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4000" windowHeight="9735"/>
  </bookViews>
  <sheets>
    <sheet name="Реестр планируемых закупок" sheetId="3" r:id="rId1"/>
    <sheet name="Реестр осуществленных закупок" sheetId="1" r:id="rId2"/>
    <sheet name="Отс. договора " sheetId="2" r:id="rId3"/>
  </sheets>
  <externalReferences>
    <externalReference r:id="rId4"/>
  </externalReferences>
  <definedNames>
    <definedName name="_xlnm._FilterDatabase" localSheetId="1" hidden="1">'Реестр осуществленных закупок'!$A$5:$R$3985</definedName>
    <definedName name="_xlnm._FilterDatabase" localSheetId="0" hidden="1">'Реестр планируемых закупок'!$A$5:$I$2571</definedName>
  </definedNames>
  <calcPr calcId="152511" refMode="R1C1"/>
  <customWorkbookViews>
    <customWorkbookView name="пр" guid="{4C359A55-C237-4BFB-93AE-3A720C666A1E}" maximized="1" xWindow="-8" yWindow="-8" windowWidth="1616" windowHeight="876" activeSheetId="1"/>
  </customWorkbookViews>
</workbook>
</file>

<file path=xl/calcChain.xml><?xml version="1.0" encoding="utf-8"?>
<calcChain xmlns="http://schemas.openxmlformats.org/spreadsheetml/2006/main">
  <c r="H2523" i="3" l="1"/>
  <c r="H2522" i="3"/>
  <c r="H2521" i="3"/>
  <c r="H2520" i="3"/>
  <c r="H2519" i="3"/>
  <c r="H2518" i="3"/>
  <c r="H2517" i="3"/>
  <c r="H2516" i="3"/>
  <c r="H2515" i="3"/>
  <c r="H2514" i="3"/>
  <c r="H2513" i="3"/>
  <c r="H2512" i="3"/>
  <c r="H2511" i="3"/>
  <c r="H1389" i="3" l="1"/>
  <c r="H2569" i="3"/>
  <c r="C2575" i="3"/>
  <c r="C2574" i="3"/>
  <c r="C2573" i="3"/>
  <c r="C2571" i="3"/>
  <c r="H2546" i="3"/>
  <c r="H2543" i="3"/>
  <c r="H2540" i="3"/>
  <c r="H2535" i="3"/>
  <c r="H2529" i="3"/>
  <c r="H2510" i="3"/>
  <c r="H2509" i="3"/>
  <c r="H2508" i="3"/>
  <c r="H2507" i="3"/>
  <c r="H2506" i="3"/>
  <c r="H2505" i="3"/>
  <c r="H2504" i="3"/>
  <c r="H2503" i="3"/>
  <c r="H2502" i="3"/>
  <c r="H2501" i="3"/>
  <c r="H2500" i="3"/>
  <c r="H2498" i="3"/>
  <c r="H2474" i="3"/>
  <c r="H2473" i="3"/>
  <c r="H2472" i="3"/>
  <c r="H2471" i="3"/>
  <c r="H2470" i="3"/>
  <c r="H2469" i="3"/>
  <c r="H2468" i="3"/>
  <c r="H2467" i="3"/>
  <c r="H2466" i="3"/>
  <c r="H2465" i="3"/>
  <c r="H2464" i="3"/>
  <c r="H2463" i="3"/>
  <c r="H2462" i="3"/>
  <c r="H2461" i="3"/>
  <c r="H2460" i="3"/>
  <c r="H2459" i="3"/>
  <c r="H2458" i="3"/>
  <c r="H2457" i="3"/>
  <c r="H2456" i="3"/>
  <c r="H2455" i="3"/>
  <c r="H2454" i="3"/>
  <c r="H2453" i="3"/>
  <c r="H2452" i="3"/>
  <c r="H2451" i="3"/>
  <c r="H2450" i="3"/>
  <c r="H2449" i="3"/>
  <c r="H2448" i="3"/>
  <c r="H2447" i="3"/>
  <c r="H2446" i="3"/>
  <c r="H2445" i="3"/>
  <c r="H2444" i="3"/>
  <c r="H2443" i="3"/>
  <c r="H2442" i="3"/>
  <c r="H2441" i="3"/>
  <c r="H2440" i="3"/>
  <c r="H2439" i="3"/>
  <c r="H2438" i="3"/>
  <c r="H2437" i="3"/>
  <c r="H2436" i="3"/>
  <c r="H2435" i="3"/>
  <c r="H2434" i="3"/>
  <c r="H2433" i="3"/>
  <c r="H2432" i="3"/>
  <c r="H2431" i="3"/>
  <c r="H2430" i="3"/>
  <c r="H2429" i="3"/>
  <c r="H2428" i="3"/>
  <c r="H2427" i="3"/>
  <c r="H2426" i="3"/>
  <c r="H2425" i="3"/>
  <c r="H2424" i="3"/>
  <c r="H2423" i="3"/>
  <c r="H2422" i="3"/>
  <c r="H2421" i="3"/>
  <c r="H2420" i="3"/>
  <c r="H2419" i="3"/>
  <c r="H2418" i="3"/>
  <c r="H2417" i="3"/>
  <c r="H2416" i="3"/>
  <c r="H2415" i="3"/>
  <c r="H2414" i="3"/>
  <c r="H2413" i="3"/>
  <c r="H2412" i="3"/>
  <c r="H2411" i="3"/>
  <c r="H2410" i="3"/>
  <c r="H2409" i="3"/>
  <c r="H2408" i="3"/>
  <c r="H2407" i="3"/>
  <c r="H2406" i="3"/>
  <c r="H2405" i="3"/>
  <c r="H2404" i="3"/>
  <c r="H2403" i="3"/>
  <c r="H2402" i="3"/>
  <c r="H2401" i="3"/>
  <c r="H2400" i="3"/>
  <c r="H2399" i="3"/>
  <c r="H2398" i="3"/>
  <c r="H2397" i="3"/>
  <c r="H2396" i="3"/>
  <c r="H2395" i="3"/>
  <c r="H2394" i="3"/>
  <c r="H2393" i="3"/>
  <c r="H2392" i="3"/>
  <c r="H2391" i="3"/>
  <c r="H2390" i="3"/>
  <c r="H2389" i="3"/>
  <c r="H2388" i="3"/>
  <c r="H2387" i="3"/>
  <c r="H2386" i="3"/>
  <c r="H2385" i="3"/>
  <c r="H2384" i="3"/>
  <c r="H2383" i="3"/>
  <c r="H2382" i="3"/>
  <c r="H2381" i="3"/>
  <c r="H2380" i="3"/>
  <c r="H2379" i="3"/>
  <c r="H2378" i="3"/>
  <c r="H2377" i="3"/>
  <c r="H2376" i="3"/>
  <c r="H2375" i="3"/>
  <c r="H2374" i="3"/>
  <c r="H2373" i="3"/>
  <c r="H2372" i="3"/>
  <c r="H2371" i="3"/>
  <c r="H2370" i="3"/>
  <c r="H2369" i="3"/>
  <c r="H2368" i="3"/>
  <c r="H2367" i="3"/>
  <c r="H2366" i="3"/>
  <c r="H2365" i="3"/>
  <c r="H2364" i="3"/>
  <c r="H2363" i="3"/>
  <c r="H2362" i="3"/>
  <c r="H2361" i="3"/>
  <c r="H2360" i="3"/>
  <c r="H2359" i="3"/>
  <c r="H2358" i="3"/>
  <c r="H2357" i="3"/>
  <c r="H2356" i="3"/>
  <c r="H2355" i="3"/>
  <c r="H2354" i="3"/>
  <c r="H2353" i="3"/>
  <c r="H2352" i="3"/>
  <c r="H2351" i="3"/>
  <c r="H2350" i="3"/>
  <c r="H2349" i="3"/>
  <c r="H2348" i="3"/>
  <c r="H2347" i="3"/>
  <c r="H2346" i="3"/>
  <c r="H2345" i="3"/>
  <c r="H2344" i="3"/>
  <c r="H2343" i="3"/>
  <c r="H2342" i="3"/>
  <c r="H2341" i="3"/>
  <c r="H2340" i="3"/>
  <c r="H2339" i="3"/>
  <c r="H2338" i="3"/>
  <c r="H2337" i="3"/>
  <c r="H2336" i="3"/>
  <c r="H2335" i="3"/>
  <c r="H2334" i="3"/>
  <c r="H2333" i="3"/>
  <c r="H2332" i="3"/>
  <c r="H2331" i="3"/>
  <c r="H2330" i="3"/>
  <c r="H2329" i="3"/>
  <c r="H2328" i="3"/>
  <c r="H2327" i="3"/>
  <c r="H2326" i="3"/>
  <c r="H2325" i="3"/>
  <c r="H2324" i="3"/>
  <c r="H2323" i="3"/>
  <c r="H2322" i="3"/>
  <c r="H2321" i="3"/>
  <c r="H2320" i="3"/>
  <c r="H2319" i="3"/>
  <c r="H2318" i="3"/>
  <c r="H2317" i="3"/>
  <c r="H2316" i="3"/>
  <c r="H2315" i="3"/>
  <c r="H2314" i="3"/>
  <c r="H2313" i="3"/>
  <c r="H2312" i="3"/>
  <c r="H2311" i="3"/>
  <c r="H2310" i="3"/>
  <c r="H2309" i="3"/>
  <c r="H2308" i="3"/>
  <c r="H2307" i="3"/>
  <c r="H2306" i="3"/>
  <c r="H2305" i="3"/>
  <c r="H2304" i="3"/>
  <c r="H2303" i="3"/>
  <c r="H2302" i="3"/>
  <c r="H2301" i="3"/>
  <c r="H2300" i="3"/>
  <c r="H2299" i="3"/>
  <c r="H2298" i="3"/>
  <c r="H2297" i="3"/>
  <c r="H2296" i="3"/>
  <c r="H2295" i="3"/>
  <c r="H2294" i="3"/>
  <c r="H2293" i="3"/>
  <c r="H2292" i="3"/>
  <c r="H2291" i="3"/>
  <c r="H2290" i="3"/>
  <c r="H2289" i="3"/>
  <c r="H2288" i="3"/>
  <c r="H2287" i="3"/>
  <c r="H2286" i="3"/>
  <c r="H2285" i="3"/>
  <c r="H2284" i="3"/>
  <c r="H2283" i="3"/>
  <c r="H2280" i="3"/>
  <c r="H2279" i="3"/>
  <c r="H2278" i="3"/>
  <c r="H2277" i="3"/>
  <c r="H2274" i="3"/>
  <c r="H2273" i="3"/>
  <c r="H2272" i="3"/>
  <c r="H2271" i="3"/>
  <c r="H2270" i="3"/>
  <c r="H2269" i="3"/>
  <c r="H2268" i="3"/>
  <c r="H2267" i="3"/>
  <c r="H2266" i="3"/>
  <c r="H2265" i="3"/>
  <c r="H2264" i="3"/>
  <c r="H2263" i="3"/>
  <c r="H2262" i="3"/>
  <c r="H2261" i="3"/>
  <c r="H2260" i="3"/>
  <c r="H2259" i="3"/>
  <c r="H2258" i="3"/>
  <c r="H2257" i="3"/>
  <c r="H2256" i="3"/>
  <c r="H2255" i="3"/>
  <c r="H2254" i="3"/>
  <c r="H2253" i="3"/>
  <c r="H2252" i="3"/>
  <c r="H2251" i="3"/>
  <c r="H2250" i="3"/>
  <c r="H2249" i="3"/>
  <c r="H2248" i="3"/>
  <c r="H2247" i="3"/>
  <c r="H2246" i="3"/>
  <c r="H2245" i="3"/>
  <c r="H2244" i="3"/>
  <c r="H2243" i="3"/>
  <c r="H2242" i="3"/>
  <c r="H2241" i="3"/>
  <c r="H2240" i="3"/>
  <c r="H2239" i="3"/>
  <c r="H2238" i="3"/>
  <c r="H2237" i="3"/>
  <c r="H2236" i="3"/>
  <c r="H2235" i="3"/>
  <c r="H2234" i="3"/>
  <c r="H2233" i="3"/>
  <c r="H2232" i="3"/>
  <c r="H2231" i="3"/>
  <c r="H2230" i="3"/>
  <c r="H2229" i="3"/>
  <c r="H2228" i="3"/>
  <c r="H2227" i="3"/>
  <c r="H2226" i="3"/>
  <c r="H2225" i="3"/>
  <c r="H2224" i="3"/>
  <c r="H2223" i="3"/>
  <c r="H2222" i="3"/>
  <c r="H2221" i="3"/>
  <c r="H2220" i="3"/>
  <c r="H2219" i="3"/>
  <c r="H2218" i="3"/>
  <c r="H2217" i="3"/>
  <c r="H2216" i="3"/>
  <c r="H2215" i="3"/>
  <c r="H2214" i="3"/>
  <c r="H2213" i="3"/>
  <c r="H2212" i="3"/>
  <c r="H2211" i="3"/>
  <c r="H2210" i="3"/>
  <c r="H2209" i="3"/>
  <c r="H2208" i="3"/>
  <c r="H2207" i="3"/>
  <c r="H2206" i="3"/>
  <c r="H2205" i="3"/>
  <c r="H2204" i="3"/>
  <c r="H2203" i="3"/>
  <c r="H2202" i="3"/>
  <c r="H2201" i="3"/>
  <c r="H2200" i="3"/>
  <c r="H2199" i="3"/>
  <c r="H2198" i="3"/>
  <c r="H2197" i="3"/>
  <c r="H2196" i="3"/>
  <c r="H2195" i="3"/>
  <c r="H2194" i="3"/>
  <c r="H2193" i="3"/>
  <c r="H2192" i="3"/>
  <c r="H2191" i="3"/>
  <c r="H2190" i="3"/>
  <c r="H2189" i="3"/>
  <c r="H2188" i="3"/>
  <c r="H2187" i="3"/>
  <c r="H2186" i="3"/>
  <c r="H2185" i="3"/>
  <c r="H2184" i="3"/>
  <c r="H2183" i="3"/>
  <c r="H2182" i="3"/>
  <c r="H2181" i="3"/>
  <c r="H2180" i="3"/>
  <c r="H2179" i="3"/>
  <c r="H2178" i="3"/>
  <c r="H2177" i="3"/>
  <c r="H2176" i="3"/>
  <c r="H2175" i="3"/>
  <c r="H2174" i="3"/>
  <c r="H2173" i="3"/>
  <c r="H2172" i="3"/>
  <c r="H2171" i="3"/>
  <c r="H2170" i="3"/>
  <c r="H2169" i="3"/>
  <c r="H2168" i="3"/>
  <c r="H2167" i="3"/>
  <c r="H2166" i="3"/>
  <c r="H2165" i="3"/>
  <c r="H2164" i="3"/>
  <c r="H2163" i="3"/>
  <c r="H2162" i="3"/>
  <c r="H2161" i="3"/>
  <c r="H2160" i="3"/>
  <c r="H2159" i="3"/>
  <c r="H2158" i="3"/>
  <c r="H2157" i="3"/>
  <c r="H2156" i="3"/>
  <c r="H2155" i="3"/>
  <c r="H2154" i="3"/>
  <c r="H2153" i="3"/>
  <c r="H2152" i="3"/>
  <c r="H2151" i="3"/>
  <c r="H2150" i="3"/>
  <c r="H2149" i="3"/>
  <c r="H2148" i="3"/>
  <c r="H2147" i="3"/>
  <c r="H2146" i="3"/>
  <c r="H2145" i="3"/>
  <c r="H2144" i="3"/>
  <c r="H2143" i="3"/>
  <c r="H2142" i="3"/>
  <c r="H2141" i="3"/>
  <c r="H2140" i="3"/>
  <c r="H2139" i="3"/>
  <c r="H2138" i="3"/>
  <c r="H2137" i="3"/>
  <c r="H2136" i="3"/>
  <c r="H2135" i="3"/>
  <c r="H2134" i="3"/>
  <c r="H2133" i="3"/>
  <c r="H2132" i="3"/>
  <c r="H2131" i="3"/>
  <c r="H2130" i="3"/>
  <c r="H2129" i="3"/>
  <c r="H2128" i="3"/>
  <c r="H2127" i="3"/>
  <c r="H2126" i="3"/>
  <c r="H2125" i="3"/>
  <c r="H2124" i="3"/>
  <c r="H2123" i="3"/>
  <c r="H2122" i="3"/>
  <c r="H2121" i="3"/>
  <c r="H2120" i="3"/>
  <c r="H2119" i="3"/>
  <c r="H2118" i="3"/>
  <c r="H2117" i="3"/>
  <c r="H2116" i="3"/>
  <c r="H2115" i="3"/>
  <c r="H2114" i="3"/>
  <c r="H2113" i="3"/>
  <c r="H2112" i="3"/>
  <c r="H2111" i="3"/>
  <c r="H2110" i="3"/>
  <c r="H2109" i="3"/>
  <c r="H2108" i="3"/>
  <c r="H2107" i="3"/>
  <c r="H2106" i="3"/>
  <c r="H2105" i="3"/>
  <c r="H2104" i="3"/>
  <c r="H2103" i="3"/>
  <c r="H2102" i="3"/>
  <c r="H2101" i="3"/>
  <c r="H2100" i="3"/>
  <c r="H2099" i="3"/>
  <c r="H2098" i="3"/>
  <c r="H2097" i="3"/>
  <c r="H2096" i="3"/>
  <c r="H2095" i="3"/>
  <c r="H2094" i="3"/>
  <c r="H2093" i="3"/>
  <c r="H2092" i="3"/>
  <c r="H2091" i="3"/>
  <c r="H2090" i="3"/>
  <c r="H2089" i="3"/>
  <c r="H2088" i="3"/>
  <c r="H2087" i="3"/>
  <c r="H2086" i="3"/>
  <c r="H2085" i="3"/>
  <c r="H2084" i="3"/>
  <c r="H2083" i="3"/>
  <c r="H2082" i="3"/>
  <c r="H2081" i="3"/>
  <c r="H2080" i="3"/>
  <c r="H2079" i="3"/>
  <c r="H2078" i="3"/>
  <c r="H2077" i="3"/>
  <c r="H2076" i="3"/>
  <c r="H2075" i="3"/>
  <c r="H2074" i="3"/>
  <c r="H2073" i="3"/>
  <c r="H2072" i="3"/>
  <c r="H2071" i="3"/>
  <c r="H2070" i="3"/>
  <c r="H2069" i="3"/>
  <c r="H2068" i="3"/>
  <c r="H2067" i="3"/>
  <c r="H2066" i="3"/>
  <c r="H2065" i="3"/>
  <c r="H2064" i="3"/>
  <c r="H2063" i="3"/>
  <c r="H2062" i="3"/>
  <c r="H2061" i="3"/>
  <c r="H2060" i="3"/>
  <c r="H2059" i="3"/>
  <c r="H2058" i="3"/>
  <c r="H2057" i="3"/>
  <c r="H2056" i="3"/>
  <c r="H2055" i="3"/>
  <c r="H2054" i="3"/>
  <c r="H2053" i="3"/>
  <c r="H2052" i="3"/>
  <c r="H2051" i="3"/>
  <c r="H2050" i="3"/>
  <c r="H2049" i="3"/>
  <c r="H2048" i="3"/>
  <c r="H2047" i="3"/>
  <c r="H2046" i="3"/>
  <c r="H2045" i="3"/>
  <c r="H2044" i="3"/>
  <c r="H2043" i="3"/>
  <c r="H2042" i="3"/>
  <c r="H2041" i="3"/>
  <c r="H2040" i="3"/>
  <c r="H2039" i="3"/>
  <c r="H2038" i="3"/>
  <c r="H2037" i="3"/>
  <c r="H2036" i="3"/>
  <c r="H2035" i="3"/>
  <c r="H2034" i="3"/>
  <c r="H2033" i="3"/>
  <c r="H2032" i="3"/>
  <c r="H2031" i="3"/>
  <c r="H2030" i="3"/>
  <c r="H2029" i="3"/>
  <c r="H2028" i="3"/>
  <c r="H2027" i="3"/>
  <c r="H2026" i="3"/>
  <c r="H2025" i="3"/>
  <c r="H2024" i="3"/>
  <c r="H2023" i="3"/>
  <c r="H2022" i="3"/>
  <c r="H2021" i="3"/>
  <c r="H2020" i="3"/>
  <c r="H2019" i="3"/>
  <c r="H2018" i="3"/>
  <c r="H2017" i="3"/>
  <c r="H2016" i="3"/>
  <c r="H2015" i="3"/>
  <c r="H2014" i="3"/>
  <c r="H2013" i="3"/>
  <c r="H2012" i="3"/>
  <c r="H2011" i="3"/>
  <c r="H2010" i="3"/>
  <c r="H2009" i="3"/>
  <c r="H2008" i="3"/>
  <c r="H2007" i="3"/>
  <c r="H2006" i="3"/>
  <c r="H2005" i="3"/>
  <c r="H2004" i="3"/>
  <c r="H2003" i="3"/>
  <c r="H2002" i="3"/>
  <c r="H2001" i="3"/>
  <c r="H2000" i="3"/>
  <c r="H1999" i="3"/>
  <c r="H1998" i="3"/>
  <c r="H1997" i="3"/>
  <c r="H1996" i="3"/>
  <c r="H1995" i="3"/>
  <c r="H1994" i="3"/>
  <c r="H1993" i="3"/>
  <c r="H1992" i="3"/>
  <c r="H1991" i="3"/>
  <c r="H1990" i="3"/>
  <c r="H1989" i="3"/>
  <c r="H1988" i="3"/>
  <c r="H1987" i="3"/>
  <c r="H1986" i="3"/>
  <c r="H1985" i="3"/>
  <c r="H1984" i="3"/>
  <c r="H1983" i="3"/>
  <c r="H1982" i="3"/>
  <c r="H1981" i="3"/>
  <c r="H1980" i="3"/>
  <c r="H1979" i="3"/>
  <c r="H1978" i="3"/>
  <c r="H1977" i="3"/>
  <c r="H1974" i="3"/>
  <c r="H1973" i="3"/>
  <c r="H1972" i="3"/>
  <c r="H1971" i="3"/>
  <c r="H1970" i="3"/>
  <c r="H1969" i="3"/>
  <c r="H1968" i="3"/>
  <c r="H1967" i="3"/>
  <c r="H1966" i="3"/>
  <c r="H1965" i="3"/>
  <c r="H1964" i="3"/>
  <c r="H1963" i="3"/>
  <c r="H1962" i="3"/>
  <c r="H1961" i="3"/>
  <c r="H1960" i="3"/>
  <c r="H1959" i="3"/>
  <c r="H1954" i="3"/>
  <c r="H1953" i="3"/>
  <c r="H1952" i="3"/>
  <c r="H1951" i="3"/>
  <c r="H1950" i="3"/>
  <c r="H1949" i="3"/>
  <c r="H1948" i="3"/>
  <c r="H1947" i="3"/>
  <c r="H1946" i="3"/>
  <c r="H1945" i="3"/>
  <c r="H1944" i="3"/>
  <c r="H1943" i="3"/>
  <c r="H1942" i="3"/>
  <c r="H1941" i="3"/>
  <c r="H1938" i="3"/>
  <c r="H1937" i="3"/>
  <c r="H1936" i="3"/>
  <c r="H1935" i="3"/>
  <c r="H1934" i="3"/>
  <c r="H1933" i="3"/>
  <c r="H1932" i="3"/>
  <c r="H1931" i="3"/>
  <c r="H1930" i="3"/>
  <c r="H1929" i="3"/>
  <c r="H1928" i="3"/>
  <c r="H1927" i="3"/>
  <c r="H1926" i="3"/>
  <c r="H1925" i="3"/>
  <c r="H1924" i="3"/>
  <c r="H1923" i="3"/>
  <c r="H1922" i="3"/>
  <c r="H1921" i="3"/>
  <c r="H1920" i="3"/>
  <c r="H1919" i="3"/>
  <c r="H1918" i="3"/>
  <c r="H1917" i="3"/>
  <c r="H1916" i="3"/>
  <c r="H1915" i="3"/>
  <c r="H1914" i="3"/>
  <c r="H1913" i="3"/>
  <c r="H1912" i="3"/>
  <c r="H1911" i="3"/>
  <c r="H1910" i="3"/>
  <c r="H1909" i="3"/>
  <c r="H1908" i="3"/>
  <c r="H1907" i="3"/>
  <c r="H1906" i="3"/>
  <c r="H1905" i="3"/>
  <c r="H1904" i="3"/>
  <c r="H1903" i="3"/>
  <c r="H1902" i="3"/>
  <c r="H1901" i="3"/>
  <c r="H1900" i="3"/>
  <c r="H1899" i="3"/>
  <c r="H1898" i="3"/>
  <c r="H1897" i="3"/>
  <c r="H1896" i="3"/>
  <c r="H1895" i="3"/>
  <c r="H1894" i="3"/>
  <c r="H1893" i="3"/>
  <c r="H1892" i="3"/>
  <c r="H1891" i="3"/>
  <c r="H1890" i="3"/>
  <c r="H1889" i="3"/>
  <c r="H1888" i="3"/>
  <c r="H1887" i="3"/>
  <c r="H1886" i="3"/>
  <c r="H1885" i="3"/>
  <c r="H1884" i="3"/>
  <c r="H1883" i="3"/>
  <c r="H1882" i="3"/>
  <c r="H1881" i="3"/>
  <c r="H1880" i="3"/>
  <c r="H1879" i="3"/>
  <c r="H1878" i="3"/>
  <c r="H1877" i="3"/>
  <c r="H1876" i="3"/>
  <c r="H1875" i="3"/>
  <c r="H1874" i="3"/>
  <c r="H1873" i="3"/>
  <c r="H1872" i="3"/>
  <c r="H1871" i="3"/>
  <c r="H1870" i="3"/>
  <c r="H1869" i="3"/>
  <c r="H1868" i="3"/>
  <c r="H1867" i="3"/>
  <c r="H1866" i="3"/>
  <c r="H1865" i="3"/>
  <c r="H1864" i="3"/>
  <c r="H1863" i="3"/>
  <c r="H1862" i="3"/>
  <c r="H1861" i="3"/>
  <c r="H1860" i="3"/>
  <c r="H1859" i="3"/>
  <c r="H1858" i="3"/>
  <c r="H1857" i="3"/>
  <c r="H1856" i="3"/>
  <c r="H1855" i="3"/>
  <c r="H1854" i="3"/>
  <c r="H1853" i="3"/>
  <c r="H1852" i="3"/>
  <c r="H1851" i="3"/>
  <c r="H1850" i="3"/>
  <c r="H1849" i="3"/>
  <c r="H1848" i="3"/>
  <c r="H1847" i="3"/>
  <c r="H1846" i="3"/>
  <c r="H1845" i="3"/>
  <c r="H1844" i="3"/>
  <c r="H1843" i="3"/>
  <c r="H1842" i="3"/>
  <c r="H1841" i="3"/>
  <c r="H1840" i="3"/>
  <c r="H1839" i="3"/>
  <c r="H1838" i="3"/>
  <c r="H1837" i="3"/>
  <c r="H1836" i="3"/>
  <c r="H1835" i="3"/>
  <c r="H1834" i="3"/>
  <c r="H1833" i="3"/>
  <c r="H1832" i="3"/>
  <c r="H1831" i="3"/>
  <c r="H1830" i="3"/>
  <c r="H1829" i="3"/>
  <c r="H1828" i="3"/>
  <c r="H1827" i="3"/>
  <c r="H1826" i="3"/>
  <c r="H1825" i="3"/>
  <c r="H1824" i="3"/>
  <c r="H1823" i="3"/>
  <c r="H1822" i="3"/>
  <c r="H1821" i="3"/>
  <c r="H1820" i="3"/>
  <c r="H1819" i="3"/>
  <c r="H1818" i="3"/>
  <c r="H1817" i="3"/>
  <c r="H1816" i="3"/>
  <c r="H1815" i="3"/>
  <c r="H1814" i="3"/>
  <c r="H1813" i="3"/>
  <c r="H1812" i="3"/>
  <c r="H1811" i="3"/>
  <c r="H1810" i="3"/>
  <c r="H1809" i="3"/>
  <c r="H1808" i="3"/>
  <c r="H1807" i="3"/>
  <c r="H1806" i="3"/>
  <c r="H1805" i="3"/>
  <c r="H1804" i="3"/>
  <c r="H1803" i="3"/>
  <c r="H1802" i="3"/>
  <c r="H1801" i="3"/>
  <c r="H1800" i="3"/>
  <c r="H1799" i="3"/>
  <c r="H1798" i="3"/>
  <c r="H1797" i="3"/>
  <c r="H1796" i="3"/>
  <c r="H1795" i="3"/>
  <c r="H1794" i="3"/>
  <c r="H1793" i="3"/>
  <c r="H1792" i="3"/>
  <c r="H1791" i="3"/>
  <c r="H1790" i="3"/>
  <c r="H1789" i="3"/>
  <c r="H1788" i="3"/>
  <c r="H1787" i="3"/>
  <c r="H1786" i="3"/>
  <c r="H1785" i="3"/>
  <c r="H1784" i="3"/>
  <c r="H1783" i="3"/>
  <c r="H1782" i="3"/>
  <c r="H1781" i="3"/>
  <c r="H1780" i="3"/>
  <c r="H1779" i="3"/>
  <c r="H1765" i="3"/>
  <c r="H1764" i="3"/>
  <c r="H1763" i="3"/>
  <c r="H1762" i="3"/>
  <c r="H1761" i="3"/>
  <c r="H1760" i="3"/>
  <c r="H1759" i="3"/>
  <c r="H1758" i="3"/>
  <c r="H1757" i="3"/>
  <c r="H1756" i="3"/>
  <c r="H1755" i="3"/>
  <c r="H1754" i="3"/>
  <c r="H1753" i="3"/>
  <c r="H1752" i="3"/>
  <c r="H1751" i="3"/>
  <c r="H1750" i="3"/>
  <c r="H1747" i="3"/>
  <c r="H1746" i="3"/>
  <c r="H1745" i="3"/>
  <c r="H1744" i="3"/>
  <c r="H1743" i="3"/>
  <c r="H1742" i="3"/>
  <c r="H1741" i="3"/>
  <c r="H1740" i="3"/>
  <c r="H1739" i="3"/>
  <c r="H1738" i="3"/>
  <c r="H1737" i="3"/>
  <c r="H1736" i="3"/>
  <c r="H1735" i="3"/>
  <c r="H1734" i="3"/>
  <c r="H1733" i="3"/>
  <c r="H1732" i="3"/>
  <c r="H1731" i="3"/>
  <c r="H1730" i="3"/>
  <c r="H1729" i="3"/>
  <c r="H1728" i="3"/>
  <c r="H1727" i="3"/>
  <c r="H1726" i="3"/>
  <c r="H1725" i="3"/>
  <c r="H1724" i="3"/>
  <c r="H1723" i="3"/>
  <c r="H1722" i="3"/>
  <c r="H1721" i="3"/>
  <c r="H1720" i="3"/>
  <c r="H1719" i="3"/>
  <c r="H1718" i="3"/>
  <c r="H1717" i="3"/>
  <c r="H1716" i="3"/>
  <c r="H1715" i="3"/>
  <c r="H1714" i="3"/>
  <c r="H1713" i="3"/>
  <c r="H1712" i="3"/>
  <c r="H1711" i="3"/>
  <c r="H1710" i="3"/>
  <c r="H1709" i="3"/>
  <c r="H1708" i="3"/>
  <c r="H1707" i="3"/>
  <c r="H1706" i="3"/>
  <c r="H1705" i="3"/>
  <c r="H1704" i="3"/>
  <c r="H1703" i="3"/>
  <c r="H1702" i="3"/>
  <c r="H1701" i="3"/>
  <c r="H1700" i="3"/>
  <c r="H1699" i="3"/>
  <c r="H1698" i="3"/>
  <c r="H1697" i="3"/>
  <c r="H1696" i="3"/>
  <c r="H1695" i="3"/>
  <c r="H1694" i="3"/>
  <c r="H1693" i="3"/>
  <c r="H1692" i="3"/>
  <c r="H1691" i="3"/>
  <c r="H1690" i="3"/>
  <c r="H1689" i="3"/>
  <c r="H1686" i="3"/>
  <c r="H1685" i="3"/>
  <c r="H1684" i="3"/>
  <c r="H1683" i="3"/>
  <c r="H1682" i="3"/>
  <c r="H1681" i="3"/>
  <c r="H1680" i="3"/>
  <c r="H1679" i="3"/>
  <c r="H1678" i="3"/>
  <c r="H1677" i="3"/>
  <c r="H1676" i="3"/>
  <c r="H1675" i="3"/>
  <c r="H1674" i="3"/>
  <c r="H1673" i="3"/>
  <c r="H1672" i="3"/>
  <c r="H1671" i="3"/>
  <c r="H1670" i="3"/>
  <c r="H1669" i="3"/>
  <c r="H1668" i="3"/>
  <c r="H1667" i="3"/>
  <c r="H1666" i="3"/>
  <c r="H1665" i="3"/>
  <c r="H1664" i="3"/>
  <c r="H1663" i="3"/>
  <c r="H1662" i="3"/>
  <c r="H1661" i="3"/>
  <c r="H1660" i="3"/>
  <c r="H1659" i="3"/>
  <c r="H1658" i="3"/>
  <c r="H1657" i="3"/>
  <c r="H1656" i="3"/>
  <c r="H1655" i="3"/>
  <c r="H1654" i="3"/>
  <c r="H1653" i="3"/>
  <c r="H1652" i="3"/>
  <c r="H1651" i="3"/>
  <c r="H1650" i="3"/>
  <c r="H1649" i="3"/>
  <c r="H1648" i="3"/>
  <c r="E1648" i="3"/>
  <c r="H1647" i="3"/>
  <c r="H1646" i="3"/>
  <c r="H1645" i="3"/>
  <c r="H1644" i="3"/>
  <c r="H1643" i="3"/>
  <c r="H1642" i="3"/>
  <c r="H1641" i="3"/>
  <c r="H1640" i="3"/>
  <c r="H1639" i="3"/>
  <c r="H1638" i="3"/>
  <c r="H1637" i="3"/>
  <c r="H1636" i="3"/>
  <c r="H1635" i="3"/>
  <c r="H1634" i="3"/>
  <c r="H1633" i="3"/>
  <c r="H1632" i="3"/>
  <c r="H1631" i="3"/>
  <c r="H1630" i="3"/>
  <c r="H1629" i="3"/>
  <c r="H1628" i="3"/>
  <c r="H1627" i="3"/>
  <c r="H1626" i="3"/>
  <c r="H1625" i="3"/>
  <c r="H1624" i="3"/>
  <c r="H1623" i="3"/>
  <c r="H1622" i="3"/>
  <c r="H1621" i="3"/>
  <c r="H1620" i="3"/>
  <c r="H1619" i="3"/>
  <c r="H1618" i="3"/>
  <c r="H1617" i="3"/>
  <c r="H1616" i="3"/>
  <c r="H1615" i="3"/>
  <c r="H1614" i="3"/>
  <c r="H1613" i="3"/>
  <c r="H1612" i="3"/>
  <c r="H1611" i="3"/>
  <c r="H1610" i="3"/>
  <c r="H1609" i="3"/>
  <c r="H1608" i="3"/>
  <c r="H1607" i="3"/>
  <c r="H1606" i="3"/>
  <c r="H1605" i="3"/>
  <c r="H1604" i="3"/>
  <c r="H1603" i="3"/>
  <c r="H1602" i="3"/>
  <c r="H1601" i="3"/>
  <c r="H1600" i="3"/>
  <c r="H1599" i="3"/>
  <c r="H1598" i="3"/>
  <c r="H1597" i="3"/>
  <c r="H1596" i="3"/>
  <c r="H1595" i="3"/>
  <c r="H1594" i="3"/>
  <c r="H1593" i="3"/>
  <c r="H1592" i="3"/>
  <c r="H1591" i="3"/>
  <c r="H1590" i="3"/>
  <c r="H1589" i="3"/>
  <c r="H1588" i="3"/>
  <c r="H1587" i="3"/>
  <c r="E1587" i="3"/>
  <c r="H1586" i="3"/>
  <c r="H1585" i="3"/>
  <c r="H1584" i="3"/>
  <c r="H1583" i="3"/>
  <c r="H1582" i="3"/>
  <c r="H1581" i="3"/>
  <c r="H1580" i="3"/>
  <c r="H1579" i="3"/>
  <c r="H1578" i="3"/>
  <c r="H1577" i="3"/>
  <c r="H1576" i="3"/>
  <c r="H1575" i="3"/>
  <c r="H1574" i="3"/>
  <c r="H1573" i="3"/>
  <c r="H1572" i="3"/>
  <c r="H1571" i="3"/>
  <c r="H1570" i="3"/>
  <c r="H1569" i="3"/>
  <c r="H1568" i="3"/>
  <c r="H1567" i="3"/>
  <c r="H1566" i="3"/>
  <c r="H1565" i="3"/>
  <c r="H1564" i="3"/>
  <c r="H1563" i="3"/>
  <c r="H1562" i="3"/>
  <c r="H1561" i="3"/>
  <c r="H1560" i="3"/>
  <c r="H1559" i="3"/>
  <c r="H1558" i="3"/>
  <c r="H1557" i="3"/>
  <c r="H1556" i="3"/>
  <c r="H1555" i="3"/>
  <c r="H1554" i="3"/>
  <c r="H1553" i="3"/>
  <c r="H1552" i="3"/>
  <c r="H1551" i="3"/>
  <c r="H1550" i="3"/>
  <c r="H1549" i="3"/>
  <c r="H1548" i="3"/>
  <c r="H1547" i="3"/>
  <c r="H1546" i="3"/>
  <c r="H1545" i="3"/>
  <c r="H1544" i="3"/>
  <c r="H1541" i="3"/>
  <c r="H1540" i="3"/>
  <c r="H1537" i="3"/>
  <c r="H1536" i="3"/>
  <c r="H1535" i="3"/>
  <c r="H1534" i="3"/>
  <c r="H1533" i="3"/>
  <c r="H1532" i="3"/>
  <c r="H1531" i="3"/>
  <c r="H1530" i="3"/>
  <c r="H1529" i="3"/>
  <c r="H1528" i="3"/>
  <c r="H1527" i="3"/>
  <c r="H1526" i="3"/>
  <c r="H1525" i="3"/>
  <c r="H1524" i="3"/>
  <c r="H1523" i="3"/>
  <c r="H1522" i="3"/>
  <c r="H1519" i="3"/>
  <c r="H1518" i="3"/>
  <c r="H1517" i="3"/>
  <c r="H1516" i="3"/>
  <c r="H1515" i="3"/>
  <c r="H1514" i="3"/>
  <c r="H1513" i="3"/>
  <c r="H1512" i="3"/>
  <c r="H1511" i="3"/>
  <c r="H1510" i="3"/>
  <c r="H1509" i="3"/>
  <c r="H1508" i="3"/>
  <c r="H1507" i="3"/>
  <c r="H1506" i="3"/>
  <c r="H1505" i="3"/>
  <c r="H1504" i="3"/>
  <c r="H1503" i="3"/>
  <c r="H1502" i="3"/>
  <c r="H1501" i="3"/>
  <c r="H1500" i="3"/>
  <c r="H1499" i="3"/>
  <c r="H1498" i="3"/>
  <c r="H1497" i="3"/>
  <c r="H1496" i="3"/>
  <c r="H1495" i="3"/>
  <c r="H1494" i="3"/>
  <c r="H1493" i="3"/>
  <c r="H1492" i="3"/>
  <c r="H1491" i="3"/>
  <c r="H1490" i="3"/>
  <c r="H1489" i="3"/>
  <c r="H1488" i="3"/>
  <c r="H1487" i="3"/>
  <c r="H1486" i="3"/>
  <c r="H1485" i="3"/>
  <c r="H1484" i="3"/>
  <c r="H1483" i="3"/>
  <c r="H1482" i="3"/>
  <c r="H1481" i="3"/>
  <c r="H1480" i="3"/>
  <c r="H1479" i="3"/>
  <c r="H1478" i="3"/>
  <c r="H1477" i="3"/>
  <c r="H1476" i="3"/>
  <c r="H1475" i="3"/>
  <c r="H1474" i="3"/>
  <c r="H1473" i="3"/>
  <c r="H1472" i="3"/>
  <c r="H1471" i="3"/>
  <c r="H1470" i="3"/>
  <c r="H1469" i="3"/>
  <c r="H1468" i="3"/>
  <c r="H1467" i="3"/>
  <c r="H1466" i="3"/>
  <c r="H1465" i="3"/>
  <c r="H1464" i="3"/>
  <c r="H1463" i="3"/>
  <c r="H1462" i="3"/>
  <c r="H1461" i="3"/>
  <c r="H1460" i="3"/>
  <c r="H1459" i="3"/>
  <c r="H1458" i="3"/>
  <c r="H1457" i="3"/>
  <c r="H1456" i="3"/>
  <c r="H1455" i="3"/>
  <c r="H1454" i="3"/>
  <c r="H1453" i="3"/>
  <c r="H1452" i="3"/>
  <c r="H1451" i="3"/>
  <c r="H1450" i="3"/>
  <c r="H1449" i="3"/>
  <c r="H1448" i="3"/>
  <c r="H1447" i="3"/>
  <c r="H1446" i="3"/>
  <c r="H1445" i="3"/>
  <c r="H1444" i="3"/>
  <c r="H1443" i="3"/>
  <c r="H1442" i="3"/>
  <c r="H1441" i="3"/>
  <c r="H1440" i="3"/>
  <c r="H1439" i="3"/>
  <c r="H1438" i="3"/>
  <c r="H1437" i="3"/>
  <c r="H1436" i="3"/>
  <c r="H1435" i="3"/>
  <c r="H1434" i="3"/>
  <c r="H1433" i="3"/>
  <c r="H1432" i="3"/>
  <c r="H1431" i="3"/>
  <c r="H1430" i="3"/>
  <c r="H1429" i="3"/>
  <c r="H1428" i="3"/>
  <c r="H1427" i="3"/>
  <c r="H1426" i="3"/>
  <c r="H1425" i="3"/>
  <c r="H1424" i="3"/>
  <c r="H1423" i="3"/>
  <c r="H1422" i="3"/>
  <c r="H1421" i="3"/>
  <c r="H1420" i="3"/>
  <c r="H1419" i="3"/>
  <c r="H1418" i="3"/>
  <c r="H1417" i="3"/>
  <c r="H1416" i="3"/>
  <c r="H1415" i="3"/>
  <c r="H1414" i="3"/>
  <c r="H1413" i="3"/>
  <c r="H1412" i="3"/>
  <c r="H1411" i="3"/>
  <c r="H1410" i="3"/>
  <c r="H1409" i="3"/>
  <c r="H1408" i="3"/>
  <c r="H1407" i="3"/>
  <c r="H1406" i="3"/>
  <c r="H1405" i="3"/>
  <c r="H1404" i="3"/>
  <c r="H1403" i="3"/>
  <c r="H1402" i="3"/>
  <c r="H1401" i="3"/>
  <c r="H1400" i="3"/>
  <c r="H1399" i="3"/>
  <c r="H1398" i="3"/>
  <c r="H1397" i="3"/>
  <c r="H1396" i="3"/>
  <c r="H1395" i="3"/>
  <c r="H1394" i="3"/>
  <c r="H1393" i="3"/>
  <c r="H1392" i="3"/>
  <c r="H1391" i="3"/>
  <c r="H1379" i="3"/>
  <c r="H1365" i="3"/>
  <c r="H1336" i="3"/>
  <c r="H720" i="3"/>
  <c r="H197" i="3"/>
  <c r="H2524" i="3" l="1"/>
  <c r="C2576" i="3"/>
  <c r="C2577" i="3" s="1"/>
  <c r="H1380" i="3"/>
  <c r="H1538" i="3"/>
  <c r="H1542" i="3"/>
  <c r="H1687" i="3"/>
  <c r="H1777" i="3"/>
  <c r="H1939" i="3"/>
  <c r="H1975" i="3"/>
  <c r="H2275" i="3"/>
  <c r="H2281" i="3"/>
  <c r="H2475" i="3"/>
  <c r="H2574" i="3"/>
  <c r="H2570" i="3"/>
  <c r="H2575" i="3" s="1"/>
  <c r="H1520" i="3"/>
  <c r="H1748" i="3"/>
  <c r="H2525" i="3" l="1"/>
  <c r="H2526" i="3" s="1"/>
  <c r="H2573" i="3" s="1"/>
  <c r="H2576" i="3" s="1"/>
  <c r="H2571" i="3" l="1"/>
  <c r="H2577" i="3" s="1"/>
  <c r="D3801" i="1" l="1"/>
  <c r="D1551" i="1" l="1"/>
  <c r="D1594" i="1"/>
  <c r="D1611" i="1"/>
  <c r="D1613" i="1" s="1"/>
  <c r="H3797" i="1"/>
  <c r="H3796" i="1"/>
  <c r="H3798" i="1"/>
  <c r="I3798" i="1" s="1"/>
  <c r="H3799" i="1"/>
  <c r="I3799" i="1" s="1"/>
  <c r="I3797" i="1" l="1"/>
  <c r="I3796" i="1"/>
  <c r="H3795" i="1" l="1"/>
  <c r="I3795" i="1" s="1"/>
  <c r="H3794" i="1"/>
  <c r="I3794" i="1" s="1"/>
  <c r="H3793" i="1"/>
  <c r="I3793" i="1" s="1"/>
  <c r="H3784" i="1"/>
  <c r="I3784" i="1" s="1"/>
  <c r="H3785" i="1"/>
  <c r="I3785" i="1" s="1"/>
  <c r="H3786" i="1"/>
  <c r="I3786" i="1" s="1"/>
  <c r="H3787" i="1"/>
  <c r="I3787" i="1" s="1"/>
  <c r="H3788" i="1"/>
  <c r="I3788" i="1" s="1"/>
  <c r="H3789" i="1"/>
  <c r="I3789" i="1" s="1"/>
  <c r="H3790" i="1"/>
  <c r="I3790" i="1" s="1"/>
  <c r="H3791" i="1"/>
  <c r="I3791" i="1" s="1"/>
  <c r="H3792" i="1"/>
  <c r="I3792" i="1" s="1"/>
  <c r="H2208" i="1"/>
  <c r="H2207" i="1"/>
  <c r="H2205" i="1"/>
  <c r="H2203" i="1"/>
  <c r="H2200" i="1"/>
  <c r="H2197" i="1"/>
  <c r="H3778" i="1"/>
  <c r="I3778" i="1" s="1"/>
  <c r="H3779" i="1"/>
  <c r="I3779" i="1" s="1"/>
  <c r="H3780" i="1"/>
  <c r="I3780" i="1" s="1"/>
  <c r="H3781" i="1"/>
  <c r="I3781" i="1" s="1"/>
  <c r="H3782" i="1"/>
  <c r="I3782" i="1" s="1"/>
  <c r="H3783" i="1"/>
  <c r="I3783" i="1" s="1"/>
  <c r="H3777" i="1"/>
  <c r="I3777" i="1" s="1"/>
  <c r="H2793" i="1"/>
  <c r="H2794" i="1"/>
  <c r="H3776" i="1"/>
  <c r="I3776" i="1" s="1"/>
  <c r="H3775" i="1"/>
  <c r="I3775" i="1" s="1"/>
  <c r="H3774" i="1"/>
  <c r="I3774" i="1" s="1"/>
  <c r="H3700" i="1" l="1"/>
  <c r="I3700" i="1" s="1"/>
  <c r="H3699" i="1"/>
  <c r="I3699" i="1" s="1"/>
  <c r="H3773" i="1" l="1"/>
  <c r="I3773" i="1" s="1"/>
  <c r="D3974" i="1" l="1"/>
  <c r="G3818" i="1"/>
  <c r="D3818" i="1"/>
  <c r="F2804" i="1"/>
  <c r="G2779" i="1"/>
  <c r="D2779" i="1"/>
  <c r="F2779" i="1"/>
  <c r="F2775" i="1"/>
  <c r="D2758" i="1"/>
  <c r="F2735" i="1"/>
  <c r="D2518" i="1"/>
  <c r="F2512" i="1"/>
  <c r="D2512" i="1"/>
  <c r="D2209" i="1"/>
  <c r="D2173" i="1"/>
  <c r="D2011" i="1"/>
  <c r="F1982" i="1"/>
  <c r="D1982" i="1"/>
  <c r="D1921" i="1"/>
  <c r="D1775" i="1"/>
  <c r="D1771" i="1"/>
  <c r="F1753" i="1"/>
  <c r="D1753" i="1"/>
  <c r="F1622" i="1"/>
  <c r="D1622" i="1"/>
  <c r="F1613" i="1"/>
  <c r="G1594" i="1"/>
  <c r="F1594" i="1"/>
  <c r="F1551" i="1"/>
  <c r="H2201" i="1" l="1"/>
  <c r="H2741" i="1"/>
  <c r="I2741" i="1" s="1"/>
  <c r="H716" i="1"/>
  <c r="H3772" i="1"/>
  <c r="I3772" i="1" s="1"/>
  <c r="H3771" i="1"/>
  <c r="I3771" i="1" s="1"/>
  <c r="H3972" i="1"/>
  <c r="I3972" i="1" s="1"/>
  <c r="H3906" i="1" l="1"/>
  <c r="H3971" i="1" l="1"/>
  <c r="I3971" i="1" s="1"/>
  <c r="H1550" i="1"/>
  <c r="I1550" i="1" s="1"/>
  <c r="H3970" i="1"/>
  <c r="I3970" i="1" s="1"/>
  <c r="H3969" i="1"/>
  <c r="I3969" i="1" s="1"/>
  <c r="H2802" i="1"/>
  <c r="I2802" i="1" s="1"/>
  <c r="G221" i="1"/>
  <c r="H221" i="1" s="1"/>
  <c r="I221" i="1" s="1"/>
  <c r="H2801" i="1"/>
  <c r="I2801" i="1" s="1"/>
  <c r="D2804" i="1"/>
  <c r="H3968" i="1"/>
  <c r="I3968" i="1" s="1"/>
  <c r="H3966" i="1"/>
  <c r="I3966" i="1" s="1"/>
  <c r="H1593" i="1"/>
  <c r="I1593" i="1" s="1"/>
  <c r="H1597" i="1"/>
  <c r="I1597" i="1" s="1"/>
  <c r="H1596" i="1"/>
  <c r="I1596" i="1" l="1"/>
  <c r="G1551" i="1"/>
  <c r="G3973" i="1"/>
  <c r="H3973" i="1" s="1"/>
  <c r="I3973" i="1" s="1"/>
  <c r="G861" i="1"/>
  <c r="H861" i="1" s="1"/>
  <c r="I861" i="1" s="1"/>
  <c r="G860" i="1"/>
  <c r="H860" i="1" s="1"/>
  <c r="I860" i="1" s="1"/>
  <c r="H1554" i="1" l="1"/>
  <c r="H1555" i="1"/>
  <c r="H1549" i="1"/>
  <c r="I1549" i="1" s="1"/>
  <c r="G859" i="1"/>
  <c r="H859" i="1" s="1"/>
  <c r="I859" i="1" s="1"/>
  <c r="G858" i="1"/>
  <c r="H858" i="1" s="1"/>
  <c r="I858" i="1" s="1"/>
  <c r="G857" i="1"/>
  <c r="H857" i="1" s="1"/>
  <c r="I857" i="1" s="1"/>
  <c r="G856" i="1"/>
  <c r="H856" i="1" s="1"/>
  <c r="I856" i="1" s="1"/>
  <c r="G855" i="1"/>
  <c r="H855" i="1" s="1"/>
  <c r="I855" i="1" s="1"/>
  <c r="G854" i="1"/>
  <c r="H854" i="1" s="1"/>
  <c r="I854" i="1" s="1"/>
  <c r="G853" i="1"/>
  <c r="H853" i="1" s="1"/>
  <c r="I853" i="1" s="1"/>
  <c r="G852" i="1"/>
  <c r="H852" i="1" s="1"/>
  <c r="I852" i="1" s="1"/>
  <c r="G851" i="1"/>
  <c r="H851" i="1" s="1"/>
  <c r="I851" i="1" s="1"/>
  <c r="G850" i="1"/>
  <c r="H850" i="1" s="1"/>
  <c r="I850" i="1" s="1"/>
  <c r="G849" i="1"/>
  <c r="H849" i="1" s="1"/>
  <c r="I849" i="1" s="1"/>
  <c r="G848" i="1"/>
  <c r="H848" i="1" s="1"/>
  <c r="I848" i="1" s="1"/>
  <c r="G847" i="1"/>
  <c r="H847" i="1" s="1"/>
  <c r="I847" i="1" s="1"/>
  <c r="G846" i="1"/>
  <c r="H846" i="1" s="1"/>
  <c r="I846" i="1" s="1"/>
  <c r="G845" i="1"/>
  <c r="H845" i="1" s="1"/>
  <c r="I845" i="1" s="1"/>
  <c r="G844" i="1"/>
  <c r="H844" i="1" s="1"/>
  <c r="I844" i="1" s="1"/>
  <c r="G843" i="1"/>
  <c r="H843" i="1" s="1"/>
  <c r="I843" i="1" s="1"/>
  <c r="G842" i="1"/>
  <c r="H842" i="1" s="1"/>
  <c r="I842" i="1" s="1"/>
  <c r="G841" i="1"/>
  <c r="H841" i="1" s="1"/>
  <c r="I841" i="1" s="1"/>
  <c r="G840" i="1"/>
  <c r="H840" i="1" s="1"/>
  <c r="I840" i="1" s="1"/>
  <c r="G839" i="1"/>
  <c r="H839" i="1" s="1"/>
  <c r="I839" i="1" s="1"/>
  <c r="G838" i="1"/>
  <c r="H838" i="1" s="1"/>
  <c r="I838" i="1" s="1"/>
  <c r="G837" i="1"/>
  <c r="H837" i="1" s="1"/>
  <c r="I837" i="1" s="1"/>
  <c r="G836" i="1"/>
  <c r="H836" i="1" s="1"/>
  <c r="I836" i="1" s="1"/>
  <c r="G835" i="1"/>
  <c r="H835" i="1" s="1"/>
  <c r="I835" i="1" s="1"/>
  <c r="G834" i="1"/>
  <c r="H834" i="1" s="1"/>
  <c r="I834" i="1" s="1"/>
  <c r="G833" i="1"/>
  <c r="H833" i="1" s="1"/>
  <c r="I833" i="1" s="1"/>
  <c r="G832" i="1"/>
  <c r="H832" i="1" s="1"/>
  <c r="I832" i="1" s="1"/>
  <c r="G831" i="1"/>
  <c r="H831" i="1" s="1"/>
  <c r="I831" i="1" s="1"/>
  <c r="G830" i="1"/>
  <c r="H830" i="1" s="1"/>
  <c r="I830" i="1" s="1"/>
  <c r="G829" i="1"/>
  <c r="H829" i="1" s="1"/>
  <c r="I829" i="1" s="1"/>
  <c r="G828" i="1"/>
  <c r="H828" i="1" s="1"/>
  <c r="I828" i="1" s="1"/>
  <c r="G827" i="1"/>
  <c r="H827" i="1" s="1"/>
  <c r="I827" i="1" s="1"/>
  <c r="G826" i="1"/>
  <c r="H826" i="1" s="1"/>
  <c r="I826" i="1" s="1"/>
  <c r="G825" i="1"/>
  <c r="H825" i="1" s="1"/>
  <c r="I825" i="1" s="1"/>
  <c r="G824" i="1"/>
  <c r="H824" i="1" s="1"/>
  <c r="I824" i="1" s="1"/>
  <c r="G823" i="1"/>
  <c r="H823" i="1" s="1"/>
  <c r="I823" i="1" s="1"/>
  <c r="G822" i="1"/>
  <c r="H822" i="1" s="1"/>
  <c r="I822" i="1" s="1"/>
  <c r="H1594" i="1" l="1"/>
  <c r="G821" i="1"/>
  <c r="H821" i="1" s="1"/>
  <c r="I821" i="1" s="1"/>
  <c r="G820" i="1"/>
  <c r="H820" i="1" s="1"/>
  <c r="I820" i="1" s="1"/>
  <c r="G819" i="1"/>
  <c r="H819" i="1" s="1"/>
  <c r="I819" i="1" s="1"/>
  <c r="G818" i="1"/>
  <c r="H818" i="1" s="1"/>
  <c r="I818" i="1" s="1"/>
  <c r="G817" i="1"/>
  <c r="H817" i="1" s="1"/>
  <c r="I817" i="1" s="1"/>
  <c r="G816" i="1"/>
  <c r="H816" i="1" s="1"/>
  <c r="I816" i="1" s="1"/>
  <c r="G815" i="1"/>
  <c r="H815" i="1" s="1"/>
  <c r="I815" i="1" s="1"/>
  <c r="G814" i="1"/>
  <c r="H814" i="1" s="1"/>
  <c r="I814" i="1" s="1"/>
  <c r="G813" i="1"/>
  <c r="H813" i="1" s="1"/>
  <c r="I813" i="1" s="1"/>
  <c r="G812" i="1"/>
  <c r="H812" i="1" s="1"/>
  <c r="I812" i="1" s="1"/>
  <c r="H811" i="1"/>
  <c r="I811" i="1" s="1"/>
  <c r="H810" i="1"/>
  <c r="I810" i="1" s="1"/>
  <c r="H809" i="1"/>
  <c r="I809" i="1" s="1"/>
  <c r="H808" i="1"/>
  <c r="I808" i="1" s="1"/>
  <c r="H807" i="1"/>
  <c r="I807" i="1" s="1"/>
  <c r="H806" i="1"/>
  <c r="I806" i="1" s="1"/>
  <c r="H805" i="1"/>
  <c r="I805" i="1" s="1"/>
  <c r="H2774" i="1"/>
  <c r="H2778" i="1"/>
  <c r="H804" i="1"/>
  <c r="I804" i="1" s="1"/>
  <c r="I2778" i="1" l="1"/>
  <c r="H2779" i="1"/>
  <c r="I2773" i="1"/>
  <c r="H2800" i="1"/>
  <c r="I2800" i="1" s="1"/>
  <c r="H801" i="1"/>
  <c r="I801" i="1" s="1"/>
  <c r="H802" i="1"/>
  <c r="I802" i="1" s="1"/>
  <c r="H803" i="1"/>
  <c r="I803" i="1" s="1"/>
  <c r="H800" i="1"/>
  <c r="I800" i="1" s="1"/>
  <c r="H799" i="1"/>
  <c r="I799" i="1" s="1"/>
  <c r="G21" i="1"/>
  <c r="H798" i="1"/>
  <c r="I798" i="1" s="1"/>
  <c r="H797" i="1"/>
  <c r="I797" i="1" s="1"/>
  <c r="H3770" i="1"/>
  <c r="I3770" i="1" s="1"/>
  <c r="H1445" i="1"/>
  <c r="H1551" i="1" s="1"/>
  <c r="D2763" i="1"/>
  <c r="F2763" i="1"/>
  <c r="G2763" i="1"/>
  <c r="H2763" i="1"/>
  <c r="G3769" i="1"/>
  <c r="F3769" i="1"/>
  <c r="H2798" i="1"/>
  <c r="H2745" i="1"/>
  <c r="I2745" i="1" s="1"/>
  <c r="H3768" i="1"/>
  <c r="I3768" i="1" s="1"/>
  <c r="H730" i="1"/>
  <c r="H773" i="1"/>
  <c r="H162" i="1"/>
  <c r="H725" i="1"/>
  <c r="H769" i="1"/>
  <c r="H734" i="1"/>
  <c r="H724" i="1"/>
  <c r="H3767" i="1"/>
  <c r="I3767" i="1" s="1"/>
  <c r="H737" i="1"/>
  <c r="H736" i="1"/>
  <c r="H752" i="1"/>
  <c r="H751" i="1"/>
  <c r="H749" i="1"/>
  <c r="H750" i="1"/>
  <c r="H748" i="1"/>
  <c r="H2498" i="1"/>
  <c r="H2497" i="1"/>
  <c r="G3724" i="1"/>
  <c r="F3724" i="1"/>
  <c r="H3723" i="1"/>
  <c r="I3723" i="1" s="1"/>
  <c r="H3722" i="1"/>
  <c r="I3722" i="1" s="1"/>
  <c r="H3721" i="1"/>
  <c r="I3721" i="1" s="1"/>
  <c r="H3720" i="1"/>
  <c r="I3720" i="1" s="1"/>
  <c r="H3719" i="1"/>
  <c r="I3719" i="1" s="1"/>
  <c r="H3718" i="1"/>
  <c r="I3718" i="1" s="1"/>
  <c r="H3717" i="1"/>
  <c r="I3717" i="1" s="1"/>
  <c r="H3716" i="1"/>
  <c r="I3716" i="1" s="1"/>
  <c r="H3715" i="1"/>
  <c r="I3715" i="1" s="1"/>
  <c r="H3714" i="1"/>
  <c r="I3714" i="1" s="1"/>
  <c r="H3713" i="1"/>
  <c r="I3713" i="1" s="1"/>
  <c r="H3712" i="1"/>
  <c r="I3712" i="1" s="1"/>
  <c r="H3711" i="1"/>
  <c r="I3711" i="1" s="1"/>
  <c r="H3724" i="1" l="1"/>
  <c r="I3724" i="1" s="1"/>
  <c r="H3769" i="1"/>
  <c r="I3769" i="1" s="1"/>
  <c r="H3944" i="1"/>
  <c r="H2796" i="1"/>
  <c r="H3964" i="1"/>
  <c r="I3964" i="1" s="1"/>
  <c r="F3963" i="1"/>
  <c r="H3963" i="1" s="1"/>
  <c r="I3963" i="1" s="1"/>
  <c r="G3952" i="1"/>
  <c r="H3952" i="1" s="1"/>
  <c r="G3951" i="1"/>
  <c r="H3951" i="1" s="1"/>
  <c r="G3950" i="1"/>
  <c r="H3950" i="1" s="1"/>
  <c r="G3949" i="1"/>
  <c r="H3949" i="1" s="1"/>
  <c r="H3943" i="1"/>
  <c r="F3962" i="1"/>
  <c r="H3962" i="1" s="1"/>
  <c r="I3962" i="1" s="1"/>
  <c r="H3856" i="1"/>
  <c r="H3967" i="1"/>
  <c r="I3967" i="1" s="1"/>
  <c r="H3961" i="1"/>
  <c r="I3961" i="1" s="1"/>
  <c r="H3948" i="1"/>
  <c r="H3710" i="1"/>
  <c r="I3710" i="1" s="1"/>
  <c r="H3709" i="1"/>
  <c r="I3709" i="1" s="1"/>
  <c r="H3708" i="1"/>
  <c r="I3708" i="1" s="1"/>
  <c r="I2762" i="1"/>
  <c r="H3919" i="1"/>
  <c r="F3960" i="1"/>
  <c r="H3960" i="1" s="1"/>
  <c r="I3960" i="1" s="1"/>
  <c r="H3858" i="1"/>
  <c r="H3862" i="1"/>
  <c r="H3914" i="1"/>
  <c r="H3947" i="1"/>
  <c r="H3959" i="1"/>
  <c r="I3959" i="1" s="1"/>
  <c r="G3859" i="1"/>
  <c r="G3946" i="1"/>
  <c r="H3946" i="1" s="1"/>
  <c r="F3817" i="1"/>
  <c r="H3817" i="1" s="1"/>
  <c r="I3817" i="1" s="1"/>
  <c r="G3917" i="1"/>
  <c r="H3917" i="1" s="1"/>
  <c r="H3958" i="1"/>
  <c r="F3957" i="1"/>
  <c r="H3957" i="1" s="1"/>
  <c r="I3957" i="1" s="1"/>
  <c r="F3956" i="1"/>
  <c r="H3956" i="1" s="1"/>
  <c r="I3956" i="1" s="1"/>
  <c r="F3707" i="1"/>
  <c r="H3707" i="1" s="1"/>
  <c r="I3707" i="1" s="1"/>
  <c r="G3913" i="1"/>
  <c r="H3913" i="1" s="1"/>
  <c r="G3832" i="1"/>
  <c r="H3832" i="1" s="1"/>
  <c r="F3816" i="1"/>
  <c r="G3894" i="1"/>
  <c r="H3894" i="1" s="1"/>
  <c r="H3837" i="1"/>
  <c r="H3838" i="1"/>
  <c r="H3839" i="1"/>
  <c r="H3840" i="1"/>
  <c r="H3836" i="1"/>
  <c r="G3854" i="1"/>
  <c r="H3854" i="1" s="1"/>
  <c r="G3915" i="1"/>
  <c r="H3915" i="1" s="1"/>
  <c r="H3939" i="1"/>
  <c r="H3937" i="1"/>
  <c r="H3813" i="1"/>
  <c r="H3812" i="1"/>
  <c r="H3811" i="1"/>
  <c r="H3810" i="1"/>
  <c r="H3809" i="1"/>
  <c r="H3808" i="1"/>
  <c r="H3807" i="1"/>
  <c r="H3805" i="1"/>
  <c r="H3804" i="1"/>
  <c r="H3803" i="1"/>
  <c r="H3816" i="1" l="1"/>
  <c r="I3816" i="1" s="1"/>
  <c r="F3818" i="1"/>
  <c r="H3859" i="1"/>
  <c r="I3958" i="1"/>
  <c r="H3706" i="1"/>
  <c r="I3706" i="1" s="1"/>
  <c r="H3704" i="1"/>
  <c r="I3704" i="1" s="1"/>
  <c r="H548" i="1"/>
  <c r="H547" i="1"/>
  <c r="H2837" i="1"/>
  <c r="H3903" i="1"/>
  <c r="G3955" i="1"/>
  <c r="H3955" i="1" s="1"/>
  <c r="H3892" i="1"/>
  <c r="G3871" i="1"/>
  <c r="G3890" i="1"/>
  <c r="H3890" i="1" s="1"/>
  <c r="G3888" i="1"/>
  <c r="H3888" i="1" s="1"/>
  <c r="G3887" i="1"/>
  <c r="H3887" i="1" s="1"/>
  <c r="H3891" i="1"/>
  <c r="H3876" i="1"/>
  <c r="G3896" i="1"/>
  <c r="H3896" i="1" s="1"/>
  <c r="G3873" i="1"/>
  <c r="H3873" i="1" s="1"/>
  <c r="H3867" i="1"/>
  <c r="H3893" i="1"/>
  <c r="G3907" i="1"/>
  <c r="H3907" i="1" s="1"/>
  <c r="H3864" i="1"/>
  <c r="H3886" i="1"/>
  <c r="H3910" i="1"/>
  <c r="H3877" i="1"/>
  <c r="G3954" i="1"/>
  <c r="H3954" i="1" s="1"/>
  <c r="H3872" i="1"/>
  <c r="H3908" i="1"/>
  <c r="H3889" i="1"/>
  <c r="H3885" i="1"/>
  <c r="H3865" i="1"/>
  <c r="H3909" i="1"/>
  <c r="F3953" i="1"/>
  <c r="F3974" i="1" s="1"/>
  <c r="H3871" i="1" l="1"/>
  <c r="G3953" i="1"/>
  <c r="H3953" i="1" s="1"/>
  <c r="I3953" i="1" s="1"/>
  <c r="I3955" i="1"/>
  <c r="I3954" i="1"/>
  <c r="H3834" i="1"/>
  <c r="H3835" i="1"/>
  <c r="H2792" i="1"/>
  <c r="H3945" i="1"/>
  <c r="H3833" i="1"/>
  <c r="G3974" i="1" l="1"/>
  <c r="F2769" i="1"/>
  <c r="H2758" i="1"/>
  <c r="G2758" i="1"/>
  <c r="F2758" i="1"/>
  <c r="G2735" i="1"/>
  <c r="F2518" i="1"/>
  <c r="F2173" i="1"/>
  <c r="F1775" i="1"/>
  <c r="F1771" i="1"/>
  <c r="G796" i="1"/>
  <c r="H796" i="1" s="1"/>
  <c r="I796" i="1" s="1"/>
  <c r="G862" i="1"/>
  <c r="H862" i="1" s="1"/>
  <c r="I862" i="1" s="1"/>
  <c r="G222" i="1"/>
  <c r="H222" i="1" s="1"/>
  <c r="I222" i="1" s="1"/>
  <c r="F534" i="1"/>
  <c r="F795" i="1"/>
  <c r="G795" i="1" s="1"/>
  <c r="H795" i="1" s="1"/>
  <c r="I795" i="1" s="1"/>
  <c r="G220" i="1"/>
  <c r="H220" i="1" s="1"/>
  <c r="I220" i="1" s="1"/>
  <c r="F793" i="1"/>
  <c r="G793" i="1" s="1"/>
  <c r="F791" i="1"/>
  <c r="D791" i="1"/>
  <c r="G791" i="1"/>
  <c r="G792" i="1"/>
  <c r="H792" i="1" s="1"/>
  <c r="I792" i="1" s="1"/>
  <c r="G794" i="1"/>
  <c r="H794" i="1" s="1"/>
  <c r="I794" i="1" s="1"/>
  <c r="F790" i="1"/>
  <c r="G790" i="1" s="1"/>
  <c r="H790" i="1" s="1"/>
  <c r="I790" i="1" s="1"/>
  <c r="D790" i="1"/>
  <c r="H793" i="1" l="1"/>
  <c r="I793" i="1" s="1"/>
  <c r="H791" i="1"/>
  <c r="F219" i="1"/>
  <c r="G219" i="1" s="1"/>
  <c r="H219" i="1" s="1"/>
  <c r="I219" i="1" s="1"/>
  <c r="F475" i="1"/>
  <c r="D475" i="1"/>
  <c r="F527" i="1"/>
  <c r="F525" i="1"/>
  <c r="G525" i="1" s="1"/>
  <c r="G789" i="1"/>
  <c r="H789" i="1" s="1"/>
  <c r="I789" i="1" s="1"/>
  <c r="G218" i="1"/>
  <c r="H218" i="1" s="1"/>
  <c r="I218" i="1" s="1"/>
  <c r="G217" i="1"/>
  <c r="H217" i="1" s="1"/>
  <c r="I217" i="1" s="1"/>
  <c r="G216" i="1"/>
  <c r="H216" i="1" s="1"/>
  <c r="I216" i="1" s="1"/>
  <c r="G17" i="1"/>
  <c r="G788" i="1"/>
  <c r="H788" i="1" s="1"/>
  <c r="I788" i="1" s="1"/>
  <c r="F215" i="1"/>
  <c r="G215" i="1" s="1"/>
  <c r="H215" i="1" s="1"/>
  <c r="I215" i="1" s="1"/>
  <c r="D215" i="1"/>
  <c r="G787" i="1"/>
  <c r="H787" i="1" s="1"/>
  <c r="I787" i="1" s="1"/>
  <c r="G786" i="1"/>
  <c r="H786" i="1" s="1"/>
  <c r="I786" i="1" s="1"/>
  <c r="I791" i="1" l="1"/>
  <c r="G27" i="1"/>
  <c r="G785" i="1" l="1"/>
  <c r="H785" i="1" s="1"/>
  <c r="I785" i="1" s="1"/>
  <c r="D784" i="1"/>
  <c r="F784" i="1" s="1"/>
  <c r="F212" i="1"/>
  <c r="G212" i="1" s="1"/>
  <c r="H212" i="1" s="1"/>
  <c r="I212" i="1" s="1"/>
  <c r="D212" i="1"/>
  <c r="F211" i="1"/>
  <c r="G211" i="1" s="1"/>
  <c r="H211" i="1" s="1"/>
  <c r="I211" i="1" s="1"/>
  <c r="G210" i="1"/>
  <c r="H210" i="1" s="1"/>
  <c r="I210" i="1" s="1"/>
  <c r="G209" i="1"/>
  <c r="H209" i="1" s="1"/>
  <c r="I209" i="1" s="1"/>
  <c r="G208" i="1"/>
  <c r="H208" i="1" s="1"/>
  <c r="I208" i="1" s="1"/>
  <c r="G207" i="1"/>
  <c r="H207" i="1" s="1"/>
  <c r="I207" i="1" s="1"/>
  <c r="G206" i="1"/>
  <c r="H206" i="1" s="1"/>
  <c r="I206" i="1" s="1"/>
  <c r="D206" i="1"/>
  <c r="F205" i="1"/>
  <c r="G205" i="1" s="1"/>
  <c r="H205" i="1" s="1"/>
  <c r="I205" i="1" s="1"/>
  <c r="D205" i="1"/>
  <c r="F203" i="1"/>
  <c r="G203" i="1" s="1"/>
  <c r="H203" i="1" s="1"/>
  <c r="I203" i="1" s="1"/>
  <c r="D203" i="1"/>
  <c r="H10" i="1"/>
  <c r="F11" i="1"/>
  <c r="D11" i="1"/>
  <c r="D223" i="1" s="1"/>
  <c r="F223" i="1" l="1"/>
  <c r="G11" i="1"/>
  <c r="I10" i="1"/>
  <c r="G784" i="1"/>
  <c r="H784" i="1" s="1"/>
  <c r="I784" i="1" s="1"/>
  <c r="D781" i="1"/>
  <c r="F780" i="1"/>
  <c r="D780" i="1"/>
  <c r="G782" i="1"/>
  <c r="H782" i="1" s="1"/>
  <c r="I782" i="1" s="1"/>
  <c r="G781" i="1"/>
  <c r="H781" i="1" s="1"/>
  <c r="I781" i="1" s="1"/>
  <c r="G780" i="1"/>
  <c r="H780" i="1" s="1"/>
  <c r="I780" i="1" s="1"/>
  <c r="F779" i="1"/>
  <c r="G779" i="1" s="1"/>
  <c r="H779" i="1" s="1"/>
  <c r="I779" i="1" s="1"/>
  <c r="D779" i="1"/>
  <c r="G1609" i="1"/>
  <c r="H1609" i="1" s="1"/>
  <c r="G1610" i="1"/>
  <c r="H1610" i="1" s="1"/>
  <c r="I1610" i="1" s="1"/>
  <c r="G1611" i="1"/>
  <c r="H1611" i="1" s="1"/>
  <c r="I1611" i="1" s="1"/>
  <c r="G1612" i="1"/>
  <c r="H1612" i="1" s="1"/>
  <c r="I1612" i="1" s="1"/>
  <c r="G1608" i="1"/>
  <c r="H1608" i="1" s="1"/>
  <c r="F783" i="1"/>
  <c r="G783" i="1" s="1"/>
  <c r="H783" i="1" s="1"/>
  <c r="I783" i="1" s="1"/>
  <c r="D783" i="1"/>
  <c r="F778" i="1"/>
  <c r="G778" i="1" s="1"/>
  <c r="D778" i="1"/>
  <c r="G777" i="1"/>
  <c r="F777" i="1"/>
  <c r="I776" i="1"/>
  <c r="I775" i="1"/>
  <c r="I774" i="1"/>
  <c r="G214" i="1"/>
  <c r="G213" i="1"/>
  <c r="H213" i="1" s="1"/>
  <c r="I213" i="1" s="1"/>
  <c r="F863" i="1" l="1"/>
  <c r="F1614" i="1" s="1"/>
  <c r="D863" i="1"/>
  <c r="D1614" i="1" s="1"/>
  <c r="I1608" i="1"/>
  <c r="H1613" i="1"/>
  <c r="H777" i="1"/>
  <c r="I777" i="1" s="1"/>
  <c r="G223" i="1"/>
  <c r="H778" i="1"/>
  <c r="I778" i="1" s="1"/>
  <c r="G1613" i="1"/>
  <c r="I1609" i="1"/>
  <c r="H214" i="1"/>
  <c r="I214" i="1" s="1"/>
  <c r="H3815" i="1"/>
  <c r="H3814" i="1"/>
  <c r="H3818" i="1" l="1"/>
  <c r="I3818" i="1" s="1"/>
  <c r="H3819" i="1"/>
  <c r="H201" i="1"/>
  <c r="H186" i="1"/>
  <c r="H343" i="1" l="1"/>
  <c r="H342" i="1"/>
  <c r="H341" i="1"/>
  <c r="H340" i="1"/>
  <c r="G3703" i="1" l="1"/>
  <c r="H3703" i="1" s="1"/>
  <c r="I3703" i="1" s="1"/>
  <c r="G3702" i="1"/>
  <c r="H3702" i="1" s="1"/>
  <c r="I3702" i="1" s="1"/>
  <c r="G2427" i="1"/>
  <c r="H2427" i="1" s="1"/>
  <c r="G2491" i="1"/>
  <c r="H2491" i="1" s="1"/>
  <c r="G2474" i="1"/>
  <c r="H2474" i="1" s="1"/>
  <c r="G2468" i="1"/>
  <c r="H2468" i="1" s="1"/>
  <c r="G2436" i="1"/>
  <c r="H2436" i="1" s="1"/>
  <c r="G2435" i="1"/>
  <c r="H2435" i="1" s="1"/>
  <c r="G2411" i="1"/>
  <c r="H2411" i="1" s="1"/>
  <c r="G2409" i="1"/>
  <c r="H2409" i="1" s="1"/>
  <c r="H664" i="1" l="1"/>
  <c r="H669" i="1"/>
  <c r="H668" i="1"/>
  <c r="H863" i="1" l="1"/>
  <c r="F3621" i="1"/>
  <c r="F3801" i="1" s="1"/>
  <c r="H1774" i="1"/>
  <c r="I1774" i="1" s="1"/>
  <c r="G3690" i="1" l="1"/>
  <c r="G3682" i="1"/>
  <c r="G3681" i="1"/>
  <c r="G3689" i="1"/>
  <c r="G3656" i="1"/>
  <c r="G3655" i="1"/>
  <c r="G3542" i="1" l="1"/>
  <c r="G1686" i="1"/>
  <c r="H1686" i="1" s="1"/>
  <c r="G541" i="1"/>
  <c r="G540" i="1"/>
  <c r="G539" i="1"/>
  <c r="G3308" i="1"/>
  <c r="G3978" i="1"/>
  <c r="H3978" i="1" s="1"/>
  <c r="F3979" i="1"/>
  <c r="D3979" i="1"/>
  <c r="I1773" i="1"/>
  <c r="G2341" i="1"/>
  <c r="H2341" i="1" s="1"/>
  <c r="I3649" i="1"/>
  <c r="I3648" i="1"/>
  <c r="G1994" i="1"/>
  <c r="H1994" i="1" s="1"/>
  <c r="H2234" i="1"/>
  <c r="H2235" i="1"/>
  <c r="H2236" i="1"/>
  <c r="H2233" i="1"/>
  <c r="G2285" i="1"/>
  <c r="H2285" i="1" s="1"/>
  <c r="G1989" i="1"/>
  <c r="G2815" i="1"/>
  <c r="H1991" i="1"/>
  <c r="H1987" i="1"/>
  <c r="G2279" i="1"/>
  <c r="G3512" i="1"/>
  <c r="H3527" i="1"/>
  <c r="G863" i="1" l="1"/>
  <c r="G1614" i="1" s="1"/>
  <c r="G3979" i="1"/>
  <c r="I3978" i="1"/>
  <c r="H3979" i="1"/>
  <c r="I3979" i="1" s="1"/>
  <c r="H3823" i="1" l="1"/>
  <c r="H3825" i="1"/>
  <c r="H3822" i="1"/>
  <c r="H3824" i="1"/>
  <c r="H3826" i="1"/>
  <c r="H3827" i="1" l="1"/>
  <c r="I3827" i="1" s="1"/>
  <c r="H2711" i="1"/>
  <c r="I3645" i="1"/>
  <c r="H3974" i="1" l="1"/>
  <c r="I3974" i="1" s="1"/>
  <c r="D2782" i="1"/>
  <c r="I2785" i="1"/>
  <c r="I2786" i="1"/>
  <c r="I2787" i="1"/>
  <c r="I2788" i="1"/>
  <c r="I2789" i="1"/>
  <c r="I2790" i="1"/>
  <c r="I2791" i="1"/>
  <c r="I2792" i="1"/>
  <c r="I2793" i="1"/>
  <c r="I2794" i="1"/>
  <c r="I2795" i="1"/>
  <c r="I2796" i="1"/>
  <c r="I2797" i="1"/>
  <c r="I2798" i="1"/>
  <c r="I2784" i="1"/>
  <c r="H2804" i="1"/>
  <c r="G2804" i="1"/>
  <c r="H2782" i="1"/>
  <c r="G2782" i="1"/>
  <c r="F2782" i="1"/>
  <c r="I2774" i="1"/>
  <c r="I2772" i="1"/>
  <c r="I2771" i="1"/>
  <c r="H2775" i="1"/>
  <c r="G2775" i="1"/>
  <c r="D2775" i="1"/>
  <c r="I2767" i="1"/>
  <c r="I2768" i="1"/>
  <c r="I2766" i="1"/>
  <c r="H2769" i="1"/>
  <c r="G2769" i="1"/>
  <c r="D2769" i="1"/>
  <c r="D2805" i="1" s="1"/>
  <c r="I2715" i="1"/>
  <c r="I2716" i="1"/>
  <c r="I2717" i="1"/>
  <c r="I2718" i="1"/>
  <c r="I2719" i="1"/>
  <c r="I2720" i="1"/>
  <c r="I2721" i="1"/>
  <c r="I2722" i="1"/>
  <c r="I2723" i="1"/>
  <c r="I2724" i="1"/>
  <c r="I2725" i="1"/>
  <c r="I2726" i="1"/>
  <c r="I2727" i="1"/>
  <c r="I2728" i="1"/>
  <c r="I2729" i="1"/>
  <c r="I2730" i="1"/>
  <c r="I2731" i="1"/>
  <c r="I2732" i="1"/>
  <c r="I2733" i="1"/>
  <c r="I2734" i="1"/>
  <c r="I2714" i="1"/>
  <c r="H2735" i="1"/>
  <c r="D2735"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520" i="1"/>
  <c r="H2712" i="1"/>
  <c r="G2712" i="1"/>
  <c r="F2712" i="1"/>
  <c r="D2712" i="1"/>
  <c r="D2759" i="1" s="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211" i="1"/>
  <c r="H2512" i="1"/>
  <c r="G2512"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2" i="1"/>
  <c r="I2203" i="1"/>
  <c r="I2204" i="1"/>
  <c r="I2205" i="1"/>
  <c r="I2206" i="1"/>
  <c r="I2207" i="1"/>
  <c r="I2208" i="1"/>
  <c r="I2175" i="1"/>
  <c r="G2209" i="1"/>
  <c r="F2209"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013" i="1"/>
  <c r="H2173" i="1"/>
  <c r="G2173"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1984" i="1"/>
  <c r="H2011" i="1"/>
  <c r="G2011" i="1"/>
  <c r="F2011"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23" i="1"/>
  <c r="H1982" i="1"/>
  <c r="G1982" i="1"/>
  <c r="H1921" i="1"/>
  <c r="G1921" i="1"/>
  <c r="F1921"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777" i="1"/>
  <c r="H1775" i="1"/>
  <c r="G1775" i="1"/>
  <c r="I1756" i="1"/>
  <c r="I1757" i="1"/>
  <c r="I1758" i="1"/>
  <c r="I1759" i="1"/>
  <c r="I1760" i="1"/>
  <c r="I1761" i="1"/>
  <c r="I1762" i="1"/>
  <c r="I1763" i="1"/>
  <c r="I1764" i="1"/>
  <c r="I1765" i="1"/>
  <c r="I1766" i="1"/>
  <c r="I1767" i="1"/>
  <c r="I1768" i="1"/>
  <c r="I1769" i="1"/>
  <c r="I1770" i="1"/>
  <c r="I1755" i="1"/>
  <c r="H1771" i="1"/>
  <c r="G1771" i="1"/>
  <c r="I1752"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624" i="1"/>
  <c r="H1753" i="1"/>
  <c r="G1753" i="1"/>
  <c r="I1618" i="1"/>
  <c r="I1619" i="1"/>
  <c r="I1620" i="1"/>
  <c r="I1621" i="1"/>
  <c r="I1617" i="1"/>
  <c r="H1622" i="1"/>
  <c r="G1622"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53"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865"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235" i="1"/>
  <c r="I236" i="1"/>
  <c r="I237" i="1"/>
  <c r="I238" i="1"/>
  <c r="I239" i="1"/>
  <c r="I240" i="1"/>
  <c r="I226" i="1"/>
  <c r="I227" i="1"/>
  <c r="I228" i="1"/>
  <c r="I229" i="1"/>
  <c r="I230" i="1"/>
  <c r="I231" i="1"/>
  <c r="I232" i="1"/>
  <c r="I233" i="1"/>
  <c r="I234" i="1"/>
  <c r="I225" i="1"/>
  <c r="I25" i="1"/>
  <c r="I39" i="1"/>
  <c r="I56" i="1"/>
  <c r="I57" i="1"/>
  <c r="I63" i="1"/>
  <c r="I65" i="1"/>
  <c r="I66" i="1"/>
  <c r="I68" i="1"/>
  <c r="I70" i="1"/>
  <c r="I72" i="1"/>
  <c r="I74" i="1"/>
  <c r="I75" i="1"/>
  <c r="I76" i="1"/>
  <c r="I77" i="1"/>
  <c r="I78" i="1"/>
  <c r="I80" i="1"/>
  <c r="I81" i="1"/>
  <c r="I82" i="1"/>
  <c r="I83" i="1"/>
  <c r="I84" i="1"/>
  <c r="I85" i="1"/>
  <c r="I87" i="1"/>
  <c r="I89" i="1"/>
  <c r="I90" i="1"/>
  <c r="I91" i="1"/>
  <c r="I92" i="1"/>
  <c r="I94" i="1"/>
  <c r="I95" i="1"/>
  <c r="I96" i="1"/>
  <c r="I97" i="1"/>
  <c r="I98" i="1"/>
  <c r="I99" i="1"/>
  <c r="I100" i="1"/>
  <c r="I101" i="1"/>
  <c r="I102" i="1"/>
  <c r="I103" i="1"/>
  <c r="I104" i="1"/>
  <c r="I105" i="1"/>
  <c r="I106" i="1"/>
  <c r="I107" i="1"/>
  <c r="I108" i="1"/>
  <c r="I109" i="1"/>
  <c r="I110" i="1"/>
  <c r="I111" i="1"/>
  <c r="I112" i="1"/>
  <c r="I113" i="1"/>
  <c r="I114" i="1"/>
  <c r="I115" i="1"/>
  <c r="I117" i="1"/>
  <c r="I120" i="1"/>
  <c r="I121" i="1"/>
  <c r="I124"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H164" i="1"/>
  <c r="I164" i="1" s="1"/>
  <c r="H125" i="1"/>
  <c r="I125" i="1" s="1"/>
  <c r="H123" i="1"/>
  <c r="I123" i="1" s="1"/>
  <c r="H122" i="1"/>
  <c r="I122" i="1" s="1"/>
  <c r="H119" i="1"/>
  <c r="I119" i="1" s="1"/>
  <c r="H118" i="1"/>
  <c r="I118" i="1" s="1"/>
  <c r="H116" i="1"/>
  <c r="I116" i="1" s="1"/>
  <c r="H93" i="1"/>
  <c r="I93" i="1" s="1"/>
  <c r="H88" i="1"/>
  <c r="I88" i="1" s="1"/>
  <c r="H86" i="1"/>
  <c r="I86" i="1" s="1"/>
  <c r="H79" i="1"/>
  <c r="I79" i="1" s="1"/>
  <c r="H73" i="1"/>
  <c r="I73" i="1" s="1"/>
  <c r="H71" i="1"/>
  <c r="I71" i="1" s="1"/>
  <c r="H69" i="1"/>
  <c r="I69" i="1" s="1"/>
  <c r="H67" i="1"/>
  <c r="I67" i="1" s="1"/>
  <c r="H64" i="1"/>
  <c r="I64" i="1" s="1"/>
  <c r="H62" i="1"/>
  <c r="I62" i="1" s="1"/>
  <c r="H61" i="1"/>
  <c r="I61" i="1" s="1"/>
  <c r="H60" i="1"/>
  <c r="I60" i="1" s="1"/>
  <c r="H59" i="1"/>
  <c r="I59" i="1" s="1"/>
  <c r="H58" i="1"/>
  <c r="I58"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3821" i="1"/>
  <c r="I3822" i="1"/>
  <c r="I3823" i="1"/>
  <c r="I3824" i="1"/>
  <c r="I3825" i="1"/>
  <c r="I3826"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820" i="1"/>
  <c r="I3804" i="1"/>
  <c r="I3805" i="1"/>
  <c r="I3806" i="1"/>
  <c r="I3807" i="1"/>
  <c r="I3808" i="1"/>
  <c r="I3809" i="1"/>
  <c r="I3810" i="1"/>
  <c r="I3811" i="1"/>
  <c r="I3812" i="1"/>
  <c r="I3813" i="1"/>
  <c r="I3814" i="1"/>
  <c r="I3815" i="1"/>
  <c r="I3803" i="1"/>
  <c r="I3984" i="1"/>
  <c r="H3984" i="1"/>
  <c r="G3984" i="1"/>
  <c r="F3984" i="1"/>
  <c r="D3984" i="1"/>
  <c r="G2810" i="1"/>
  <c r="H2810" i="1" s="1"/>
  <c r="I2810" i="1" s="1"/>
  <c r="G2811" i="1"/>
  <c r="H2811" i="1" s="1"/>
  <c r="I2811" i="1" s="1"/>
  <c r="G2812" i="1"/>
  <c r="H2812" i="1" s="1"/>
  <c r="I2812" i="1" s="1"/>
  <c r="G2813" i="1"/>
  <c r="H2813" i="1" s="1"/>
  <c r="I2813" i="1" s="1"/>
  <c r="G2814" i="1"/>
  <c r="H2814" i="1" s="1"/>
  <c r="I2814" i="1" s="1"/>
  <c r="H2815" i="1"/>
  <c r="I2815" i="1" s="1"/>
  <c r="G2816" i="1"/>
  <c r="H2816" i="1" s="1"/>
  <c r="I2816" i="1" s="1"/>
  <c r="G2817" i="1"/>
  <c r="H2817" i="1" s="1"/>
  <c r="I2817" i="1" s="1"/>
  <c r="H2818" i="1"/>
  <c r="I2818" i="1" s="1"/>
  <c r="G2819" i="1"/>
  <c r="H2819" i="1" s="1"/>
  <c r="I2819" i="1" s="1"/>
  <c r="G2820" i="1"/>
  <c r="H2820" i="1" s="1"/>
  <c r="I2820" i="1" s="1"/>
  <c r="G2821" i="1"/>
  <c r="H2821" i="1" s="1"/>
  <c r="I2821" i="1" s="1"/>
  <c r="G2822" i="1"/>
  <c r="H2822" i="1" s="1"/>
  <c r="I2822" i="1" s="1"/>
  <c r="G2823" i="1"/>
  <c r="H2823" i="1" s="1"/>
  <c r="I2823" i="1" s="1"/>
  <c r="H2824" i="1"/>
  <c r="I2824" i="1" s="1"/>
  <c r="G2825" i="1"/>
  <c r="H2825" i="1" s="1"/>
  <c r="I2825" i="1" s="1"/>
  <c r="G2826" i="1"/>
  <c r="H2826" i="1" s="1"/>
  <c r="I2826" i="1" s="1"/>
  <c r="G2827" i="1"/>
  <c r="H2827" i="1" s="1"/>
  <c r="I2827" i="1" s="1"/>
  <c r="H2828" i="1"/>
  <c r="I2828" i="1" s="1"/>
  <c r="G2829" i="1"/>
  <c r="H2829" i="1" s="1"/>
  <c r="I2829" i="1" s="1"/>
  <c r="G2830" i="1"/>
  <c r="H2830" i="1" s="1"/>
  <c r="I2830" i="1" s="1"/>
  <c r="G2831" i="1"/>
  <c r="H2831" i="1" s="1"/>
  <c r="I2831" i="1" s="1"/>
  <c r="H2832" i="1"/>
  <c r="I2832" i="1" s="1"/>
  <c r="G2833" i="1"/>
  <c r="H2833" i="1" s="1"/>
  <c r="I2833" i="1" s="1"/>
  <c r="H2834" i="1"/>
  <c r="I2834" i="1" s="1"/>
  <c r="G2835" i="1"/>
  <c r="H2835" i="1" s="1"/>
  <c r="I2835" i="1" s="1"/>
  <c r="G2836" i="1"/>
  <c r="H2836" i="1" s="1"/>
  <c r="I2836" i="1" s="1"/>
  <c r="I2837" i="1"/>
  <c r="G2838" i="1"/>
  <c r="H2838" i="1" s="1"/>
  <c r="I2838" i="1" s="1"/>
  <c r="G2839" i="1"/>
  <c r="H2839" i="1" s="1"/>
  <c r="I2839" i="1" s="1"/>
  <c r="H2840" i="1"/>
  <c r="I2840" i="1" s="1"/>
  <c r="H2841" i="1"/>
  <c r="I2841" i="1" s="1"/>
  <c r="H2842" i="1"/>
  <c r="I2842" i="1" s="1"/>
  <c r="H2843" i="1"/>
  <c r="I2843" i="1" s="1"/>
  <c r="H2844" i="1"/>
  <c r="I2844" i="1" s="1"/>
  <c r="G2845" i="1"/>
  <c r="H2845" i="1" s="1"/>
  <c r="I2845" i="1" s="1"/>
  <c r="G2846" i="1"/>
  <c r="H2846" i="1" s="1"/>
  <c r="I2846" i="1" s="1"/>
  <c r="G2847" i="1"/>
  <c r="H2847" i="1" s="1"/>
  <c r="I2847" i="1" s="1"/>
  <c r="G2848" i="1"/>
  <c r="H2848" i="1" s="1"/>
  <c r="I2848" i="1" s="1"/>
  <c r="G2849" i="1"/>
  <c r="H2849" i="1" s="1"/>
  <c r="I2849" i="1" s="1"/>
  <c r="G2850" i="1"/>
  <c r="H2850" i="1" s="1"/>
  <c r="I2850" i="1" s="1"/>
  <c r="G2851" i="1"/>
  <c r="H2851" i="1" s="1"/>
  <c r="I2851" i="1" s="1"/>
  <c r="H2852" i="1"/>
  <c r="I2852" i="1" s="1"/>
  <c r="H2853" i="1"/>
  <c r="I2853" i="1" s="1"/>
  <c r="H2854" i="1"/>
  <c r="I2854" i="1" s="1"/>
  <c r="H2855" i="1"/>
  <c r="I2855" i="1" s="1"/>
  <c r="H2856" i="1"/>
  <c r="I2856" i="1" s="1"/>
  <c r="G2857" i="1"/>
  <c r="H2857" i="1" s="1"/>
  <c r="I2857" i="1" s="1"/>
  <c r="H2858" i="1"/>
  <c r="I2858" i="1" s="1"/>
  <c r="G2859" i="1"/>
  <c r="H2859" i="1" s="1"/>
  <c r="I2859" i="1" s="1"/>
  <c r="G2860" i="1"/>
  <c r="H2860" i="1" s="1"/>
  <c r="I2860" i="1" s="1"/>
  <c r="G2861" i="1"/>
  <c r="H2861" i="1" s="1"/>
  <c r="I2861" i="1" s="1"/>
  <c r="G2862" i="1"/>
  <c r="H2862" i="1" s="1"/>
  <c r="I2862" i="1" s="1"/>
  <c r="G2863" i="1"/>
  <c r="H2863" i="1" s="1"/>
  <c r="I2863" i="1" s="1"/>
  <c r="G2864" i="1"/>
  <c r="H2864" i="1" s="1"/>
  <c r="I2864" i="1" s="1"/>
  <c r="G2865" i="1"/>
  <c r="H2865" i="1" s="1"/>
  <c r="I2865" i="1" s="1"/>
  <c r="H2866" i="1"/>
  <c r="I2866" i="1" s="1"/>
  <c r="H2867" i="1"/>
  <c r="I2867" i="1" s="1"/>
  <c r="H2868" i="1"/>
  <c r="I2868" i="1" s="1"/>
  <c r="H2869" i="1"/>
  <c r="I2869" i="1" s="1"/>
  <c r="G2870" i="1"/>
  <c r="H2870" i="1" s="1"/>
  <c r="I2870" i="1" s="1"/>
  <c r="G2871" i="1"/>
  <c r="H2871" i="1" s="1"/>
  <c r="I2871" i="1" s="1"/>
  <c r="H2872" i="1"/>
  <c r="I2872" i="1" s="1"/>
  <c r="G2873" i="1"/>
  <c r="H2873" i="1" s="1"/>
  <c r="I2873" i="1" s="1"/>
  <c r="G2874" i="1"/>
  <c r="H2874" i="1" s="1"/>
  <c r="I2874" i="1" s="1"/>
  <c r="G2875" i="1"/>
  <c r="H2875" i="1" s="1"/>
  <c r="I2875" i="1" s="1"/>
  <c r="G2876" i="1"/>
  <c r="H2876" i="1" s="1"/>
  <c r="I2876" i="1" s="1"/>
  <c r="G2877" i="1"/>
  <c r="H2877" i="1" s="1"/>
  <c r="I2877" i="1" s="1"/>
  <c r="G2878" i="1"/>
  <c r="H2878" i="1" s="1"/>
  <c r="I2878" i="1" s="1"/>
  <c r="G2879" i="1"/>
  <c r="H2879" i="1" s="1"/>
  <c r="I2879" i="1" s="1"/>
  <c r="G2880" i="1"/>
  <c r="H2880" i="1" s="1"/>
  <c r="I2880" i="1" s="1"/>
  <c r="G2881" i="1"/>
  <c r="H2881" i="1" s="1"/>
  <c r="I2881" i="1" s="1"/>
  <c r="G2882" i="1"/>
  <c r="H2882" i="1" s="1"/>
  <c r="I2882" i="1" s="1"/>
  <c r="G2883" i="1"/>
  <c r="H2883" i="1" s="1"/>
  <c r="I2883" i="1" s="1"/>
  <c r="G2884" i="1"/>
  <c r="H2884" i="1" s="1"/>
  <c r="I2884" i="1" s="1"/>
  <c r="G2885" i="1"/>
  <c r="H2885" i="1" s="1"/>
  <c r="I2885" i="1" s="1"/>
  <c r="G2886" i="1"/>
  <c r="H2886" i="1" s="1"/>
  <c r="I2886" i="1" s="1"/>
  <c r="G2887" i="1"/>
  <c r="H2887" i="1" s="1"/>
  <c r="I2887" i="1" s="1"/>
  <c r="G2888" i="1"/>
  <c r="H2888" i="1" s="1"/>
  <c r="I2888" i="1" s="1"/>
  <c r="G2889" i="1"/>
  <c r="H2889" i="1" s="1"/>
  <c r="I2889" i="1" s="1"/>
  <c r="G2890" i="1"/>
  <c r="H2890" i="1" s="1"/>
  <c r="I2890" i="1" s="1"/>
  <c r="G2891" i="1"/>
  <c r="H2891" i="1" s="1"/>
  <c r="I2891" i="1" s="1"/>
  <c r="G2892" i="1"/>
  <c r="H2892" i="1" s="1"/>
  <c r="I2892" i="1" s="1"/>
  <c r="G2893" i="1"/>
  <c r="H2893" i="1" s="1"/>
  <c r="I2893" i="1" s="1"/>
  <c r="G2894" i="1"/>
  <c r="H2894" i="1" s="1"/>
  <c r="I2894" i="1" s="1"/>
  <c r="G2895" i="1"/>
  <c r="H2895" i="1" s="1"/>
  <c r="I2895" i="1" s="1"/>
  <c r="G2896" i="1"/>
  <c r="H2896" i="1" s="1"/>
  <c r="I2896" i="1" s="1"/>
  <c r="G2897" i="1"/>
  <c r="H2897" i="1" s="1"/>
  <c r="I2897" i="1" s="1"/>
  <c r="H2898" i="1"/>
  <c r="I2898" i="1" s="1"/>
  <c r="H2899" i="1"/>
  <c r="I2899" i="1" s="1"/>
  <c r="G2900" i="1"/>
  <c r="H2900" i="1" s="1"/>
  <c r="I2900" i="1" s="1"/>
  <c r="H2901" i="1"/>
  <c r="I2901" i="1" s="1"/>
  <c r="G2902" i="1"/>
  <c r="H2902" i="1" s="1"/>
  <c r="I2902" i="1" s="1"/>
  <c r="G2903" i="1"/>
  <c r="H2903" i="1" s="1"/>
  <c r="I2903" i="1" s="1"/>
  <c r="G2904" i="1"/>
  <c r="H2904" i="1" s="1"/>
  <c r="I2904" i="1" s="1"/>
  <c r="G2905" i="1"/>
  <c r="H2905" i="1" s="1"/>
  <c r="I2905" i="1" s="1"/>
  <c r="G2906" i="1"/>
  <c r="H2906" i="1" s="1"/>
  <c r="I2906" i="1" s="1"/>
  <c r="G2907" i="1"/>
  <c r="H2907" i="1" s="1"/>
  <c r="I2907" i="1" s="1"/>
  <c r="G2908" i="1"/>
  <c r="H2908" i="1" s="1"/>
  <c r="I2908" i="1" s="1"/>
  <c r="G2909" i="1"/>
  <c r="H2909" i="1" s="1"/>
  <c r="I2909" i="1" s="1"/>
  <c r="G2910" i="1"/>
  <c r="H2910" i="1" s="1"/>
  <c r="I2910" i="1" s="1"/>
  <c r="G2911" i="1"/>
  <c r="H2911" i="1" s="1"/>
  <c r="I2911" i="1" s="1"/>
  <c r="G2912" i="1"/>
  <c r="H2912" i="1" s="1"/>
  <c r="I2912" i="1" s="1"/>
  <c r="G2913" i="1"/>
  <c r="H2913" i="1" s="1"/>
  <c r="I2913" i="1" s="1"/>
  <c r="G2914" i="1"/>
  <c r="H2914" i="1" s="1"/>
  <c r="I2914" i="1" s="1"/>
  <c r="G2915" i="1"/>
  <c r="H2915" i="1" s="1"/>
  <c r="I2915" i="1" s="1"/>
  <c r="G2916" i="1"/>
  <c r="H2916" i="1" s="1"/>
  <c r="I2916" i="1" s="1"/>
  <c r="G2917" i="1"/>
  <c r="H2917" i="1" s="1"/>
  <c r="I2917" i="1" s="1"/>
  <c r="G2918" i="1"/>
  <c r="H2918" i="1" s="1"/>
  <c r="I2918" i="1" s="1"/>
  <c r="G2919" i="1"/>
  <c r="H2919" i="1" s="1"/>
  <c r="I2919" i="1" s="1"/>
  <c r="G2920" i="1"/>
  <c r="H2920" i="1" s="1"/>
  <c r="I2920" i="1" s="1"/>
  <c r="G2921" i="1"/>
  <c r="H2921" i="1" s="1"/>
  <c r="I2921" i="1" s="1"/>
  <c r="G2922" i="1"/>
  <c r="H2922" i="1" s="1"/>
  <c r="I2922" i="1" s="1"/>
  <c r="G2923" i="1"/>
  <c r="H2923" i="1" s="1"/>
  <c r="I2923" i="1" s="1"/>
  <c r="G2924" i="1"/>
  <c r="H2924" i="1" s="1"/>
  <c r="I2924" i="1" s="1"/>
  <c r="G2925" i="1"/>
  <c r="H2925" i="1" s="1"/>
  <c r="I2925" i="1" s="1"/>
  <c r="G2926" i="1"/>
  <c r="H2926" i="1" s="1"/>
  <c r="I2926" i="1" s="1"/>
  <c r="G2927" i="1"/>
  <c r="H2927" i="1" s="1"/>
  <c r="I2927" i="1" s="1"/>
  <c r="G2928" i="1"/>
  <c r="H2928" i="1" s="1"/>
  <c r="I2928" i="1" s="1"/>
  <c r="G2929" i="1"/>
  <c r="H2929" i="1" s="1"/>
  <c r="I2929" i="1" s="1"/>
  <c r="G2930" i="1"/>
  <c r="H2930" i="1" s="1"/>
  <c r="I2930" i="1" s="1"/>
  <c r="G2931" i="1"/>
  <c r="H2931" i="1" s="1"/>
  <c r="I2931" i="1" s="1"/>
  <c r="G2932" i="1"/>
  <c r="H2932" i="1" s="1"/>
  <c r="I2932" i="1" s="1"/>
  <c r="G2933" i="1"/>
  <c r="H2933" i="1" s="1"/>
  <c r="I2933" i="1" s="1"/>
  <c r="G2934" i="1"/>
  <c r="H2934" i="1" s="1"/>
  <c r="I2934" i="1" s="1"/>
  <c r="G2935" i="1"/>
  <c r="H2935" i="1" s="1"/>
  <c r="I2935" i="1" s="1"/>
  <c r="G2936" i="1"/>
  <c r="H2936" i="1" s="1"/>
  <c r="I2936" i="1" s="1"/>
  <c r="H2937" i="1"/>
  <c r="I2937" i="1" s="1"/>
  <c r="H2938" i="1"/>
  <c r="I2938" i="1" s="1"/>
  <c r="G2939" i="1"/>
  <c r="H2939" i="1" s="1"/>
  <c r="I2939" i="1" s="1"/>
  <c r="G2940" i="1"/>
  <c r="H2940" i="1" s="1"/>
  <c r="I2940" i="1" s="1"/>
  <c r="G2941" i="1"/>
  <c r="H2941" i="1" s="1"/>
  <c r="I2941" i="1" s="1"/>
  <c r="G2942" i="1"/>
  <c r="H2942" i="1" s="1"/>
  <c r="I2942" i="1" s="1"/>
  <c r="G2943" i="1"/>
  <c r="H2943" i="1" s="1"/>
  <c r="I2943" i="1" s="1"/>
  <c r="G2944" i="1"/>
  <c r="H2944" i="1" s="1"/>
  <c r="I2944" i="1" s="1"/>
  <c r="G2945" i="1"/>
  <c r="H2945" i="1" s="1"/>
  <c r="I2945" i="1" s="1"/>
  <c r="G2946" i="1"/>
  <c r="H2946" i="1" s="1"/>
  <c r="I2946" i="1" s="1"/>
  <c r="G2947" i="1"/>
  <c r="H2947" i="1" s="1"/>
  <c r="I2947" i="1" s="1"/>
  <c r="G2948" i="1"/>
  <c r="H2948" i="1" s="1"/>
  <c r="I2948" i="1" s="1"/>
  <c r="G2949" i="1"/>
  <c r="H2949" i="1" s="1"/>
  <c r="I2949" i="1" s="1"/>
  <c r="G2950" i="1"/>
  <c r="H2950" i="1" s="1"/>
  <c r="I2950" i="1" s="1"/>
  <c r="G2951" i="1"/>
  <c r="H2951" i="1" s="1"/>
  <c r="I2951" i="1" s="1"/>
  <c r="G2952" i="1"/>
  <c r="H2952" i="1" s="1"/>
  <c r="I2952" i="1" s="1"/>
  <c r="G2953" i="1"/>
  <c r="H2953" i="1" s="1"/>
  <c r="I2953" i="1" s="1"/>
  <c r="G2954" i="1"/>
  <c r="H2954" i="1" s="1"/>
  <c r="I2954" i="1" s="1"/>
  <c r="G2955" i="1"/>
  <c r="H2955" i="1" s="1"/>
  <c r="I2955" i="1" s="1"/>
  <c r="G2956" i="1"/>
  <c r="H2956" i="1" s="1"/>
  <c r="I2956" i="1" s="1"/>
  <c r="G2957" i="1"/>
  <c r="H2957" i="1" s="1"/>
  <c r="I2957" i="1" s="1"/>
  <c r="G2958" i="1"/>
  <c r="H2958" i="1" s="1"/>
  <c r="I2958" i="1" s="1"/>
  <c r="G2959" i="1"/>
  <c r="H2959" i="1" s="1"/>
  <c r="I2959" i="1" s="1"/>
  <c r="G2960" i="1"/>
  <c r="H2960" i="1" s="1"/>
  <c r="I2960" i="1" s="1"/>
  <c r="G2961" i="1"/>
  <c r="H2961" i="1" s="1"/>
  <c r="I2961" i="1" s="1"/>
  <c r="G2962" i="1"/>
  <c r="H2962" i="1" s="1"/>
  <c r="I2962" i="1" s="1"/>
  <c r="G2963" i="1"/>
  <c r="H2963" i="1" s="1"/>
  <c r="I2963" i="1" s="1"/>
  <c r="G2964" i="1"/>
  <c r="H2964" i="1" s="1"/>
  <c r="I2964" i="1" s="1"/>
  <c r="G2965" i="1"/>
  <c r="H2965" i="1" s="1"/>
  <c r="I2965" i="1" s="1"/>
  <c r="G2966" i="1"/>
  <c r="H2966" i="1" s="1"/>
  <c r="I2966" i="1" s="1"/>
  <c r="G2967" i="1"/>
  <c r="H2967" i="1" s="1"/>
  <c r="I2967" i="1" s="1"/>
  <c r="G2968" i="1"/>
  <c r="H2968" i="1" s="1"/>
  <c r="I2968" i="1" s="1"/>
  <c r="G2969" i="1"/>
  <c r="H2969" i="1" s="1"/>
  <c r="I2969" i="1" s="1"/>
  <c r="G2970" i="1"/>
  <c r="H2970" i="1" s="1"/>
  <c r="I2970" i="1" s="1"/>
  <c r="G2971" i="1"/>
  <c r="H2971" i="1" s="1"/>
  <c r="I2971" i="1" s="1"/>
  <c r="G2972" i="1"/>
  <c r="H2972" i="1" s="1"/>
  <c r="I2972" i="1" s="1"/>
  <c r="G2973" i="1"/>
  <c r="H2973" i="1" s="1"/>
  <c r="I2973" i="1" s="1"/>
  <c r="G2974" i="1"/>
  <c r="H2974" i="1" s="1"/>
  <c r="I2974" i="1" s="1"/>
  <c r="G2975" i="1"/>
  <c r="H2975" i="1" s="1"/>
  <c r="I2975" i="1" s="1"/>
  <c r="G2976" i="1"/>
  <c r="H2976" i="1" s="1"/>
  <c r="I2976" i="1" s="1"/>
  <c r="G2977" i="1"/>
  <c r="H2977" i="1" s="1"/>
  <c r="I2977" i="1" s="1"/>
  <c r="G2978" i="1"/>
  <c r="H2978" i="1" s="1"/>
  <c r="I2978" i="1" s="1"/>
  <c r="G2979" i="1"/>
  <c r="H2979" i="1" s="1"/>
  <c r="I2979" i="1" s="1"/>
  <c r="G2980" i="1"/>
  <c r="H2980" i="1" s="1"/>
  <c r="I2980" i="1" s="1"/>
  <c r="G2981" i="1"/>
  <c r="H2981" i="1" s="1"/>
  <c r="I2981" i="1" s="1"/>
  <c r="G2982" i="1"/>
  <c r="H2982" i="1" s="1"/>
  <c r="I2982" i="1" s="1"/>
  <c r="G2983" i="1"/>
  <c r="H2983" i="1" s="1"/>
  <c r="I2983" i="1" s="1"/>
  <c r="G2984" i="1"/>
  <c r="H2984" i="1" s="1"/>
  <c r="I2984" i="1" s="1"/>
  <c r="G2985" i="1"/>
  <c r="H2985" i="1" s="1"/>
  <c r="I2985" i="1" s="1"/>
  <c r="G2986" i="1"/>
  <c r="H2986" i="1" s="1"/>
  <c r="I2986" i="1" s="1"/>
  <c r="G2987" i="1"/>
  <c r="H2987" i="1" s="1"/>
  <c r="I2987" i="1" s="1"/>
  <c r="G2988" i="1"/>
  <c r="H2988" i="1" s="1"/>
  <c r="I2988" i="1" s="1"/>
  <c r="G2989" i="1"/>
  <c r="H2989" i="1" s="1"/>
  <c r="I2989" i="1" s="1"/>
  <c r="G2990" i="1"/>
  <c r="H2990" i="1" s="1"/>
  <c r="I2990" i="1" s="1"/>
  <c r="G2991" i="1"/>
  <c r="H2991" i="1" s="1"/>
  <c r="I2991" i="1" s="1"/>
  <c r="G2992" i="1"/>
  <c r="H2992" i="1" s="1"/>
  <c r="I2992" i="1" s="1"/>
  <c r="G2993" i="1"/>
  <c r="H2993" i="1" s="1"/>
  <c r="I2993" i="1" s="1"/>
  <c r="G2994" i="1"/>
  <c r="H2994" i="1" s="1"/>
  <c r="I2994" i="1" s="1"/>
  <c r="G2995" i="1"/>
  <c r="H2995" i="1" s="1"/>
  <c r="I2995" i="1" s="1"/>
  <c r="G2996" i="1"/>
  <c r="H2996" i="1" s="1"/>
  <c r="I2996" i="1" s="1"/>
  <c r="G2997" i="1"/>
  <c r="H2997" i="1" s="1"/>
  <c r="I2997" i="1" s="1"/>
  <c r="G2998" i="1"/>
  <c r="H2998" i="1" s="1"/>
  <c r="I2998" i="1" s="1"/>
  <c r="G2999" i="1"/>
  <c r="H2999" i="1" s="1"/>
  <c r="I2999" i="1" s="1"/>
  <c r="G3000" i="1"/>
  <c r="H3000" i="1" s="1"/>
  <c r="I3000" i="1" s="1"/>
  <c r="G3001" i="1"/>
  <c r="H3001" i="1" s="1"/>
  <c r="I3001" i="1" s="1"/>
  <c r="G3002" i="1"/>
  <c r="H3002" i="1" s="1"/>
  <c r="I3002" i="1" s="1"/>
  <c r="G3003" i="1"/>
  <c r="H3003" i="1" s="1"/>
  <c r="I3003" i="1" s="1"/>
  <c r="G3004" i="1"/>
  <c r="H3004" i="1" s="1"/>
  <c r="I3004" i="1" s="1"/>
  <c r="G3005" i="1"/>
  <c r="H3005" i="1" s="1"/>
  <c r="I3005" i="1" s="1"/>
  <c r="G3006" i="1"/>
  <c r="H3006" i="1" s="1"/>
  <c r="I3006" i="1" s="1"/>
  <c r="G3007" i="1"/>
  <c r="H3007" i="1" s="1"/>
  <c r="I3007" i="1" s="1"/>
  <c r="G3008" i="1"/>
  <c r="H3008" i="1" s="1"/>
  <c r="I3008" i="1" s="1"/>
  <c r="G3009" i="1"/>
  <c r="H3009" i="1" s="1"/>
  <c r="I3009" i="1" s="1"/>
  <c r="G3010" i="1"/>
  <c r="H3010" i="1" s="1"/>
  <c r="I3010" i="1" s="1"/>
  <c r="G3011" i="1"/>
  <c r="H3011" i="1" s="1"/>
  <c r="I3011" i="1" s="1"/>
  <c r="G3012" i="1"/>
  <c r="H3012" i="1" s="1"/>
  <c r="I3012" i="1" s="1"/>
  <c r="G3013" i="1"/>
  <c r="H3013" i="1" s="1"/>
  <c r="I3013" i="1" s="1"/>
  <c r="G3014" i="1"/>
  <c r="H3014" i="1" s="1"/>
  <c r="I3014" i="1" s="1"/>
  <c r="G3015" i="1"/>
  <c r="H3015" i="1" s="1"/>
  <c r="I3015" i="1" s="1"/>
  <c r="G3016" i="1"/>
  <c r="H3016" i="1" s="1"/>
  <c r="I3016" i="1" s="1"/>
  <c r="G3017" i="1"/>
  <c r="H3017" i="1" s="1"/>
  <c r="I3017" i="1" s="1"/>
  <c r="G3018" i="1"/>
  <c r="H3018" i="1" s="1"/>
  <c r="I3018" i="1" s="1"/>
  <c r="G3019" i="1"/>
  <c r="H3019" i="1" s="1"/>
  <c r="I3019" i="1" s="1"/>
  <c r="G3020" i="1"/>
  <c r="H3020" i="1" s="1"/>
  <c r="I3020" i="1" s="1"/>
  <c r="G3021" i="1"/>
  <c r="H3021" i="1" s="1"/>
  <c r="I3021" i="1" s="1"/>
  <c r="G3022" i="1"/>
  <c r="H3022" i="1" s="1"/>
  <c r="I3022" i="1" s="1"/>
  <c r="G3023" i="1"/>
  <c r="H3023" i="1" s="1"/>
  <c r="I3023" i="1" s="1"/>
  <c r="G3024" i="1"/>
  <c r="H3024" i="1" s="1"/>
  <c r="I3024" i="1" s="1"/>
  <c r="G3025" i="1"/>
  <c r="H3025" i="1" s="1"/>
  <c r="I3025" i="1" s="1"/>
  <c r="G3026" i="1"/>
  <c r="H3026" i="1" s="1"/>
  <c r="I3026" i="1" s="1"/>
  <c r="G3027" i="1"/>
  <c r="H3027" i="1" s="1"/>
  <c r="I3027" i="1" s="1"/>
  <c r="G3028" i="1"/>
  <c r="H3028" i="1" s="1"/>
  <c r="I3028" i="1" s="1"/>
  <c r="G3029" i="1"/>
  <c r="H3029" i="1" s="1"/>
  <c r="I3029" i="1" s="1"/>
  <c r="G3030" i="1"/>
  <c r="H3030" i="1" s="1"/>
  <c r="I3030" i="1" s="1"/>
  <c r="G3031" i="1"/>
  <c r="H3031" i="1" s="1"/>
  <c r="I3031" i="1" s="1"/>
  <c r="G3032" i="1"/>
  <c r="H3032" i="1" s="1"/>
  <c r="I3032" i="1" s="1"/>
  <c r="G3033" i="1"/>
  <c r="H3033" i="1" s="1"/>
  <c r="I3033" i="1" s="1"/>
  <c r="G3034" i="1"/>
  <c r="H3034" i="1" s="1"/>
  <c r="I3034" i="1" s="1"/>
  <c r="G3035" i="1"/>
  <c r="H3035" i="1" s="1"/>
  <c r="I3035" i="1" s="1"/>
  <c r="G3036" i="1"/>
  <c r="H3036" i="1" s="1"/>
  <c r="I3036" i="1" s="1"/>
  <c r="G3037" i="1"/>
  <c r="H3037" i="1" s="1"/>
  <c r="I3037" i="1" s="1"/>
  <c r="G3038" i="1"/>
  <c r="H3038" i="1" s="1"/>
  <c r="I3038" i="1" s="1"/>
  <c r="G3039" i="1"/>
  <c r="H3039" i="1" s="1"/>
  <c r="I3039" i="1" s="1"/>
  <c r="G3040" i="1"/>
  <c r="H3040" i="1" s="1"/>
  <c r="I3040" i="1" s="1"/>
  <c r="G3041" i="1"/>
  <c r="H3041" i="1" s="1"/>
  <c r="I3041" i="1" s="1"/>
  <c r="G3042" i="1"/>
  <c r="H3042" i="1" s="1"/>
  <c r="I3042" i="1" s="1"/>
  <c r="G3043" i="1"/>
  <c r="H3043" i="1" s="1"/>
  <c r="I3043" i="1" s="1"/>
  <c r="G3044" i="1"/>
  <c r="H3044" i="1" s="1"/>
  <c r="I3044" i="1" s="1"/>
  <c r="G3045" i="1"/>
  <c r="H3045" i="1" s="1"/>
  <c r="I3045" i="1" s="1"/>
  <c r="G3046" i="1"/>
  <c r="H3046" i="1" s="1"/>
  <c r="I3046" i="1" s="1"/>
  <c r="G3047" i="1"/>
  <c r="H3047" i="1" s="1"/>
  <c r="I3047" i="1" s="1"/>
  <c r="G3048" i="1"/>
  <c r="H3048" i="1" s="1"/>
  <c r="I3048" i="1" s="1"/>
  <c r="G3049" i="1"/>
  <c r="H3049" i="1" s="1"/>
  <c r="I3049" i="1" s="1"/>
  <c r="G3050" i="1"/>
  <c r="H3050" i="1" s="1"/>
  <c r="I3050" i="1" s="1"/>
  <c r="G3051" i="1"/>
  <c r="H3051" i="1" s="1"/>
  <c r="I3051" i="1" s="1"/>
  <c r="G3052" i="1"/>
  <c r="H3052" i="1" s="1"/>
  <c r="I3052" i="1" s="1"/>
  <c r="G3053" i="1"/>
  <c r="H3053" i="1" s="1"/>
  <c r="I3053" i="1" s="1"/>
  <c r="G3054" i="1"/>
  <c r="H3054" i="1" s="1"/>
  <c r="I3054" i="1" s="1"/>
  <c r="G3055" i="1"/>
  <c r="H3055" i="1" s="1"/>
  <c r="I3055" i="1" s="1"/>
  <c r="G3056" i="1"/>
  <c r="H3056" i="1" s="1"/>
  <c r="I3056" i="1" s="1"/>
  <c r="G3057" i="1"/>
  <c r="H3057" i="1" s="1"/>
  <c r="I3057" i="1" s="1"/>
  <c r="G3058" i="1"/>
  <c r="H3058" i="1" s="1"/>
  <c r="I3058" i="1" s="1"/>
  <c r="G3059" i="1"/>
  <c r="H3059" i="1" s="1"/>
  <c r="I3059" i="1" s="1"/>
  <c r="G3060" i="1"/>
  <c r="H3060" i="1" s="1"/>
  <c r="I3060" i="1" s="1"/>
  <c r="G3061" i="1"/>
  <c r="H3061" i="1" s="1"/>
  <c r="I3061" i="1" s="1"/>
  <c r="G3062" i="1"/>
  <c r="H3062" i="1" s="1"/>
  <c r="I3062" i="1" s="1"/>
  <c r="G3063" i="1"/>
  <c r="H3063" i="1" s="1"/>
  <c r="I3063" i="1" s="1"/>
  <c r="G3064" i="1"/>
  <c r="H3064" i="1" s="1"/>
  <c r="I3064" i="1" s="1"/>
  <c r="G3065" i="1"/>
  <c r="H3065" i="1" s="1"/>
  <c r="I3065" i="1" s="1"/>
  <c r="G3066" i="1"/>
  <c r="H3066" i="1" s="1"/>
  <c r="I3066" i="1" s="1"/>
  <c r="G3067" i="1"/>
  <c r="H3067" i="1" s="1"/>
  <c r="I3067" i="1" s="1"/>
  <c r="G3068" i="1"/>
  <c r="H3068" i="1" s="1"/>
  <c r="I3068" i="1" s="1"/>
  <c r="G3069" i="1"/>
  <c r="H3069" i="1" s="1"/>
  <c r="I3069" i="1" s="1"/>
  <c r="G3070" i="1"/>
  <c r="H3070" i="1" s="1"/>
  <c r="I3070" i="1" s="1"/>
  <c r="G3071" i="1"/>
  <c r="H3071" i="1" s="1"/>
  <c r="I3071" i="1" s="1"/>
  <c r="G3072" i="1"/>
  <c r="H3072" i="1" s="1"/>
  <c r="I3072" i="1" s="1"/>
  <c r="G3073" i="1"/>
  <c r="H3073" i="1" s="1"/>
  <c r="I3073" i="1" s="1"/>
  <c r="G3074" i="1"/>
  <c r="H3074" i="1" s="1"/>
  <c r="I3074" i="1" s="1"/>
  <c r="G3075" i="1"/>
  <c r="H3075" i="1" s="1"/>
  <c r="I3075" i="1" s="1"/>
  <c r="G3076" i="1"/>
  <c r="H3076" i="1" s="1"/>
  <c r="I3076" i="1" s="1"/>
  <c r="G3077" i="1"/>
  <c r="H3077" i="1" s="1"/>
  <c r="I3077" i="1" s="1"/>
  <c r="G3078" i="1"/>
  <c r="H3078" i="1" s="1"/>
  <c r="I3078" i="1" s="1"/>
  <c r="G3079" i="1"/>
  <c r="H3079" i="1" s="1"/>
  <c r="I3079" i="1" s="1"/>
  <c r="G3080" i="1"/>
  <c r="H3080" i="1" s="1"/>
  <c r="I3080" i="1" s="1"/>
  <c r="G3081" i="1"/>
  <c r="H3081" i="1" s="1"/>
  <c r="I3081" i="1" s="1"/>
  <c r="G3082" i="1"/>
  <c r="H3082" i="1" s="1"/>
  <c r="I3082" i="1" s="1"/>
  <c r="G3083" i="1"/>
  <c r="H3083" i="1" s="1"/>
  <c r="I3083" i="1" s="1"/>
  <c r="G3084" i="1"/>
  <c r="H3084" i="1" s="1"/>
  <c r="I3084" i="1" s="1"/>
  <c r="G3085" i="1"/>
  <c r="H3085" i="1" s="1"/>
  <c r="I3085" i="1" s="1"/>
  <c r="G3086" i="1"/>
  <c r="H3086" i="1" s="1"/>
  <c r="I3086" i="1" s="1"/>
  <c r="G3087" i="1"/>
  <c r="H3087" i="1" s="1"/>
  <c r="I3087" i="1" s="1"/>
  <c r="G3088" i="1"/>
  <c r="H3088" i="1" s="1"/>
  <c r="I3088" i="1" s="1"/>
  <c r="G3089" i="1"/>
  <c r="H3089" i="1" s="1"/>
  <c r="I3089" i="1" s="1"/>
  <c r="G3090" i="1"/>
  <c r="H3090" i="1" s="1"/>
  <c r="I3090" i="1" s="1"/>
  <c r="G3091" i="1"/>
  <c r="H3091" i="1" s="1"/>
  <c r="I3091" i="1" s="1"/>
  <c r="G3092" i="1"/>
  <c r="H3092" i="1" s="1"/>
  <c r="I3092" i="1" s="1"/>
  <c r="G3093" i="1"/>
  <c r="H3093" i="1" s="1"/>
  <c r="I3093" i="1" s="1"/>
  <c r="G3094" i="1"/>
  <c r="H3094" i="1" s="1"/>
  <c r="I3094" i="1" s="1"/>
  <c r="G3095" i="1"/>
  <c r="H3095" i="1" s="1"/>
  <c r="I3095" i="1" s="1"/>
  <c r="G3096" i="1"/>
  <c r="H3096" i="1" s="1"/>
  <c r="I3096" i="1" s="1"/>
  <c r="G3097" i="1"/>
  <c r="H3097" i="1" s="1"/>
  <c r="I3097" i="1" s="1"/>
  <c r="G3098" i="1"/>
  <c r="H3098" i="1" s="1"/>
  <c r="I3098" i="1" s="1"/>
  <c r="G3099" i="1"/>
  <c r="H3099" i="1" s="1"/>
  <c r="I3099" i="1" s="1"/>
  <c r="G3100" i="1"/>
  <c r="H3100" i="1" s="1"/>
  <c r="I3100" i="1" s="1"/>
  <c r="G3101" i="1"/>
  <c r="H3101" i="1" s="1"/>
  <c r="I3101" i="1" s="1"/>
  <c r="G3102" i="1"/>
  <c r="H3102" i="1" s="1"/>
  <c r="I3102" i="1" s="1"/>
  <c r="G3103" i="1"/>
  <c r="H3103" i="1" s="1"/>
  <c r="I3103" i="1" s="1"/>
  <c r="G3104" i="1"/>
  <c r="H3104" i="1" s="1"/>
  <c r="I3104" i="1" s="1"/>
  <c r="G3105" i="1"/>
  <c r="H3105" i="1" s="1"/>
  <c r="I3105" i="1" s="1"/>
  <c r="G3106" i="1"/>
  <c r="H3106" i="1" s="1"/>
  <c r="I3106" i="1" s="1"/>
  <c r="G3107" i="1"/>
  <c r="H3107" i="1" s="1"/>
  <c r="I3107" i="1" s="1"/>
  <c r="G3108" i="1"/>
  <c r="H3108" i="1" s="1"/>
  <c r="I3108" i="1" s="1"/>
  <c r="G3109" i="1"/>
  <c r="H3109" i="1" s="1"/>
  <c r="I3109" i="1" s="1"/>
  <c r="G3110" i="1"/>
  <c r="H3110" i="1" s="1"/>
  <c r="I3110" i="1" s="1"/>
  <c r="G3111" i="1"/>
  <c r="H3111" i="1" s="1"/>
  <c r="I3111" i="1" s="1"/>
  <c r="G3112" i="1"/>
  <c r="H3112" i="1" s="1"/>
  <c r="I3112" i="1" s="1"/>
  <c r="G3113" i="1"/>
  <c r="H3113" i="1" s="1"/>
  <c r="I3113" i="1" s="1"/>
  <c r="G3114" i="1"/>
  <c r="H3114" i="1" s="1"/>
  <c r="I3114" i="1" s="1"/>
  <c r="G3115" i="1"/>
  <c r="H3115" i="1" s="1"/>
  <c r="I3115" i="1" s="1"/>
  <c r="G3116" i="1"/>
  <c r="H3116" i="1" s="1"/>
  <c r="I3116" i="1" s="1"/>
  <c r="G3117" i="1"/>
  <c r="H3117" i="1" s="1"/>
  <c r="I3117" i="1" s="1"/>
  <c r="G3118" i="1"/>
  <c r="H3118" i="1" s="1"/>
  <c r="I3118" i="1" s="1"/>
  <c r="G3119" i="1"/>
  <c r="H3119" i="1" s="1"/>
  <c r="I3119" i="1" s="1"/>
  <c r="G3120" i="1"/>
  <c r="H3120" i="1" s="1"/>
  <c r="I3120" i="1" s="1"/>
  <c r="G3121" i="1"/>
  <c r="H3121" i="1" s="1"/>
  <c r="I3121" i="1" s="1"/>
  <c r="G3122" i="1"/>
  <c r="H3122" i="1" s="1"/>
  <c r="I3122" i="1" s="1"/>
  <c r="G3123" i="1"/>
  <c r="H3123" i="1" s="1"/>
  <c r="I3123" i="1" s="1"/>
  <c r="G3124" i="1"/>
  <c r="H3124" i="1" s="1"/>
  <c r="I3124" i="1" s="1"/>
  <c r="G3125" i="1"/>
  <c r="H3125" i="1" s="1"/>
  <c r="I3125" i="1" s="1"/>
  <c r="G3126" i="1"/>
  <c r="H3126" i="1" s="1"/>
  <c r="I3126" i="1" s="1"/>
  <c r="G3127" i="1"/>
  <c r="H3127" i="1" s="1"/>
  <c r="I3127" i="1" s="1"/>
  <c r="G3128" i="1"/>
  <c r="H3128" i="1" s="1"/>
  <c r="I3128" i="1" s="1"/>
  <c r="G3129" i="1"/>
  <c r="H3129" i="1" s="1"/>
  <c r="I3129" i="1" s="1"/>
  <c r="G3130" i="1"/>
  <c r="H3130" i="1" s="1"/>
  <c r="I3130" i="1" s="1"/>
  <c r="G3131" i="1"/>
  <c r="H3131" i="1" s="1"/>
  <c r="I3131" i="1" s="1"/>
  <c r="G3132" i="1"/>
  <c r="H3132" i="1" s="1"/>
  <c r="I3132" i="1" s="1"/>
  <c r="G3133" i="1"/>
  <c r="H3133" i="1" s="1"/>
  <c r="I3133" i="1" s="1"/>
  <c r="G3134" i="1"/>
  <c r="H3134" i="1" s="1"/>
  <c r="I3134" i="1" s="1"/>
  <c r="G3135" i="1"/>
  <c r="H3135" i="1" s="1"/>
  <c r="I3135" i="1" s="1"/>
  <c r="G3136" i="1"/>
  <c r="H3136" i="1" s="1"/>
  <c r="I3136" i="1" s="1"/>
  <c r="G3137" i="1"/>
  <c r="H3137" i="1" s="1"/>
  <c r="I3137" i="1" s="1"/>
  <c r="G3138" i="1"/>
  <c r="H3138" i="1" s="1"/>
  <c r="I3138" i="1" s="1"/>
  <c r="G3139" i="1"/>
  <c r="H3139" i="1" s="1"/>
  <c r="I3139" i="1" s="1"/>
  <c r="G3140" i="1"/>
  <c r="H3140" i="1" s="1"/>
  <c r="I3140" i="1" s="1"/>
  <c r="G3141" i="1"/>
  <c r="H3141" i="1" s="1"/>
  <c r="I3141" i="1" s="1"/>
  <c r="G3142" i="1"/>
  <c r="H3142" i="1" s="1"/>
  <c r="I3142" i="1" s="1"/>
  <c r="G3143" i="1"/>
  <c r="H3143" i="1" s="1"/>
  <c r="I3143" i="1" s="1"/>
  <c r="G3144" i="1"/>
  <c r="H3144" i="1" s="1"/>
  <c r="I3144" i="1" s="1"/>
  <c r="G3145" i="1"/>
  <c r="H3145" i="1" s="1"/>
  <c r="I3145" i="1" s="1"/>
  <c r="G3146" i="1"/>
  <c r="H3146" i="1" s="1"/>
  <c r="I3146" i="1" s="1"/>
  <c r="G3147" i="1"/>
  <c r="H3147" i="1" s="1"/>
  <c r="I3147" i="1" s="1"/>
  <c r="G3148" i="1"/>
  <c r="H3148" i="1" s="1"/>
  <c r="I3148" i="1" s="1"/>
  <c r="G3149" i="1"/>
  <c r="H3149" i="1" s="1"/>
  <c r="I3149" i="1" s="1"/>
  <c r="G3150" i="1"/>
  <c r="H3150" i="1" s="1"/>
  <c r="I3150" i="1" s="1"/>
  <c r="G3151" i="1"/>
  <c r="H3151" i="1" s="1"/>
  <c r="I3151" i="1" s="1"/>
  <c r="G3152" i="1"/>
  <c r="H3152" i="1" s="1"/>
  <c r="I3152" i="1" s="1"/>
  <c r="G3153" i="1"/>
  <c r="H3153" i="1" s="1"/>
  <c r="I3153" i="1" s="1"/>
  <c r="G3154" i="1"/>
  <c r="H3154" i="1" s="1"/>
  <c r="I3154" i="1" s="1"/>
  <c r="G3155" i="1"/>
  <c r="H3155" i="1" s="1"/>
  <c r="I3155" i="1" s="1"/>
  <c r="G3156" i="1"/>
  <c r="H3156" i="1" s="1"/>
  <c r="I3156" i="1" s="1"/>
  <c r="G3157" i="1"/>
  <c r="H3157" i="1" s="1"/>
  <c r="I3157" i="1" s="1"/>
  <c r="G3158" i="1"/>
  <c r="H3158" i="1" s="1"/>
  <c r="I3158" i="1" s="1"/>
  <c r="G3159" i="1"/>
  <c r="H3159" i="1" s="1"/>
  <c r="I3159" i="1" s="1"/>
  <c r="G3160" i="1"/>
  <c r="H3160" i="1" s="1"/>
  <c r="I3160" i="1" s="1"/>
  <c r="G3161" i="1"/>
  <c r="H3161" i="1" s="1"/>
  <c r="I3161" i="1" s="1"/>
  <c r="G3162" i="1"/>
  <c r="H3162" i="1" s="1"/>
  <c r="I3162" i="1" s="1"/>
  <c r="G3163" i="1"/>
  <c r="H3163" i="1" s="1"/>
  <c r="I3163" i="1" s="1"/>
  <c r="G3164" i="1"/>
  <c r="H3164" i="1" s="1"/>
  <c r="I3164" i="1" s="1"/>
  <c r="G3165" i="1"/>
  <c r="H3165" i="1" s="1"/>
  <c r="I3165" i="1" s="1"/>
  <c r="G3166" i="1"/>
  <c r="H3166" i="1" s="1"/>
  <c r="I3166" i="1" s="1"/>
  <c r="G3167" i="1"/>
  <c r="H3167" i="1" s="1"/>
  <c r="I3167" i="1" s="1"/>
  <c r="G3168" i="1"/>
  <c r="H3168" i="1" s="1"/>
  <c r="I3168" i="1" s="1"/>
  <c r="G3169" i="1"/>
  <c r="H3169" i="1" s="1"/>
  <c r="I3169" i="1" s="1"/>
  <c r="G3170" i="1"/>
  <c r="H3170" i="1" s="1"/>
  <c r="I3170" i="1" s="1"/>
  <c r="G3171" i="1"/>
  <c r="H3171" i="1" s="1"/>
  <c r="I3171" i="1" s="1"/>
  <c r="G3172" i="1"/>
  <c r="H3172" i="1" s="1"/>
  <c r="I3172" i="1" s="1"/>
  <c r="G3173" i="1"/>
  <c r="H3173" i="1" s="1"/>
  <c r="I3173" i="1" s="1"/>
  <c r="G3174" i="1"/>
  <c r="H3174" i="1" s="1"/>
  <c r="I3174" i="1" s="1"/>
  <c r="G3175" i="1"/>
  <c r="H3175" i="1" s="1"/>
  <c r="I3175" i="1" s="1"/>
  <c r="G3176" i="1"/>
  <c r="H3176" i="1" s="1"/>
  <c r="I3176" i="1" s="1"/>
  <c r="G3177" i="1"/>
  <c r="H3177" i="1" s="1"/>
  <c r="I3177" i="1" s="1"/>
  <c r="G3178" i="1"/>
  <c r="H3178" i="1" s="1"/>
  <c r="I3178" i="1" s="1"/>
  <c r="G3179" i="1"/>
  <c r="H3179" i="1" s="1"/>
  <c r="I3179" i="1" s="1"/>
  <c r="G3180" i="1"/>
  <c r="H3180" i="1" s="1"/>
  <c r="I3180" i="1" s="1"/>
  <c r="G3181" i="1"/>
  <c r="H3181" i="1" s="1"/>
  <c r="I3181" i="1" s="1"/>
  <c r="G3182" i="1"/>
  <c r="H3182" i="1" s="1"/>
  <c r="I3182" i="1" s="1"/>
  <c r="G3183" i="1"/>
  <c r="H3183" i="1" s="1"/>
  <c r="I3183" i="1" s="1"/>
  <c r="G3184" i="1"/>
  <c r="H3184" i="1" s="1"/>
  <c r="I3184" i="1" s="1"/>
  <c r="G3185" i="1"/>
  <c r="H3185" i="1" s="1"/>
  <c r="I3185" i="1" s="1"/>
  <c r="G3186" i="1"/>
  <c r="H3186" i="1" s="1"/>
  <c r="I3186" i="1" s="1"/>
  <c r="G3187" i="1"/>
  <c r="H3187" i="1" s="1"/>
  <c r="I3187" i="1" s="1"/>
  <c r="G3188" i="1"/>
  <c r="H3188" i="1" s="1"/>
  <c r="I3188" i="1" s="1"/>
  <c r="G3189" i="1"/>
  <c r="H3189" i="1" s="1"/>
  <c r="I3189" i="1" s="1"/>
  <c r="G3190" i="1"/>
  <c r="H3190" i="1" s="1"/>
  <c r="I3190" i="1" s="1"/>
  <c r="G3191" i="1"/>
  <c r="H3191" i="1" s="1"/>
  <c r="I3191" i="1" s="1"/>
  <c r="G3192" i="1"/>
  <c r="H3192" i="1" s="1"/>
  <c r="I3192" i="1" s="1"/>
  <c r="G3193" i="1"/>
  <c r="H3193" i="1" s="1"/>
  <c r="I3193" i="1" s="1"/>
  <c r="G3194" i="1"/>
  <c r="H3194" i="1" s="1"/>
  <c r="I3194" i="1" s="1"/>
  <c r="G3195" i="1"/>
  <c r="H3195" i="1" s="1"/>
  <c r="I3195" i="1" s="1"/>
  <c r="G3196" i="1"/>
  <c r="H3196" i="1" s="1"/>
  <c r="I3196" i="1" s="1"/>
  <c r="G3197" i="1"/>
  <c r="H3197" i="1" s="1"/>
  <c r="I3197" i="1" s="1"/>
  <c r="G3198" i="1"/>
  <c r="H3198" i="1" s="1"/>
  <c r="I3198" i="1" s="1"/>
  <c r="G3199" i="1"/>
  <c r="H3199" i="1" s="1"/>
  <c r="I3199" i="1" s="1"/>
  <c r="G3200" i="1"/>
  <c r="H3200" i="1" s="1"/>
  <c r="I3200" i="1" s="1"/>
  <c r="G3201" i="1"/>
  <c r="H3201" i="1" s="1"/>
  <c r="I3201" i="1" s="1"/>
  <c r="G3202" i="1"/>
  <c r="H3202" i="1" s="1"/>
  <c r="I3202" i="1" s="1"/>
  <c r="G3203" i="1"/>
  <c r="H3203" i="1" s="1"/>
  <c r="I3203" i="1" s="1"/>
  <c r="G3204" i="1"/>
  <c r="H3204" i="1" s="1"/>
  <c r="I3204" i="1" s="1"/>
  <c r="G3205" i="1"/>
  <c r="H3205" i="1" s="1"/>
  <c r="I3205" i="1" s="1"/>
  <c r="G3206" i="1"/>
  <c r="H3206" i="1" s="1"/>
  <c r="I3206" i="1" s="1"/>
  <c r="G3207" i="1"/>
  <c r="H3207" i="1" s="1"/>
  <c r="I3207" i="1" s="1"/>
  <c r="G3208" i="1"/>
  <c r="H3208" i="1" s="1"/>
  <c r="I3208" i="1" s="1"/>
  <c r="G3209" i="1"/>
  <c r="H3209" i="1" s="1"/>
  <c r="I3209" i="1" s="1"/>
  <c r="G3210" i="1"/>
  <c r="H3210" i="1" s="1"/>
  <c r="I3210" i="1" s="1"/>
  <c r="G3211" i="1"/>
  <c r="H3211" i="1" s="1"/>
  <c r="I3211" i="1" s="1"/>
  <c r="G3212" i="1"/>
  <c r="H3212" i="1" s="1"/>
  <c r="I3212" i="1" s="1"/>
  <c r="G3213" i="1"/>
  <c r="H3213" i="1" s="1"/>
  <c r="I3213" i="1" s="1"/>
  <c r="G3214" i="1"/>
  <c r="H3214" i="1" s="1"/>
  <c r="I3214" i="1" s="1"/>
  <c r="G3215" i="1"/>
  <c r="H3215" i="1" s="1"/>
  <c r="I3215" i="1" s="1"/>
  <c r="G3216" i="1"/>
  <c r="H3216" i="1" s="1"/>
  <c r="I3216" i="1" s="1"/>
  <c r="G3217" i="1"/>
  <c r="H3217" i="1" s="1"/>
  <c r="I3217" i="1" s="1"/>
  <c r="G3218" i="1"/>
  <c r="H3218" i="1" s="1"/>
  <c r="I3218" i="1" s="1"/>
  <c r="G3219" i="1"/>
  <c r="H3219" i="1" s="1"/>
  <c r="I3219" i="1" s="1"/>
  <c r="G3220" i="1"/>
  <c r="H3220" i="1" s="1"/>
  <c r="I3220" i="1" s="1"/>
  <c r="G3221" i="1"/>
  <c r="H3221" i="1" s="1"/>
  <c r="I3221" i="1" s="1"/>
  <c r="G3222" i="1"/>
  <c r="H3222" i="1" s="1"/>
  <c r="I3222" i="1" s="1"/>
  <c r="G3223" i="1"/>
  <c r="H3223" i="1" s="1"/>
  <c r="I3223" i="1" s="1"/>
  <c r="G3224" i="1"/>
  <c r="H3224" i="1" s="1"/>
  <c r="I3224" i="1" s="1"/>
  <c r="G3225" i="1"/>
  <c r="H3225" i="1" s="1"/>
  <c r="I3225" i="1" s="1"/>
  <c r="G3226" i="1"/>
  <c r="H3226" i="1" s="1"/>
  <c r="I3226" i="1" s="1"/>
  <c r="G3227" i="1"/>
  <c r="H3227" i="1" s="1"/>
  <c r="I3227" i="1" s="1"/>
  <c r="G3228" i="1"/>
  <c r="H3228" i="1" s="1"/>
  <c r="I3228" i="1" s="1"/>
  <c r="G3229" i="1"/>
  <c r="H3229" i="1" s="1"/>
  <c r="I3229" i="1" s="1"/>
  <c r="G3230" i="1"/>
  <c r="H3230" i="1" s="1"/>
  <c r="I3230" i="1" s="1"/>
  <c r="G3231" i="1"/>
  <c r="H3231" i="1" s="1"/>
  <c r="I3231" i="1" s="1"/>
  <c r="G3232" i="1"/>
  <c r="H3232" i="1" s="1"/>
  <c r="I3232" i="1" s="1"/>
  <c r="G3233" i="1"/>
  <c r="H3233" i="1" s="1"/>
  <c r="I3233" i="1" s="1"/>
  <c r="G3234" i="1"/>
  <c r="H3234" i="1" s="1"/>
  <c r="I3234" i="1" s="1"/>
  <c r="G3235" i="1"/>
  <c r="H3235" i="1" s="1"/>
  <c r="I3235" i="1" s="1"/>
  <c r="G3236" i="1"/>
  <c r="H3236" i="1" s="1"/>
  <c r="I3236" i="1" s="1"/>
  <c r="G3237" i="1"/>
  <c r="H3237" i="1" s="1"/>
  <c r="I3237" i="1" s="1"/>
  <c r="G3238" i="1"/>
  <c r="H3238" i="1" s="1"/>
  <c r="I3238" i="1" s="1"/>
  <c r="G3239" i="1"/>
  <c r="H3239" i="1" s="1"/>
  <c r="I3239" i="1" s="1"/>
  <c r="G3240" i="1"/>
  <c r="H3240" i="1" s="1"/>
  <c r="I3240" i="1" s="1"/>
  <c r="G3241" i="1"/>
  <c r="H3241" i="1" s="1"/>
  <c r="I3241" i="1" s="1"/>
  <c r="G3242" i="1"/>
  <c r="H3242" i="1" s="1"/>
  <c r="I3242" i="1" s="1"/>
  <c r="G3243" i="1"/>
  <c r="H3243" i="1" s="1"/>
  <c r="I3243" i="1" s="1"/>
  <c r="G3244" i="1"/>
  <c r="H3244" i="1" s="1"/>
  <c r="I3244" i="1" s="1"/>
  <c r="G3245" i="1"/>
  <c r="H3245" i="1" s="1"/>
  <c r="I3245" i="1" s="1"/>
  <c r="G3246" i="1"/>
  <c r="H3246" i="1" s="1"/>
  <c r="I3246" i="1" s="1"/>
  <c r="G3247" i="1"/>
  <c r="H3247" i="1" s="1"/>
  <c r="I3247" i="1" s="1"/>
  <c r="G3248" i="1"/>
  <c r="H3248" i="1" s="1"/>
  <c r="I3248" i="1" s="1"/>
  <c r="G3249" i="1"/>
  <c r="H3249" i="1" s="1"/>
  <c r="I3249" i="1" s="1"/>
  <c r="G3250" i="1"/>
  <c r="H3250" i="1" s="1"/>
  <c r="I3250" i="1" s="1"/>
  <c r="G3251" i="1"/>
  <c r="H3251" i="1" s="1"/>
  <c r="I3251" i="1" s="1"/>
  <c r="G3252" i="1"/>
  <c r="H3252" i="1" s="1"/>
  <c r="I3252" i="1" s="1"/>
  <c r="G3253" i="1"/>
  <c r="H3253" i="1" s="1"/>
  <c r="I3253" i="1" s="1"/>
  <c r="G3254" i="1"/>
  <c r="H3254" i="1" s="1"/>
  <c r="I3254" i="1" s="1"/>
  <c r="G3255" i="1"/>
  <c r="H3255" i="1" s="1"/>
  <c r="I3255" i="1" s="1"/>
  <c r="G3256" i="1"/>
  <c r="H3256" i="1" s="1"/>
  <c r="I3256" i="1" s="1"/>
  <c r="G3257" i="1"/>
  <c r="H3257" i="1" s="1"/>
  <c r="I3257" i="1" s="1"/>
  <c r="G3258" i="1"/>
  <c r="H3258" i="1" s="1"/>
  <c r="I3258" i="1" s="1"/>
  <c r="G3259" i="1"/>
  <c r="H3259" i="1" s="1"/>
  <c r="I3259" i="1" s="1"/>
  <c r="G3260" i="1"/>
  <c r="H3260" i="1" s="1"/>
  <c r="I3260" i="1" s="1"/>
  <c r="G3261" i="1"/>
  <c r="H3261" i="1" s="1"/>
  <c r="I3261" i="1" s="1"/>
  <c r="G3262" i="1"/>
  <c r="H3262" i="1" s="1"/>
  <c r="I3262" i="1" s="1"/>
  <c r="G3263" i="1"/>
  <c r="H3263" i="1" s="1"/>
  <c r="I3263" i="1" s="1"/>
  <c r="G3264" i="1"/>
  <c r="H3264" i="1" s="1"/>
  <c r="I3264" i="1" s="1"/>
  <c r="G3265" i="1"/>
  <c r="H3265" i="1" s="1"/>
  <c r="I3265" i="1" s="1"/>
  <c r="G3266" i="1"/>
  <c r="H3266" i="1" s="1"/>
  <c r="I3266" i="1" s="1"/>
  <c r="G3267" i="1"/>
  <c r="H3267" i="1" s="1"/>
  <c r="I3267" i="1" s="1"/>
  <c r="G3268" i="1"/>
  <c r="H3268" i="1" s="1"/>
  <c r="I3268" i="1" s="1"/>
  <c r="G3269" i="1"/>
  <c r="H3269" i="1" s="1"/>
  <c r="I3269" i="1" s="1"/>
  <c r="G3270" i="1"/>
  <c r="H3270" i="1" s="1"/>
  <c r="I3270" i="1" s="1"/>
  <c r="G3271" i="1"/>
  <c r="H3271" i="1" s="1"/>
  <c r="I3271" i="1" s="1"/>
  <c r="G3272" i="1"/>
  <c r="H3272" i="1" s="1"/>
  <c r="I3272" i="1" s="1"/>
  <c r="G3273" i="1"/>
  <c r="H3273" i="1" s="1"/>
  <c r="I3273" i="1" s="1"/>
  <c r="G3274" i="1"/>
  <c r="H3274" i="1" s="1"/>
  <c r="I3274" i="1" s="1"/>
  <c r="G3275" i="1"/>
  <c r="H3275" i="1" s="1"/>
  <c r="I3275" i="1" s="1"/>
  <c r="G3276" i="1"/>
  <c r="H3276" i="1" s="1"/>
  <c r="I3276" i="1" s="1"/>
  <c r="G3277" i="1"/>
  <c r="H3277" i="1" s="1"/>
  <c r="I3277" i="1" s="1"/>
  <c r="G3278" i="1"/>
  <c r="H3278" i="1" s="1"/>
  <c r="I3278" i="1" s="1"/>
  <c r="G3279" i="1"/>
  <c r="H3279" i="1" s="1"/>
  <c r="I3279" i="1" s="1"/>
  <c r="G3280" i="1"/>
  <c r="H3280" i="1" s="1"/>
  <c r="I3280" i="1" s="1"/>
  <c r="G3281" i="1"/>
  <c r="H3281" i="1" s="1"/>
  <c r="I3281" i="1" s="1"/>
  <c r="G3282" i="1"/>
  <c r="H3282" i="1" s="1"/>
  <c r="I3282" i="1" s="1"/>
  <c r="G3283" i="1"/>
  <c r="H3283" i="1" s="1"/>
  <c r="I3283" i="1" s="1"/>
  <c r="G3284" i="1"/>
  <c r="H3284" i="1" s="1"/>
  <c r="I3284" i="1" s="1"/>
  <c r="G3285" i="1"/>
  <c r="H3285" i="1" s="1"/>
  <c r="I3285" i="1" s="1"/>
  <c r="G3286" i="1"/>
  <c r="H3286" i="1" s="1"/>
  <c r="I3286" i="1" s="1"/>
  <c r="G3287" i="1"/>
  <c r="H3287" i="1" s="1"/>
  <c r="I3287" i="1" s="1"/>
  <c r="G3288" i="1"/>
  <c r="H3288" i="1" s="1"/>
  <c r="I3288" i="1" s="1"/>
  <c r="G3289" i="1"/>
  <c r="H3289" i="1" s="1"/>
  <c r="I3289" i="1" s="1"/>
  <c r="G3290" i="1"/>
  <c r="H3290" i="1" s="1"/>
  <c r="I3290" i="1" s="1"/>
  <c r="G3291" i="1"/>
  <c r="H3291" i="1" s="1"/>
  <c r="I3291" i="1" s="1"/>
  <c r="G3292" i="1"/>
  <c r="H3292" i="1" s="1"/>
  <c r="I3292" i="1" s="1"/>
  <c r="G3293" i="1"/>
  <c r="H3293" i="1" s="1"/>
  <c r="I3293" i="1" s="1"/>
  <c r="G3294" i="1"/>
  <c r="H3294" i="1" s="1"/>
  <c r="I3294" i="1" s="1"/>
  <c r="G3295" i="1"/>
  <c r="H3295" i="1" s="1"/>
  <c r="I3295" i="1" s="1"/>
  <c r="G3296" i="1"/>
  <c r="H3296" i="1" s="1"/>
  <c r="I3296" i="1" s="1"/>
  <c r="G3297" i="1"/>
  <c r="H3297" i="1" s="1"/>
  <c r="I3297" i="1" s="1"/>
  <c r="G3298" i="1"/>
  <c r="H3298" i="1" s="1"/>
  <c r="I3298" i="1" s="1"/>
  <c r="G3299" i="1"/>
  <c r="H3299" i="1" s="1"/>
  <c r="I3299" i="1" s="1"/>
  <c r="H3300" i="1"/>
  <c r="I3300" i="1" s="1"/>
  <c r="H3301" i="1"/>
  <c r="I3301" i="1" s="1"/>
  <c r="H3302" i="1"/>
  <c r="I3302" i="1" s="1"/>
  <c r="H3303" i="1"/>
  <c r="I3303" i="1" s="1"/>
  <c r="H3304" i="1"/>
  <c r="I3304" i="1" s="1"/>
  <c r="H3305" i="1"/>
  <c r="I3305" i="1" s="1"/>
  <c r="H3306" i="1"/>
  <c r="I3306" i="1" s="1"/>
  <c r="H3307" i="1"/>
  <c r="I3307" i="1" s="1"/>
  <c r="H3308" i="1"/>
  <c r="I3308" i="1" s="1"/>
  <c r="G3309" i="1"/>
  <c r="H3309" i="1" s="1"/>
  <c r="I3309" i="1" s="1"/>
  <c r="G3310" i="1"/>
  <c r="H3310" i="1" s="1"/>
  <c r="I3310" i="1" s="1"/>
  <c r="G3311" i="1"/>
  <c r="H3311" i="1" s="1"/>
  <c r="I3311" i="1" s="1"/>
  <c r="G3312" i="1"/>
  <c r="H3312" i="1" s="1"/>
  <c r="I3312" i="1" s="1"/>
  <c r="G3313" i="1"/>
  <c r="H3313" i="1" s="1"/>
  <c r="I3313" i="1" s="1"/>
  <c r="G3314" i="1"/>
  <c r="H3314" i="1" s="1"/>
  <c r="I3314" i="1" s="1"/>
  <c r="G3315" i="1"/>
  <c r="H3315" i="1" s="1"/>
  <c r="I3315" i="1" s="1"/>
  <c r="G3316" i="1"/>
  <c r="H3316" i="1" s="1"/>
  <c r="I3316" i="1" s="1"/>
  <c r="G3317" i="1"/>
  <c r="H3317" i="1" s="1"/>
  <c r="I3317" i="1" s="1"/>
  <c r="G3318" i="1"/>
  <c r="H3318" i="1" s="1"/>
  <c r="I3318" i="1" s="1"/>
  <c r="G3319" i="1"/>
  <c r="H3319" i="1" s="1"/>
  <c r="I3319" i="1" s="1"/>
  <c r="G3320" i="1"/>
  <c r="H3320" i="1" s="1"/>
  <c r="I3320" i="1" s="1"/>
  <c r="G3321" i="1"/>
  <c r="H3321" i="1" s="1"/>
  <c r="I3321" i="1" s="1"/>
  <c r="G3322" i="1"/>
  <c r="H3322" i="1" s="1"/>
  <c r="I3322" i="1" s="1"/>
  <c r="G3323" i="1"/>
  <c r="H3323" i="1" s="1"/>
  <c r="I3323" i="1" s="1"/>
  <c r="G3324" i="1"/>
  <c r="H3324" i="1" s="1"/>
  <c r="I3324" i="1" s="1"/>
  <c r="G3325" i="1"/>
  <c r="H3325" i="1" s="1"/>
  <c r="I3325" i="1" s="1"/>
  <c r="G3326" i="1"/>
  <c r="H3326" i="1" s="1"/>
  <c r="I3326" i="1" s="1"/>
  <c r="G3327" i="1"/>
  <c r="H3327" i="1" s="1"/>
  <c r="I3327" i="1" s="1"/>
  <c r="G3328" i="1"/>
  <c r="H3328" i="1" s="1"/>
  <c r="I3328" i="1" s="1"/>
  <c r="G3329" i="1"/>
  <c r="H3329" i="1" s="1"/>
  <c r="I3329" i="1" s="1"/>
  <c r="G3330" i="1"/>
  <c r="H3330" i="1" s="1"/>
  <c r="I3330" i="1" s="1"/>
  <c r="G3331" i="1"/>
  <c r="H3331" i="1" s="1"/>
  <c r="I3331" i="1" s="1"/>
  <c r="G3332" i="1"/>
  <c r="H3332" i="1" s="1"/>
  <c r="I3332" i="1" s="1"/>
  <c r="G3333" i="1"/>
  <c r="H3333" i="1" s="1"/>
  <c r="I3333" i="1" s="1"/>
  <c r="G3334" i="1"/>
  <c r="H3334" i="1" s="1"/>
  <c r="I3334" i="1" s="1"/>
  <c r="G3335" i="1"/>
  <c r="H3335" i="1" s="1"/>
  <c r="I3335" i="1" s="1"/>
  <c r="G3336" i="1"/>
  <c r="H3336" i="1" s="1"/>
  <c r="I3336" i="1" s="1"/>
  <c r="G3337" i="1"/>
  <c r="H3337" i="1" s="1"/>
  <c r="I3337" i="1" s="1"/>
  <c r="G3338" i="1"/>
  <c r="H3338" i="1" s="1"/>
  <c r="I3338" i="1" s="1"/>
  <c r="G3339" i="1"/>
  <c r="H3339" i="1" s="1"/>
  <c r="I3339" i="1" s="1"/>
  <c r="G3340" i="1"/>
  <c r="H3340" i="1" s="1"/>
  <c r="I3340" i="1" s="1"/>
  <c r="G3341" i="1"/>
  <c r="H3341" i="1" s="1"/>
  <c r="I3341" i="1" s="1"/>
  <c r="G3342" i="1"/>
  <c r="H3342" i="1" s="1"/>
  <c r="I3342" i="1" s="1"/>
  <c r="G3343" i="1"/>
  <c r="H3343" i="1" s="1"/>
  <c r="I3343" i="1" s="1"/>
  <c r="G3344" i="1"/>
  <c r="H3344" i="1" s="1"/>
  <c r="I3344" i="1" s="1"/>
  <c r="G3345" i="1"/>
  <c r="H3345" i="1" s="1"/>
  <c r="I3345" i="1" s="1"/>
  <c r="G3346" i="1"/>
  <c r="H3346" i="1" s="1"/>
  <c r="I3346" i="1" s="1"/>
  <c r="G3347" i="1"/>
  <c r="H3347" i="1" s="1"/>
  <c r="I3347" i="1" s="1"/>
  <c r="G3348" i="1"/>
  <c r="H3348" i="1" s="1"/>
  <c r="I3348" i="1" s="1"/>
  <c r="G3349" i="1"/>
  <c r="H3349" i="1" s="1"/>
  <c r="I3349" i="1" s="1"/>
  <c r="G3350" i="1"/>
  <c r="H3350" i="1" s="1"/>
  <c r="I3350" i="1" s="1"/>
  <c r="G3351" i="1"/>
  <c r="H3351" i="1" s="1"/>
  <c r="I3351" i="1" s="1"/>
  <c r="G3352" i="1"/>
  <c r="H3352" i="1" s="1"/>
  <c r="I3352" i="1" s="1"/>
  <c r="G3353" i="1"/>
  <c r="H3353" i="1" s="1"/>
  <c r="I3353" i="1" s="1"/>
  <c r="G3354" i="1"/>
  <c r="H3354" i="1" s="1"/>
  <c r="I3354" i="1" s="1"/>
  <c r="G3355" i="1"/>
  <c r="H3355" i="1" s="1"/>
  <c r="I3355" i="1" s="1"/>
  <c r="G3356" i="1"/>
  <c r="H3356" i="1" s="1"/>
  <c r="I3356" i="1" s="1"/>
  <c r="G3357" i="1"/>
  <c r="H3357" i="1" s="1"/>
  <c r="I3357" i="1" s="1"/>
  <c r="G3358" i="1"/>
  <c r="H3358" i="1" s="1"/>
  <c r="I3358" i="1" s="1"/>
  <c r="G3359" i="1"/>
  <c r="H3359" i="1" s="1"/>
  <c r="I3359" i="1" s="1"/>
  <c r="G3360" i="1"/>
  <c r="H3360" i="1" s="1"/>
  <c r="I3360" i="1" s="1"/>
  <c r="G3361" i="1"/>
  <c r="H3361" i="1" s="1"/>
  <c r="I3361" i="1" s="1"/>
  <c r="G3362" i="1"/>
  <c r="H3362" i="1" s="1"/>
  <c r="I3362" i="1" s="1"/>
  <c r="G3363" i="1"/>
  <c r="H3363" i="1" s="1"/>
  <c r="I3363" i="1" s="1"/>
  <c r="G3364" i="1"/>
  <c r="H3364" i="1" s="1"/>
  <c r="I3364" i="1" s="1"/>
  <c r="G3365" i="1"/>
  <c r="H3365" i="1" s="1"/>
  <c r="I3365" i="1" s="1"/>
  <c r="G3366" i="1"/>
  <c r="H3366" i="1" s="1"/>
  <c r="I3366" i="1" s="1"/>
  <c r="G3367" i="1"/>
  <c r="H3367" i="1" s="1"/>
  <c r="I3367" i="1" s="1"/>
  <c r="G3368" i="1"/>
  <c r="H3368" i="1" s="1"/>
  <c r="I3368" i="1" s="1"/>
  <c r="G3369" i="1"/>
  <c r="H3369" i="1" s="1"/>
  <c r="I3369" i="1" s="1"/>
  <c r="G3370" i="1"/>
  <c r="H3370" i="1" s="1"/>
  <c r="I3370" i="1" s="1"/>
  <c r="G3371" i="1"/>
  <c r="H3371" i="1" s="1"/>
  <c r="I3371" i="1" s="1"/>
  <c r="G3372" i="1"/>
  <c r="H3372" i="1" s="1"/>
  <c r="I3372" i="1" s="1"/>
  <c r="G3373" i="1"/>
  <c r="H3373" i="1" s="1"/>
  <c r="I3373" i="1" s="1"/>
  <c r="G3374" i="1"/>
  <c r="H3374" i="1" s="1"/>
  <c r="I3374" i="1" s="1"/>
  <c r="G3375" i="1"/>
  <c r="H3375" i="1" s="1"/>
  <c r="I3375" i="1" s="1"/>
  <c r="G3376" i="1"/>
  <c r="H3376" i="1" s="1"/>
  <c r="I3376" i="1" s="1"/>
  <c r="G3377" i="1"/>
  <c r="H3377" i="1" s="1"/>
  <c r="I3377" i="1" s="1"/>
  <c r="G3378" i="1"/>
  <c r="H3378" i="1" s="1"/>
  <c r="I3378" i="1" s="1"/>
  <c r="G3379" i="1"/>
  <c r="H3379" i="1" s="1"/>
  <c r="I3379" i="1" s="1"/>
  <c r="G3380" i="1"/>
  <c r="H3380" i="1" s="1"/>
  <c r="I3380" i="1" s="1"/>
  <c r="G3381" i="1"/>
  <c r="H3381" i="1" s="1"/>
  <c r="I3381" i="1" s="1"/>
  <c r="G3382" i="1"/>
  <c r="H3382" i="1" s="1"/>
  <c r="I3382" i="1" s="1"/>
  <c r="G3383" i="1"/>
  <c r="H3383" i="1" s="1"/>
  <c r="I3383" i="1" s="1"/>
  <c r="G3384" i="1"/>
  <c r="H3384" i="1" s="1"/>
  <c r="I3384" i="1" s="1"/>
  <c r="G3385" i="1"/>
  <c r="H3385" i="1" s="1"/>
  <c r="I3385" i="1" s="1"/>
  <c r="G3386" i="1"/>
  <c r="H3386" i="1" s="1"/>
  <c r="I3386" i="1" s="1"/>
  <c r="G3387" i="1"/>
  <c r="H3387" i="1" s="1"/>
  <c r="I3387" i="1" s="1"/>
  <c r="G3388" i="1"/>
  <c r="H3388" i="1" s="1"/>
  <c r="I3388" i="1" s="1"/>
  <c r="G3389" i="1"/>
  <c r="H3389" i="1" s="1"/>
  <c r="I3389" i="1" s="1"/>
  <c r="G3390" i="1"/>
  <c r="H3390" i="1" s="1"/>
  <c r="I3390" i="1" s="1"/>
  <c r="G3391" i="1"/>
  <c r="H3391" i="1" s="1"/>
  <c r="I3391" i="1" s="1"/>
  <c r="G3392" i="1"/>
  <c r="H3392" i="1" s="1"/>
  <c r="I3392" i="1" s="1"/>
  <c r="G3393" i="1"/>
  <c r="H3393" i="1" s="1"/>
  <c r="I3393" i="1" s="1"/>
  <c r="G3394" i="1"/>
  <c r="H3394" i="1" s="1"/>
  <c r="I3394" i="1" s="1"/>
  <c r="G3395" i="1"/>
  <c r="H3395" i="1" s="1"/>
  <c r="I3395" i="1" s="1"/>
  <c r="G3396" i="1"/>
  <c r="H3396" i="1" s="1"/>
  <c r="I3396" i="1" s="1"/>
  <c r="G3397" i="1"/>
  <c r="H3397" i="1" s="1"/>
  <c r="I3397" i="1" s="1"/>
  <c r="G3398" i="1"/>
  <c r="H3398" i="1" s="1"/>
  <c r="I3398" i="1" s="1"/>
  <c r="G3399" i="1"/>
  <c r="H3399" i="1" s="1"/>
  <c r="I3399" i="1" s="1"/>
  <c r="G3400" i="1"/>
  <c r="H3400" i="1" s="1"/>
  <c r="I3400" i="1" s="1"/>
  <c r="G3401" i="1"/>
  <c r="H3401" i="1" s="1"/>
  <c r="I3401" i="1" s="1"/>
  <c r="G3402" i="1"/>
  <c r="H3402" i="1" s="1"/>
  <c r="I3402" i="1" s="1"/>
  <c r="G3403" i="1"/>
  <c r="H3403" i="1" s="1"/>
  <c r="I3403" i="1" s="1"/>
  <c r="G3404" i="1"/>
  <c r="H3404" i="1" s="1"/>
  <c r="I3404" i="1" s="1"/>
  <c r="G3405" i="1"/>
  <c r="H3405" i="1" s="1"/>
  <c r="I3405" i="1" s="1"/>
  <c r="G3406" i="1"/>
  <c r="H3406" i="1" s="1"/>
  <c r="I3406" i="1" s="1"/>
  <c r="G3407" i="1"/>
  <c r="H3407" i="1" s="1"/>
  <c r="I3407" i="1" s="1"/>
  <c r="G3408" i="1"/>
  <c r="H3408" i="1" s="1"/>
  <c r="I3408" i="1" s="1"/>
  <c r="G3409" i="1"/>
  <c r="H3409" i="1" s="1"/>
  <c r="I3409" i="1" s="1"/>
  <c r="G3410" i="1"/>
  <c r="H3410" i="1" s="1"/>
  <c r="I3410" i="1" s="1"/>
  <c r="G3411" i="1"/>
  <c r="H3411" i="1" s="1"/>
  <c r="I3411" i="1" s="1"/>
  <c r="G3412" i="1"/>
  <c r="H3412" i="1" s="1"/>
  <c r="I3412" i="1" s="1"/>
  <c r="G3413" i="1"/>
  <c r="H3413" i="1" s="1"/>
  <c r="I3413" i="1" s="1"/>
  <c r="G3414" i="1"/>
  <c r="H3414" i="1" s="1"/>
  <c r="I3414" i="1" s="1"/>
  <c r="G3415" i="1"/>
  <c r="H3415" i="1" s="1"/>
  <c r="I3415" i="1" s="1"/>
  <c r="G3416" i="1"/>
  <c r="H3416" i="1" s="1"/>
  <c r="I3416" i="1" s="1"/>
  <c r="G3417" i="1"/>
  <c r="H3417" i="1" s="1"/>
  <c r="I3417" i="1" s="1"/>
  <c r="G3418" i="1"/>
  <c r="H3418" i="1" s="1"/>
  <c r="I3418" i="1" s="1"/>
  <c r="G3419" i="1"/>
  <c r="H3419" i="1" s="1"/>
  <c r="I3419" i="1" s="1"/>
  <c r="G3420" i="1"/>
  <c r="H3420" i="1" s="1"/>
  <c r="I3420" i="1" s="1"/>
  <c r="G3421" i="1"/>
  <c r="H3421" i="1" s="1"/>
  <c r="I3421" i="1" s="1"/>
  <c r="G3422" i="1"/>
  <c r="H3422" i="1" s="1"/>
  <c r="I3422" i="1" s="1"/>
  <c r="G3423" i="1"/>
  <c r="H3423" i="1" s="1"/>
  <c r="I3423" i="1" s="1"/>
  <c r="G3424" i="1"/>
  <c r="H3424" i="1" s="1"/>
  <c r="I3424" i="1" s="1"/>
  <c r="G3425" i="1"/>
  <c r="H3425" i="1" s="1"/>
  <c r="I3425" i="1" s="1"/>
  <c r="G3426" i="1"/>
  <c r="H3426" i="1" s="1"/>
  <c r="I3426" i="1" s="1"/>
  <c r="G3427" i="1"/>
  <c r="H3427" i="1" s="1"/>
  <c r="I3427" i="1" s="1"/>
  <c r="G3428" i="1"/>
  <c r="H3428" i="1" s="1"/>
  <c r="I3428" i="1" s="1"/>
  <c r="G3429" i="1"/>
  <c r="H3429" i="1" s="1"/>
  <c r="I3429" i="1" s="1"/>
  <c r="G3430" i="1"/>
  <c r="H3430" i="1" s="1"/>
  <c r="I3430" i="1" s="1"/>
  <c r="G3431" i="1"/>
  <c r="H3431" i="1" s="1"/>
  <c r="I3431" i="1" s="1"/>
  <c r="G3432" i="1"/>
  <c r="H3432" i="1" s="1"/>
  <c r="I3432" i="1" s="1"/>
  <c r="G3433" i="1"/>
  <c r="H3433" i="1" s="1"/>
  <c r="I3433" i="1" s="1"/>
  <c r="G3434" i="1"/>
  <c r="H3434" i="1" s="1"/>
  <c r="I3434" i="1" s="1"/>
  <c r="G3435" i="1"/>
  <c r="H3435" i="1" s="1"/>
  <c r="I3435" i="1" s="1"/>
  <c r="G3436" i="1"/>
  <c r="H3436" i="1" s="1"/>
  <c r="I3436" i="1" s="1"/>
  <c r="G3437" i="1"/>
  <c r="H3437" i="1" s="1"/>
  <c r="I3437" i="1" s="1"/>
  <c r="G3438" i="1"/>
  <c r="H3438" i="1" s="1"/>
  <c r="I3438" i="1" s="1"/>
  <c r="G3439" i="1"/>
  <c r="H3439" i="1" s="1"/>
  <c r="I3439" i="1" s="1"/>
  <c r="G3440" i="1"/>
  <c r="H3440" i="1" s="1"/>
  <c r="I3440" i="1" s="1"/>
  <c r="G3441" i="1"/>
  <c r="H3441" i="1" s="1"/>
  <c r="I3441" i="1" s="1"/>
  <c r="G3442" i="1"/>
  <c r="H3442" i="1" s="1"/>
  <c r="I3442" i="1" s="1"/>
  <c r="G3443" i="1"/>
  <c r="H3443" i="1" s="1"/>
  <c r="I3443" i="1" s="1"/>
  <c r="G3444" i="1"/>
  <c r="H3444" i="1" s="1"/>
  <c r="I3444" i="1" s="1"/>
  <c r="G3445" i="1"/>
  <c r="H3445" i="1" s="1"/>
  <c r="I3445" i="1" s="1"/>
  <c r="G3446" i="1"/>
  <c r="H3446" i="1" s="1"/>
  <c r="I3446" i="1" s="1"/>
  <c r="G3447" i="1"/>
  <c r="H3447" i="1" s="1"/>
  <c r="I3447" i="1" s="1"/>
  <c r="G3448" i="1"/>
  <c r="H3448" i="1" s="1"/>
  <c r="I3448" i="1" s="1"/>
  <c r="G3449" i="1"/>
  <c r="H3449" i="1" s="1"/>
  <c r="I3449" i="1" s="1"/>
  <c r="G3450" i="1"/>
  <c r="H3450" i="1" s="1"/>
  <c r="I3450" i="1" s="1"/>
  <c r="G3451" i="1"/>
  <c r="H3451" i="1" s="1"/>
  <c r="I3451" i="1" s="1"/>
  <c r="G3452" i="1"/>
  <c r="H3452" i="1" s="1"/>
  <c r="I3452" i="1" s="1"/>
  <c r="G3453" i="1"/>
  <c r="H3453" i="1" s="1"/>
  <c r="I3453" i="1" s="1"/>
  <c r="G3454" i="1"/>
  <c r="H3454" i="1" s="1"/>
  <c r="I3454" i="1" s="1"/>
  <c r="G3455" i="1"/>
  <c r="H3455" i="1" s="1"/>
  <c r="I3455" i="1" s="1"/>
  <c r="G3456" i="1"/>
  <c r="H3456" i="1" s="1"/>
  <c r="I3456" i="1" s="1"/>
  <c r="G3457" i="1"/>
  <c r="H3457" i="1" s="1"/>
  <c r="I3457" i="1" s="1"/>
  <c r="G3458" i="1"/>
  <c r="H3458" i="1" s="1"/>
  <c r="I3458" i="1" s="1"/>
  <c r="G3459" i="1"/>
  <c r="H3459" i="1" s="1"/>
  <c r="I3459" i="1" s="1"/>
  <c r="G3460" i="1"/>
  <c r="H3460" i="1" s="1"/>
  <c r="I3460" i="1" s="1"/>
  <c r="G3461" i="1"/>
  <c r="H3461" i="1" s="1"/>
  <c r="I3461" i="1" s="1"/>
  <c r="G3462" i="1"/>
  <c r="H3462" i="1" s="1"/>
  <c r="I3462" i="1" s="1"/>
  <c r="G3463" i="1"/>
  <c r="H3463" i="1" s="1"/>
  <c r="I3463" i="1" s="1"/>
  <c r="G3464" i="1"/>
  <c r="H3464" i="1" s="1"/>
  <c r="I3464" i="1" s="1"/>
  <c r="G3465" i="1"/>
  <c r="H3465" i="1" s="1"/>
  <c r="I3465" i="1" s="1"/>
  <c r="G3466" i="1"/>
  <c r="H3466" i="1" s="1"/>
  <c r="I3466" i="1" s="1"/>
  <c r="G3467" i="1"/>
  <c r="H3467" i="1" s="1"/>
  <c r="I3467" i="1" s="1"/>
  <c r="G3468" i="1"/>
  <c r="H3468" i="1" s="1"/>
  <c r="I3468" i="1" s="1"/>
  <c r="G3469" i="1"/>
  <c r="H3469" i="1" s="1"/>
  <c r="I3469" i="1" s="1"/>
  <c r="G3470" i="1"/>
  <c r="H3470" i="1" s="1"/>
  <c r="I3470" i="1" s="1"/>
  <c r="G3471" i="1"/>
  <c r="H3471" i="1" s="1"/>
  <c r="I3471" i="1" s="1"/>
  <c r="G3472" i="1"/>
  <c r="H3472" i="1" s="1"/>
  <c r="I3472" i="1" s="1"/>
  <c r="G3473" i="1"/>
  <c r="H3473" i="1" s="1"/>
  <c r="I3473" i="1" s="1"/>
  <c r="G3474" i="1"/>
  <c r="H3474" i="1" s="1"/>
  <c r="I3474" i="1" s="1"/>
  <c r="G3475" i="1"/>
  <c r="H3475" i="1" s="1"/>
  <c r="I3475" i="1" s="1"/>
  <c r="G3476" i="1"/>
  <c r="H3476" i="1" s="1"/>
  <c r="I3476" i="1" s="1"/>
  <c r="G3477" i="1"/>
  <c r="H3477" i="1" s="1"/>
  <c r="I3477" i="1" s="1"/>
  <c r="G3478" i="1"/>
  <c r="H3478" i="1" s="1"/>
  <c r="I3478" i="1" s="1"/>
  <c r="G3479" i="1"/>
  <c r="H3479" i="1" s="1"/>
  <c r="I3479" i="1" s="1"/>
  <c r="G3480" i="1"/>
  <c r="H3480" i="1" s="1"/>
  <c r="I3480" i="1" s="1"/>
  <c r="G3481" i="1"/>
  <c r="H3481" i="1" s="1"/>
  <c r="I3481" i="1" s="1"/>
  <c r="G3482" i="1"/>
  <c r="H3482" i="1" s="1"/>
  <c r="I3482" i="1" s="1"/>
  <c r="G3483" i="1"/>
  <c r="H3483" i="1" s="1"/>
  <c r="I3483" i="1" s="1"/>
  <c r="G3484" i="1"/>
  <c r="H3484" i="1" s="1"/>
  <c r="I3484" i="1" s="1"/>
  <c r="G3485" i="1"/>
  <c r="H3485" i="1" s="1"/>
  <c r="I3485" i="1" s="1"/>
  <c r="G3486" i="1"/>
  <c r="H3486" i="1" s="1"/>
  <c r="I3486" i="1" s="1"/>
  <c r="G3487" i="1"/>
  <c r="H3487" i="1" s="1"/>
  <c r="I3487" i="1" s="1"/>
  <c r="G3488" i="1"/>
  <c r="H3488" i="1" s="1"/>
  <c r="I3488" i="1" s="1"/>
  <c r="G3489" i="1"/>
  <c r="H3489" i="1" s="1"/>
  <c r="I3489" i="1" s="1"/>
  <c r="G3490" i="1"/>
  <c r="H3490" i="1" s="1"/>
  <c r="I3490" i="1" s="1"/>
  <c r="G3491" i="1"/>
  <c r="H3491" i="1" s="1"/>
  <c r="I3491" i="1" s="1"/>
  <c r="G3492" i="1"/>
  <c r="H3492" i="1" s="1"/>
  <c r="I3492" i="1" s="1"/>
  <c r="G3493" i="1"/>
  <c r="H3493" i="1" s="1"/>
  <c r="I3493" i="1" s="1"/>
  <c r="G3494" i="1"/>
  <c r="H3494" i="1" s="1"/>
  <c r="I3494" i="1" s="1"/>
  <c r="G3495" i="1"/>
  <c r="H3495" i="1" s="1"/>
  <c r="I3495" i="1" s="1"/>
  <c r="G3496" i="1"/>
  <c r="H3496" i="1" s="1"/>
  <c r="I3496" i="1" s="1"/>
  <c r="G3497" i="1"/>
  <c r="H3497" i="1" s="1"/>
  <c r="I3497" i="1" s="1"/>
  <c r="G3498" i="1"/>
  <c r="H3498" i="1" s="1"/>
  <c r="I3498" i="1" s="1"/>
  <c r="G3499" i="1"/>
  <c r="H3499" i="1" s="1"/>
  <c r="I3499" i="1" s="1"/>
  <c r="G3500" i="1"/>
  <c r="H3500" i="1" s="1"/>
  <c r="I3500" i="1" s="1"/>
  <c r="G3501" i="1"/>
  <c r="H3501" i="1" s="1"/>
  <c r="I3501" i="1" s="1"/>
  <c r="G3502" i="1"/>
  <c r="H3502" i="1" s="1"/>
  <c r="I3502" i="1" s="1"/>
  <c r="G3503" i="1"/>
  <c r="H3503" i="1" s="1"/>
  <c r="I3503" i="1" s="1"/>
  <c r="G3504" i="1"/>
  <c r="H3504" i="1" s="1"/>
  <c r="I3504" i="1" s="1"/>
  <c r="G3505" i="1"/>
  <c r="H3505" i="1" s="1"/>
  <c r="I3505" i="1" s="1"/>
  <c r="G3506" i="1"/>
  <c r="H3506" i="1" s="1"/>
  <c r="I3506" i="1" s="1"/>
  <c r="G3507" i="1"/>
  <c r="H3507" i="1" s="1"/>
  <c r="I3507" i="1" s="1"/>
  <c r="G3508" i="1"/>
  <c r="H3508" i="1" s="1"/>
  <c r="I3508" i="1" s="1"/>
  <c r="G3509" i="1"/>
  <c r="H3509" i="1" s="1"/>
  <c r="I3509" i="1" s="1"/>
  <c r="G3510" i="1"/>
  <c r="H3510" i="1" s="1"/>
  <c r="I3510" i="1" s="1"/>
  <c r="G3511" i="1"/>
  <c r="H3511" i="1" s="1"/>
  <c r="I3511" i="1" s="1"/>
  <c r="H3512" i="1"/>
  <c r="I3512" i="1" s="1"/>
  <c r="G3513" i="1"/>
  <c r="H3513" i="1" s="1"/>
  <c r="I3513" i="1" s="1"/>
  <c r="G3514" i="1"/>
  <c r="H3514" i="1" s="1"/>
  <c r="I3514" i="1" s="1"/>
  <c r="G3515" i="1"/>
  <c r="H3515" i="1" s="1"/>
  <c r="I3515" i="1" s="1"/>
  <c r="G3516" i="1"/>
  <c r="H3516" i="1" s="1"/>
  <c r="I3516" i="1" s="1"/>
  <c r="G3517" i="1"/>
  <c r="H3517" i="1" s="1"/>
  <c r="I3517" i="1" s="1"/>
  <c r="G3518" i="1"/>
  <c r="H3518" i="1" s="1"/>
  <c r="I3518" i="1" s="1"/>
  <c r="G3519" i="1"/>
  <c r="H3519" i="1" s="1"/>
  <c r="I3519" i="1" s="1"/>
  <c r="G3520" i="1"/>
  <c r="H3520" i="1" s="1"/>
  <c r="I3520" i="1" s="1"/>
  <c r="G3521" i="1"/>
  <c r="H3521" i="1" s="1"/>
  <c r="I3521" i="1" s="1"/>
  <c r="G3522" i="1"/>
  <c r="H3522" i="1" s="1"/>
  <c r="I3522" i="1" s="1"/>
  <c r="G3523" i="1"/>
  <c r="H3523" i="1" s="1"/>
  <c r="I3523" i="1" s="1"/>
  <c r="H3524" i="1"/>
  <c r="I3524" i="1" s="1"/>
  <c r="H3525" i="1"/>
  <c r="I3525" i="1" s="1"/>
  <c r="H3526" i="1"/>
  <c r="I3526" i="1" s="1"/>
  <c r="I3527" i="1"/>
  <c r="G3528" i="1"/>
  <c r="H3528" i="1" s="1"/>
  <c r="I3528" i="1" s="1"/>
  <c r="G3529" i="1"/>
  <c r="H3529" i="1" s="1"/>
  <c r="I3529" i="1" s="1"/>
  <c r="H3530" i="1"/>
  <c r="I3530" i="1" s="1"/>
  <c r="G3531" i="1"/>
  <c r="H3531" i="1" s="1"/>
  <c r="I3531" i="1" s="1"/>
  <c r="G3532" i="1"/>
  <c r="H3532" i="1" s="1"/>
  <c r="I3532" i="1" s="1"/>
  <c r="G3533" i="1"/>
  <c r="H3533" i="1" s="1"/>
  <c r="I3533" i="1" s="1"/>
  <c r="G3534" i="1"/>
  <c r="H3534" i="1" s="1"/>
  <c r="I3534" i="1" s="1"/>
  <c r="G3535" i="1"/>
  <c r="H3535" i="1" s="1"/>
  <c r="I3535" i="1" s="1"/>
  <c r="G3536" i="1"/>
  <c r="H3536" i="1" s="1"/>
  <c r="I3536" i="1" s="1"/>
  <c r="G3537" i="1"/>
  <c r="H3537" i="1" s="1"/>
  <c r="I3537" i="1" s="1"/>
  <c r="G3538" i="1"/>
  <c r="H3538" i="1" s="1"/>
  <c r="I3538" i="1" s="1"/>
  <c r="G3539" i="1"/>
  <c r="H3539" i="1" s="1"/>
  <c r="I3539" i="1" s="1"/>
  <c r="G3540" i="1"/>
  <c r="H3540" i="1" s="1"/>
  <c r="I3540" i="1" s="1"/>
  <c r="G3541" i="1"/>
  <c r="H3541" i="1" s="1"/>
  <c r="I3541" i="1" s="1"/>
  <c r="H3542" i="1"/>
  <c r="I3542" i="1" s="1"/>
  <c r="G3543" i="1"/>
  <c r="H3543" i="1" s="1"/>
  <c r="I3543" i="1" s="1"/>
  <c r="G3544" i="1"/>
  <c r="H3544" i="1" s="1"/>
  <c r="I3544" i="1" s="1"/>
  <c r="G3545" i="1"/>
  <c r="H3545" i="1" s="1"/>
  <c r="I3545" i="1" s="1"/>
  <c r="G3546" i="1"/>
  <c r="H3546" i="1" s="1"/>
  <c r="I3546" i="1" s="1"/>
  <c r="G3547" i="1"/>
  <c r="H3547" i="1" s="1"/>
  <c r="I3547" i="1" s="1"/>
  <c r="G3548" i="1"/>
  <c r="H3548" i="1" s="1"/>
  <c r="I3548" i="1" s="1"/>
  <c r="G3549" i="1"/>
  <c r="H3549" i="1" s="1"/>
  <c r="I3549" i="1" s="1"/>
  <c r="G3550" i="1"/>
  <c r="H3550" i="1" s="1"/>
  <c r="I3550" i="1" s="1"/>
  <c r="G3551" i="1"/>
  <c r="H3551" i="1" s="1"/>
  <c r="I3551" i="1" s="1"/>
  <c r="G3552" i="1"/>
  <c r="H3552" i="1" s="1"/>
  <c r="I3552" i="1" s="1"/>
  <c r="G3553" i="1"/>
  <c r="H3553" i="1" s="1"/>
  <c r="I3553" i="1" s="1"/>
  <c r="G3554" i="1"/>
  <c r="H3554" i="1" s="1"/>
  <c r="I3554" i="1" s="1"/>
  <c r="G3555" i="1"/>
  <c r="H3555" i="1" s="1"/>
  <c r="I3555" i="1" s="1"/>
  <c r="G3556" i="1"/>
  <c r="H3556" i="1" s="1"/>
  <c r="I3556" i="1" s="1"/>
  <c r="G3557" i="1"/>
  <c r="H3557" i="1" s="1"/>
  <c r="I3557" i="1" s="1"/>
  <c r="G3558" i="1"/>
  <c r="H3558" i="1" s="1"/>
  <c r="I3558" i="1" s="1"/>
  <c r="G3559" i="1"/>
  <c r="H3559" i="1" s="1"/>
  <c r="I3559" i="1" s="1"/>
  <c r="H3560" i="1"/>
  <c r="I3560" i="1" s="1"/>
  <c r="H3561" i="1"/>
  <c r="I3561" i="1" s="1"/>
  <c r="H3562" i="1"/>
  <c r="I3562" i="1" s="1"/>
  <c r="H3563" i="1"/>
  <c r="I3563" i="1" s="1"/>
  <c r="H3564" i="1"/>
  <c r="I3564" i="1" s="1"/>
  <c r="H3565" i="1"/>
  <c r="I3565" i="1" s="1"/>
  <c r="H3566" i="1"/>
  <c r="I3566" i="1" s="1"/>
  <c r="H3567" i="1"/>
  <c r="I3567" i="1" s="1"/>
  <c r="G3568" i="1"/>
  <c r="H3568" i="1" s="1"/>
  <c r="I3568" i="1" s="1"/>
  <c r="G3569" i="1"/>
  <c r="H3569" i="1" s="1"/>
  <c r="I3569" i="1" s="1"/>
  <c r="G3570" i="1"/>
  <c r="H3570" i="1" s="1"/>
  <c r="I3570" i="1" s="1"/>
  <c r="G3571" i="1"/>
  <c r="H3571" i="1" s="1"/>
  <c r="I3571" i="1" s="1"/>
  <c r="G3572" i="1"/>
  <c r="H3572" i="1" s="1"/>
  <c r="I3572" i="1" s="1"/>
  <c r="G3573" i="1"/>
  <c r="H3573" i="1" s="1"/>
  <c r="I3573" i="1" s="1"/>
  <c r="G3574" i="1"/>
  <c r="H3574" i="1" s="1"/>
  <c r="I3574" i="1" s="1"/>
  <c r="G3575" i="1"/>
  <c r="H3575" i="1" s="1"/>
  <c r="I3575" i="1" s="1"/>
  <c r="G3576" i="1"/>
  <c r="H3576" i="1" s="1"/>
  <c r="I3576" i="1" s="1"/>
  <c r="G3577" i="1"/>
  <c r="H3577" i="1" s="1"/>
  <c r="I3577" i="1" s="1"/>
  <c r="G3578" i="1"/>
  <c r="H3578" i="1" s="1"/>
  <c r="I3578" i="1" s="1"/>
  <c r="G3579" i="1"/>
  <c r="H3579" i="1" s="1"/>
  <c r="I3579" i="1" s="1"/>
  <c r="G3580" i="1"/>
  <c r="H3580" i="1" s="1"/>
  <c r="I3580" i="1" s="1"/>
  <c r="G3581" i="1"/>
  <c r="H3581" i="1" s="1"/>
  <c r="I3581" i="1" s="1"/>
  <c r="G3582" i="1"/>
  <c r="H3582" i="1" s="1"/>
  <c r="I3582" i="1" s="1"/>
  <c r="G3583" i="1"/>
  <c r="H3583" i="1" s="1"/>
  <c r="I3583" i="1" s="1"/>
  <c r="G3584" i="1"/>
  <c r="H3584" i="1" s="1"/>
  <c r="I3584" i="1" s="1"/>
  <c r="G3585" i="1"/>
  <c r="H3585" i="1" s="1"/>
  <c r="I3585" i="1" s="1"/>
  <c r="G3586" i="1"/>
  <c r="H3586" i="1" s="1"/>
  <c r="I3586" i="1" s="1"/>
  <c r="G3587" i="1"/>
  <c r="H3587" i="1" s="1"/>
  <c r="I3587" i="1" s="1"/>
  <c r="G3588" i="1"/>
  <c r="H3588" i="1" s="1"/>
  <c r="I3588" i="1" s="1"/>
  <c r="H3589" i="1"/>
  <c r="I3589" i="1" s="1"/>
  <c r="G3590" i="1"/>
  <c r="H3590" i="1" s="1"/>
  <c r="I3590" i="1" s="1"/>
  <c r="G3591" i="1"/>
  <c r="H3591" i="1" s="1"/>
  <c r="I3591" i="1" s="1"/>
  <c r="G3592" i="1"/>
  <c r="H3592" i="1" s="1"/>
  <c r="I3592" i="1" s="1"/>
  <c r="G3593" i="1"/>
  <c r="H3593" i="1" s="1"/>
  <c r="I3593" i="1" s="1"/>
  <c r="G3594" i="1"/>
  <c r="H3594" i="1" s="1"/>
  <c r="I3594" i="1" s="1"/>
  <c r="G3595" i="1"/>
  <c r="H3595" i="1" s="1"/>
  <c r="I3595" i="1" s="1"/>
  <c r="G3596" i="1"/>
  <c r="H3596" i="1" s="1"/>
  <c r="I3596" i="1" s="1"/>
  <c r="G3597" i="1"/>
  <c r="H3597" i="1" s="1"/>
  <c r="I3597" i="1" s="1"/>
  <c r="G3598" i="1"/>
  <c r="H3598" i="1" s="1"/>
  <c r="I3598" i="1" s="1"/>
  <c r="G3599" i="1"/>
  <c r="H3599" i="1" s="1"/>
  <c r="I3599" i="1" s="1"/>
  <c r="H3600" i="1"/>
  <c r="I3600" i="1" s="1"/>
  <c r="G3601" i="1"/>
  <c r="H3601" i="1" s="1"/>
  <c r="I3601" i="1" s="1"/>
  <c r="G3602" i="1"/>
  <c r="H3602" i="1" s="1"/>
  <c r="I3602" i="1" s="1"/>
  <c r="G3603" i="1"/>
  <c r="H3603" i="1" s="1"/>
  <c r="I3603" i="1" s="1"/>
  <c r="G3604" i="1"/>
  <c r="H3604" i="1" s="1"/>
  <c r="I3604" i="1" s="1"/>
  <c r="G3605" i="1"/>
  <c r="H3605" i="1" s="1"/>
  <c r="I3605" i="1" s="1"/>
  <c r="G3606" i="1"/>
  <c r="H3606" i="1" s="1"/>
  <c r="I3606" i="1" s="1"/>
  <c r="G3607" i="1"/>
  <c r="H3607" i="1" s="1"/>
  <c r="I3607" i="1" s="1"/>
  <c r="G3608" i="1"/>
  <c r="H3608" i="1" s="1"/>
  <c r="I3608" i="1" s="1"/>
  <c r="G3609" i="1"/>
  <c r="H3609" i="1" s="1"/>
  <c r="I3609" i="1" s="1"/>
  <c r="G3610" i="1"/>
  <c r="H3610" i="1" s="1"/>
  <c r="I3610" i="1" s="1"/>
  <c r="G3611" i="1"/>
  <c r="H3611" i="1" s="1"/>
  <c r="I3611" i="1" s="1"/>
  <c r="G3612" i="1"/>
  <c r="H3612" i="1" s="1"/>
  <c r="I3612" i="1" s="1"/>
  <c r="G3613" i="1"/>
  <c r="H3613" i="1" s="1"/>
  <c r="I3613" i="1" s="1"/>
  <c r="G3614" i="1"/>
  <c r="H3614" i="1" s="1"/>
  <c r="I3614" i="1" s="1"/>
  <c r="G3615" i="1"/>
  <c r="H3615" i="1" s="1"/>
  <c r="I3615" i="1" s="1"/>
  <c r="G3616" i="1"/>
  <c r="H3616" i="1" s="1"/>
  <c r="I3616" i="1" s="1"/>
  <c r="G3617" i="1"/>
  <c r="H3617" i="1" s="1"/>
  <c r="I3617" i="1" s="1"/>
  <c r="G3618" i="1"/>
  <c r="H3618" i="1" s="1"/>
  <c r="I3618" i="1" s="1"/>
  <c r="G3619" i="1"/>
  <c r="H3619" i="1" s="1"/>
  <c r="I3619" i="1" s="1"/>
  <c r="G3620" i="1"/>
  <c r="H3620" i="1" s="1"/>
  <c r="I3620" i="1" s="1"/>
  <c r="G3621" i="1"/>
  <c r="H3621" i="1" s="1"/>
  <c r="I3621" i="1" s="1"/>
  <c r="G3622" i="1"/>
  <c r="H3622" i="1" s="1"/>
  <c r="I3622" i="1" s="1"/>
  <c r="G3623" i="1"/>
  <c r="H3623" i="1" s="1"/>
  <c r="I3623" i="1" s="1"/>
  <c r="G3624" i="1"/>
  <c r="H3624" i="1" s="1"/>
  <c r="I3624" i="1" s="1"/>
  <c r="G3625" i="1"/>
  <c r="H3625" i="1" s="1"/>
  <c r="I3625" i="1" s="1"/>
  <c r="G3626" i="1"/>
  <c r="H3626" i="1" s="1"/>
  <c r="I3626" i="1" s="1"/>
  <c r="G3627" i="1"/>
  <c r="H3627" i="1" s="1"/>
  <c r="I3627" i="1" s="1"/>
  <c r="G3628" i="1"/>
  <c r="H3628" i="1" s="1"/>
  <c r="I3628" i="1" s="1"/>
  <c r="G3629" i="1"/>
  <c r="H3629" i="1" s="1"/>
  <c r="I3629" i="1" s="1"/>
  <c r="G3630" i="1"/>
  <c r="H3630" i="1" s="1"/>
  <c r="I3630" i="1" s="1"/>
  <c r="G3631" i="1"/>
  <c r="H3631" i="1" s="1"/>
  <c r="I3631" i="1" s="1"/>
  <c r="G3632" i="1"/>
  <c r="H3632" i="1" s="1"/>
  <c r="I3632" i="1" s="1"/>
  <c r="G3633" i="1"/>
  <c r="H3633" i="1" s="1"/>
  <c r="I3633" i="1" s="1"/>
  <c r="G3634" i="1"/>
  <c r="H3634" i="1" s="1"/>
  <c r="I3634" i="1" s="1"/>
  <c r="G3635" i="1"/>
  <c r="H3635" i="1" s="1"/>
  <c r="I3635" i="1" s="1"/>
  <c r="G3636" i="1"/>
  <c r="H3636" i="1" s="1"/>
  <c r="I3636" i="1" s="1"/>
  <c r="G3637" i="1"/>
  <c r="H3637" i="1" s="1"/>
  <c r="I3637" i="1" s="1"/>
  <c r="G3638" i="1"/>
  <c r="H3638" i="1" s="1"/>
  <c r="I3638" i="1" s="1"/>
  <c r="G3639" i="1"/>
  <c r="H3639" i="1" s="1"/>
  <c r="I3639" i="1" s="1"/>
  <c r="G3640" i="1"/>
  <c r="H3640" i="1" s="1"/>
  <c r="I3640" i="1" s="1"/>
  <c r="G3641" i="1"/>
  <c r="H3641" i="1" s="1"/>
  <c r="I3641" i="1" s="1"/>
  <c r="G3642" i="1"/>
  <c r="H3642" i="1" s="1"/>
  <c r="I3642" i="1" s="1"/>
  <c r="G3643" i="1"/>
  <c r="H3643" i="1" s="1"/>
  <c r="I3643" i="1" s="1"/>
  <c r="G3644" i="1"/>
  <c r="H3644" i="1" s="1"/>
  <c r="I3644" i="1" s="1"/>
  <c r="G2809" i="1"/>
  <c r="G3801" i="1" l="1"/>
  <c r="H223" i="1"/>
  <c r="I11" i="1"/>
  <c r="G2805" i="1"/>
  <c r="F2805" i="1"/>
  <c r="I2775" i="1"/>
  <c r="G2759" i="1"/>
  <c r="H2805" i="1"/>
  <c r="I2769" i="1"/>
  <c r="I2804" i="1"/>
  <c r="F2759" i="1"/>
  <c r="I2173" i="1"/>
  <c r="I2512" i="1"/>
  <c r="I2712" i="1"/>
  <c r="I2735" i="1"/>
  <c r="I2011" i="1"/>
  <c r="I1982" i="1"/>
  <c r="I1921" i="1"/>
  <c r="I1753" i="1"/>
  <c r="I1771" i="1"/>
  <c r="I1622" i="1"/>
  <c r="I1613" i="1"/>
  <c r="I1594" i="1"/>
  <c r="I1551" i="1"/>
  <c r="F3975" i="1"/>
  <c r="H2809" i="1"/>
  <c r="I223" i="1" l="1"/>
  <c r="H1614" i="1"/>
  <c r="F2760" i="1"/>
  <c r="F2806" i="1" s="1"/>
  <c r="F3985" i="1" s="1"/>
  <c r="I2805" i="1"/>
  <c r="D2760" i="1"/>
  <c r="D2806" i="1" s="1"/>
  <c r="I2809" i="1"/>
  <c r="I863" i="1" l="1"/>
  <c r="I1614" i="1" l="1"/>
  <c r="G2760" i="1"/>
  <c r="G2806" i="1" l="1"/>
  <c r="H3705" i="1" l="1"/>
  <c r="H3801" i="1" s="1"/>
  <c r="G3975" i="1"/>
  <c r="G3985" i="1" s="1"/>
  <c r="I3801" i="1" l="1"/>
  <c r="I3975" i="1" s="1"/>
  <c r="H3975" i="1"/>
  <c r="I3705" i="1"/>
  <c r="I2201" i="1" l="1"/>
  <c r="H2209" i="1"/>
  <c r="I2209" i="1" s="1"/>
  <c r="H2759" i="1" l="1"/>
  <c r="I2759" i="1" l="1"/>
  <c r="H2760" i="1"/>
  <c r="I2760" i="1" l="1"/>
  <c r="I2806" i="1" s="1"/>
  <c r="H2806" i="1"/>
  <c r="H3985" i="1" s="1"/>
  <c r="I3985" i="1" s="1"/>
  <c r="D3975" i="1"/>
  <c r="D3985" i="1" s="1"/>
</calcChain>
</file>

<file path=xl/sharedStrings.xml><?xml version="1.0" encoding="utf-8"?>
<sst xmlns="http://schemas.openxmlformats.org/spreadsheetml/2006/main" count="42312" uniqueCount="5916">
  <si>
    <t>№</t>
  </si>
  <si>
    <t>Наименование товаров, работ, услуг</t>
  </si>
  <si>
    <t>Единица измерения</t>
  </si>
  <si>
    <t>Способ закупок /п.3.1. Правил</t>
  </si>
  <si>
    <t>количество / объем</t>
  </si>
  <si>
    <t>Сумма, планируемая для закупки, без учета НДС, тенге</t>
  </si>
  <si>
    <t>Сумма, договора/Решения без учета НДС, тенге</t>
  </si>
  <si>
    <t>Сумма экономии, без учета НДС, тенге</t>
  </si>
  <si>
    <t>№ и дата протокола /Решения</t>
  </si>
  <si>
    <t>Наименование поставщика</t>
  </si>
  <si>
    <t>Дата Договора</t>
  </si>
  <si>
    <t>№ Договора</t>
  </si>
  <si>
    <t>Срок действия / исполнения Договора</t>
  </si>
  <si>
    <t>Ответственный исполнитель по Договору</t>
  </si>
  <si>
    <t>Примечание</t>
  </si>
  <si>
    <t>Процент экономии</t>
  </si>
  <si>
    <t>Инициатор</t>
  </si>
  <si>
    <t>Реестр планируемых закупок товаров, работ и услуг на 2019 год корпоративного фонда «University Medical Center»</t>
  </si>
  <si>
    <t>Раздел 1. Закупки товаров, работ, услуг, осуществляемые способами тендера, запроса ценовых предложений, без применения норм Правил</t>
  </si>
  <si>
    <t>Товары</t>
  </si>
  <si>
    <t>Работы</t>
  </si>
  <si>
    <t>Итого работы</t>
  </si>
  <si>
    <t>Услуги</t>
  </si>
  <si>
    <t>Итого услуги</t>
  </si>
  <si>
    <t>Всего по разделу 1:</t>
  </si>
  <si>
    <t>Всего по разделу 2:</t>
  </si>
  <si>
    <t>Всего по разделу 3:</t>
  </si>
  <si>
    <t>Итого (раздел1 + раздел 2 + раздел 3):</t>
  </si>
  <si>
    <t>пп. 32) п. 3.1. Правил</t>
  </si>
  <si>
    <t>Химический индикатор паровой стерилизации, 121/20-02</t>
  </si>
  <si>
    <t>пп.32) п.3.1.</t>
  </si>
  <si>
    <t>Химический индикатордля низкотемпературной стерилизации</t>
  </si>
  <si>
    <t>Чашка для измерения уровня ph инкубаторов MIRI</t>
  </si>
  <si>
    <t>Чашка для проведения ИКСИ</t>
  </si>
  <si>
    <t xml:space="preserve">Чашка Oosafe </t>
  </si>
  <si>
    <t>Пробирка центрифужная</t>
  </si>
  <si>
    <t>Соломинки для витрификации Сryotop (B) Криотоп (синий)</t>
  </si>
  <si>
    <t>Соломинки для витрификации Сryotop (R) Криотоп (красный)</t>
  </si>
  <si>
    <t>Соломинки для витрификации, Сryotop (W) Криотоп (белый)</t>
  </si>
  <si>
    <t>Соломинки для витрификации. Сryotop (G) Криотоп (зеленый)</t>
  </si>
  <si>
    <t>Чашка культуральная для ЭКО</t>
  </si>
  <si>
    <t>Чашка</t>
  </si>
  <si>
    <t>Винт многоосевой, размером 5х40 мм</t>
  </si>
  <si>
    <t>Фиксирующая гайка</t>
  </si>
  <si>
    <t>Воздуховод с мягким атравматичным термопластическим синтетическим загубником, размер 0 (3,5 см),</t>
  </si>
  <si>
    <t>Воздуховод для кислородной и аэрозольно увлажняющей терапии</t>
  </si>
  <si>
    <t>Воздуховод нестерильный, размер 5</t>
  </si>
  <si>
    <t>Воздуховод педиатрический</t>
  </si>
  <si>
    <t>Воздуховод с мягким атравматичным термопластическим синтетическим загубником, размер 4 (10 см),</t>
  </si>
  <si>
    <t>Воздуховод с мягким атравматичным термопластическим синтетическим загубником, размер 1 (6,5 см),</t>
  </si>
  <si>
    <t>Воздуховод с мягким атравматичным термопластическим синтетическим загубником, размер 2 (8 см),</t>
  </si>
  <si>
    <t>канистра</t>
  </si>
  <si>
    <t>Средство для дезинфекции гемодиализных аппаратов</t>
  </si>
  <si>
    <t xml:space="preserve">Датчик к аппарату </t>
  </si>
  <si>
    <t>C-S-BDS-SVI упаковка с 500 тест -полосками для индикатора стерильности Бови-Дик Симулятора (БДС)</t>
  </si>
  <si>
    <t>C-S-BDS•EUH-RCPCD-KIT стартовый комплект индикатора стерильности Бови-Дик-Симулятора (БДС) с Compact-PCD (синий) cо 100 индикаторными тест-полосками</t>
  </si>
  <si>
    <t xml:space="preserve">Винт блокирующий </t>
  </si>
  <si>
    <t>Пластина</t>
  </si>
  <si>
    <t>Набор для заполнения</t>
  </si>
  <si>
    <t>Абсорбер 300, 300 мл</t>
  </si>
  <si>
    <t>Батарея аккумуляторная для пилы Sistem 7 Stryker</t>
  </si>
  <si>
    <t>Дрель хирургическая двуклавишная</t>
  </si>
  <si>
    <t>Дистальный бедренный компонент GMRS цементной фиксации, левый, малый</t>
  </si>
  <si>
    <t>Втулка бедренного компонента Small Femoral Bushing</t>
  </si>
  <si>
    <t>Вкладыш для малого проксимального большеберцового компонента</t>
  </si>
  <si>
    <t xml:space="preserve">Проксимальный большеберцовый компонент малый </t>
  </si>
  <si>
    <t>Большеберцовый ротационный компонент малый GMRS/ GMRS Tibial Rotating Component Small</t>
  </si>
  <si>
    <t>Втулка большеберцового компонента Duration Tibial</t>
  </si>
  <si>
    <t>Втулка бедренного компонента Duration Femoral</t>
  </si>
  <si>
    <t>Большеберцовый вкладыш MRH/ MRH Tibial Insert 13 мм х XS/S S1/S3</t>
  </si>
  <si>
    <t>Большеберцовый компонент MRH килевидный/ MRH TIBIAL B/PLT KEEL</t>
  </si>
  <si>
    <t>Бедренный компонент Stryker MRH левый цементной фиксации/ Stryker MRH Knee Femoral Component Left, размер M</t>
  </si>
  <si>
    <t>Средство для очистки и дезинфекции гибких эндоскопов</t>
  </si>
  <si>
    <t>Контейнер</t>
  </si>
  <si>
    <t xml:space="preserve">Чрезкожный эндоскопический гастромический набор </t>
  </si>
  <si>
    <t>Бумага креповая, 900/900 № 250</t>
  </si>
  <si>
    <t>Набор реагентов для научных исследований HU CD27 PerCP-Cy5.5 MAB, 50 тестов (RUO) t +4 C</t>
  </si>
  <si>
    <t>доза</t>
  </si>
  <si>
    <t>Эритроцитарная взвесь лейкофильтрованная</t>
  </si>
  <si>
    <t>Набор реагентов для выделения нуклеиновых кислот на 100 определении</t>
  </si>
  <si>
    <t>Электроды для ЭКГ по Холтеру</t>
  </si>
  <si>
    <t>Стерильные вкладыши с маркировкой для чистых и загрязненных эндоскопов</t>
  </si>
  <si>
    <t>Антисептик для проведения гигиенической и хирургической обработки рук медицинского персонала.</t>
  </si>
  <si>
    <t>Энзимное моющее средство (концентрат) с пониженным пенообразованием для  предстерилизационной  очистки ИМН, предварительной и окончательной очистки эндоскопов и инструментов к ним перед дезинфекцией высокого уровня или стерилизацией.</t>
  </si>
  <si>
    <t>Дезинфицирующее средство в комплекте  салфетками для дезинфекции,обработки и мытья поверхностей (оборудования)</t>
  </si>
  <si>
    <t xml:space="preserve">Клипсы </t>
  </si>
  <si>
    <t>Клипсы</t>
  </si>
  <si>
    <t xml:space="preserve">Клипсы лигирующие. Размер XL </t>
  </si>
  <si>
    <t xml:space="preserve">Клипсы лигирующие </t>
  </si>
  <si>
    <t>Пункционная канюля , Ch.6,  пункционная канюля 19.5 G, длина 120 мм, 340012</t>
  </si>
  <si>
    <t>Мочеточниковый стент антирефлюксный с DD клапаном, цилиндрический, закрытый (Ch.4.8, детский) , 15 см 335314</t>
  </si>
  <si>
    <t>Катетер цилиндрический для женщин 12 Ch, баллон 10 мл, 2 отверстия, длина 23 см 178001</t>
  </si>
  <si>
    <t>Катетер цилиндрический 12 Ch, баллон 10 мл, 2 отверстия, длина 41 см 170605</t>
  </si>
  <si>
    <t>Катетер цилиндрический  10 Ch, баллон  5 мл, 2 отверстия, длина 31 см 170003</t>
  </si>
  <si>
    <t>Катетер цилиндрический  8 Ch, баллон  3 мл, 2 отверстия, длина 31 см 170003</t>
  </si>
  <si>
    <t>Катетер цилиндрический 6 Ch, баллон 1,5 мл, 2 отверстия, длина 31 см 170003</t>
  </si>
  <si>
    <t>Набор для продолжительной замещающей почечной терапии PRISMAFLEX ST 60 SET</t>
  </si>
  <si>
    <t>Набор для продолжительной замещающей почечной терапии PRISMAFLEX ST 100 SET</t>
  </si>
  <si>
    <t>Раствор гемодиализный PRISMASOL 2</t>
  </si>
  <si>
    <t>Контур дыхательный анестезиологический, без влагосборника</t>
  </si>
  <si>
    <t>Контур дыхательный, длина контура до 1,6 м</t>
  </si>
  <si>
    <t>Контур</t>
  </si>
  <si>
    <t>Маска, размер L</t>
  </si>
  <si>
    <t>50</t>
  </si>
  <si>
    <t>Маска, размер S</t>
  </si>
  <si>
    <t>Маска, размер М</t>
  </si>
  <si>
    <t>100</t>
  </si>
  <si>
    <t>Канюля</t>
  </si>
  <si>
    <t>300</t>
  </si>
  <si>
    <t>Датчик кислородный</t>
  </si>
  <si>
    <t>Датчик потоковый</t>
  </si>
  <si>
    <t>Датчик СО2</t>
  </si>
  <si>
    <t>Адаптер датчика СО2</t>
  </si>
  <si>
    <t>Катетер дренажный универсальный</t>
  </si>
  <si>
    <t>фл</t>
  </si>
  <si>
    <t>Флуконазол</t>
  </si>
  <si>
    <t>Кабель соединительный SpO2</t>
  </si>
  <si>
    <t>Температурный датчик поверхности тела для монитора Nihon Koden</t>
  </si>
  <si>
    <t>Датчик</t>
  </si>
  <si>
    <t>Промедол/Тримереридин</t>
  </si>
  <si>
    <t>Морфин</t>
  </si>
  <si>
    <t>Реланиум/ диазепам</t>
  </si>
  <si>
    <t xml:space="preserve">Фентанил </t>
  </si>
  <si>
    <t>Тиотепа</t>
  </si>
  <si>
    <t xml:space="preserve">Датчики пульсоксиметрии неонатальные: </t>
  </si>
  <si>
    <t>Фиксатор датчика температуры</t>
  </si>
  <si>
    <t>Датчики температуры: одноразовые</t>
  </si>
  <si>
    <t>Бумага для ЭКГ,
размер 210 х 140 мм</t>
  </si>
  <si>
    <t>Кружка Эсмарха</t>
  </si>
  <si>
    <t xml:space="preserve">Реагент для определения группы крови Цоликлон Анти «В» </t>
  </si>
  <si>
    <t xml:space="preserve">Реагент для определения группы крови Цоликлон Анти «А»  </t>
  </si>
  <si>
    <t xml:space="preserve">Реагент для определения группы крови Цоликлон D </t>
  </si>
  <si>
    <t>Фильтр для трахеотомической трубки</t>
  </si>
  <si>
    <t>Фильтр тепловлагообменный</t>
  </si>
  <si>
    <t>Фильтр вирусобактериальный</t>
  </si>
  <si>
    <t>Контур дыхательный, педиатрический</t>
  </si>
  <si>
    <t xml:space="preserve">Бикарбонат натрия для гемодиализа BIBAG 650 г порошок </t>
  </si>
  <si>
    <t>Раствор промывочный 600 мл.</t>
  </si>
  <si>
    <t>Шприц с сухим гепарином</t>
  </si>
  <si>
    <t>Гемостатическая губка</t>
  </si>
  <si>
    <t>Мочеприемник, 2000 мл</t>
  </si>
  <si>
    <t>Катетер Фолея, двухходовой, № 18</t>
  </si>
  <si>
    <t>Катетер Фолея, двухходовой, № 16</t>
  </si>
  <si>
    <t>Катетер Фолея, двухходовой, № 10</t>
  </si>
  <si>
    <t>Шовный материал</t>
  </si>
  <si>
    <t>Шовный материал пролен</t>
  </si>
  <si>
    <t>Шовный материал Викрил</t>
  </si>
  <si>
    <t xml:space="preserve">Шовный материал Этибонд </t>
  </si>
  <si>
    <t>Фильтр на настольные инкубаторы Labo-C-Top</t>
  </si>
  <si>
    <t>Фильтр  на инкубатор Labotect CO2 C200</t>
  </si>
  <si>
    <t>Фильтры для инкубатора MIRI</t>
  </si>
  <si>
    <t>Повязка фиксирующая</t>
  </si>
  <si>
    <t>Повязка с впитывающей прокладкой Тегадерм (Медипор) + ПАД.</t>
  </si>
  <si>
    <t>Повязка с впитывающей прокладкой Тегадерм.</t>
  </si>
  <si>
    <t>Повязка пленочная, прозрачная.</t>
  </si>
  <si>
    <t>Очки защитные медицинские, пластиковые</t>
  </si>
  <si>
    <t>Бинт полужесткий, иммобилизирующий,</t>
  </si>
  <si>
    <t>Биполярный кабель, двух-пиновый 28 мм, L=4,5 м</t>
  </si>
  <si>
    <t>Щипцы биполярные и монополярные</t>
  </si>
  <si>
    <t>Кабель биполярный</t>
  </si>
  <si>
    <t>Нейтральный электрод</t>
  </si>
  <si>
    <t>Световод волоконнооптический</t>
  </si>
  <si>
    <t>Набор инструментов для эндоскопических операций</t>
  </si>
  <si>
    <t>Тубус для гистероскопа</t>
  </si>
  <si>
    <t>Универсальные лампы (ксеноновые лампы)</t>
  </si>
  <si>
    <t>Комплект для подключичного катетера новорожденным</t>
  </si>
  <si>
    <t>Комплект для грудной клетки</t>
  </si>
  <si>
    <t>Комплект (для постановки ЦВК)</t>
  </si>
  <si>
    <t>Комплект для снятия швов</t>
  </si>
  <si>
    <t>Комплект для сколиоза</t>
  </si>
  <si>
    <t>Комплект для синдактилии</t>
  </si>
  <si>
    <t>Комплект для подключения периферического катетера</t>
  </si>
  <si>
    <t>Комплект для неонатологии, стерильный</t>
  </si>
  <si>
    <t>Комплект для аппарата Илизарова</t>
  </si>
  <si>
    <t>Комплект (для пункции и постановки ЦВК)</t>
  </si>
  <si>
    <t>Сухая низколактозная молочная смесь</t>
  </si>
  <si>
    <t>Сухая молочная смесь для детей с рождения до 6 месяцев жизни</t>
  </si>
  <si>
    <t>Сухая молочная смесь для лечения и профилактики колик, метеоризма, запоров и срыгиваний</t>
  </si>
  <si>
    <t>Жидкая молочная смесь для недоношенных и маловесных детей</t>
  </si>
  <si>
    <t xml:space="preserve">Заменитель грудного молока </t>
  </si>
  <si>
    <t xml:space="preserve">Сухая молочная смесь </t>
  </si>
  <si>
    <t>Молочная смесь</t>
  </si>
  <si>
    <t xml:space="preserve">Молочная смесь  </t>
  </si>
  <si>
    <t xml:space="preserve">Адаптированная молочная смесь </t>
  </si>
  <si>
    <t>пп 32) 
п. 3.1.</t>
  </si>
  <si>
    <t>Набор для проведения одной процедуры на Cell Saver</t>
  </si>
  <si>
    <t>ЛС, ИМН</t>
  </si>
  <si>
    <t>ИМН</t>
  </si>
  <si>
    <t>Формальдегид</t>
  </si>
  <si>
    <t>Игла для забора яйцеклеток,</t>
  </si>
  <si>
    <t>Игла для аспирации, Kitazato OPU 17G 800 мм, длина 350 мм</t>
  </si>
  <si>
    <t>Хлороформ, Chloroform, 1000 мл</t>
  </si>
  <si>
    <t>Набор Ficoll Prague (набор фиколла), 6х100 мл</t>
  </si>
  <si>
    <t>Реагент для выделения ДНК, РНК и белков 100 мл TRI Reagent Solution (for DNA, RNA and protein isolation) 100 ml</t>
  </si>
  <si>
    <t>Набор Salsa MLPA H094 MEFV probemix-25 rxn</t>
  </si>
  <si>
    <t>Контроли кривой для ECP (количество 6хСС1)</t>
  </si>
  <si>
    <t>Калибратор ECP (количество 1 кривая)</t>
  </si>
  <si>
    <t>Коньюгат: ECP (количество 2 х50)</t>
  </si>
  <si>
    <t>Контроль Триптаза (количество 6хСС1)</t>
  </si>
  <si>
    <t>Калибратор для Триптазы (количество 1 кривая)</t>
  </si>
  <si>
    <t>Коньюгат Триптазы (количество 2х50)</t>
  </si>
  <si>
    <t xml:space="preserve">Специфический IgE 0-100, полоска контролей кривой </t>
  </si>
  <si>
    <t xml:space="preserve">Специфический IgE 0-100, полоска калибраторов </t>
  </si>
  <si>
    <t xml:space="preserve">Конъюгат специфического IgE 400 </t>
  </si>
  <si>
    <t xml:space="preserve">Останавливающий раствор </t>
  </si>
  <si>
    <t xml:space="preserve">Проявляющий раствор </t>
  </si>
  <si>
    <t>Промывающий раствор (Washing Solution)</t>
  </si>
  <si>
    <t>Реагент для определения Арахиса, f427</t>
  </si>
  <si>
    <t xml:space="preserve">Реагент для определения Кошка, e94 </t>
  </si>
  <si>
    <t>Реагент для определения ампициллина, c5</t>
  </si>
  <si>
    <t>Реагент для определения  инсулин человеческий, c73</t>
  </si>
  <si>
    <t xml:space="preserve">Реагент для определения  волнистый попугайчик, перья e78 </t>
  </si>
  <si>
    <t>Реагент для определения Полынь обыкновенная w233</t>
  </si>
  <si>
    <t>Реагент для определения Полынь обыкновенная w231</t>
  </si>
  <si>
    <t xml:space="preserve">Реагент для определения Ржи f5 </t>
  </si>
  <si>
    <t>Реагент для определения  светлопёрый судак f415</t>
  </si>
  <si>
    <t xml:space="preserve">Реагент  к смеси пыльцы сорных трав wx2 (w2, 6, 9, 10, 15) </t>
  </si>
  <si>
    <t>Реагент  к смеси пыльцы злаковых трав gx1 (g3, g4, g5, 96, g8)</t>
  </si>
  <si>
    <t xml:space="preserve">Реагент для определения к помидору f25 </t>
  </si>
  <si>
    <t>Реагент  к смеси микроорганизмов mx4 (m3, m207, m36, m228)</t>
  </si>
  <si>
    <t xml:space="preserve">Реагент  к смеси микроорганизмов mx1 (m1, m2, m3, m6) </t>
  </si>
  <si>
    <t>Реагент  к смеси пищевых продуктов fx74 (f3, f205, f206, f254)</t>
  </si>
  <si>
    <t>Реагент  к смеси пищевых продуктов fx5 (f1, f2, f3, f4, f13, f14)</t>
  </si>
  <si>
    <t xml:space="preserve">Реагент  к смеси пищевых продуктов fx29 (f33, f208, f209, f302) </t>
  </si>
  <si>
    <t>Реагент для определения к молоку  Кофе f221</t>
  </si>
  <si>
    <t xml:space="preserve">Реагент для определения к молоку кипяченому f231 </t>
  </si>
  <si>
    <t>Реагент для определения Арахис, rAra h 1, f422</t>
  </si>
  <si>
    <t>Реагент для определения  Тимофеевка луговая, rPhl p 1, rPhl p 5b, g213</t>
  </si>
  <si>
    <t>Реагент для определения  Береза, Профилин rBet v 2, t216</t>
  </si>
  <si>
    <t>Реагент для определения Береза rBet v 1 PR-10, t215</t>
  </si>
  <si>
    <t xml:space="preserve">Реагент  к смеси пищевых продуктов fx2 (f3,24,37,40,41) </t>
  </si>
  <si>
    <t xml:space="preserve">Реагент  к яичному желтку f75 </t>
  </si>
  <si>
    <t>Реагент для определения аллергии к  Бразильскому ореху, f354</t>
  </si>
  <si>
    <t xml:space="preserve">Реагент для определения аллергии к тимьяну f273 (ImmunoCAP Allergen f273, Thyme) </t>
  </si>
  <si>
    <t>Реагент для определения Тропомиозин, клещ домашней пыли, d205</t>
  </si>
  <si>
    <t xml:space="preserve">Реагент для определения  Морфина, c260 </t>
  </si>
  <si>
    <t xml:space="preserve">Реагент для определения Лещина, f425 </t>
  </si>
  <si>
    <t>Реагент для определения Собака, e101</t>
  </si>
  <si>
    <t>Реагент для определения  Oмега-5 Глиадин пшеницы, f416</t>
  </si>
  <si>
    <t>Конъюгат специфического IgE 100</t>
  </si>
  <si>
    <t>Раствор Fluoro C</t>
  </si>
  <si>
    <t>Разбавитель образцов для IgE/ECP/Триптазы</t>
  </si>
  <si>
    <t>Реагент для определения Овальбумин Egg nGal d2 f 232</t>
  </si>
  <si>
    <t xml:space="preserve">Реагент для определения аллергии к белкам сыворотки лошади e205 </t>
  </si>
  <si>
    <t xml:space="preserve">Реагент для определения аллергии к овомукоиду f233 </t>
  </si>
  <si>
    <t xml:space="preserve">Реагент для определения аллергии к казеину f78 </t>
  </si>
  <si>
    <t xml:space="preserve">Реагент  к альфа-лактальбумину коровьего молока, nBos d 4, f76 </t>
  </si>
  <si>
    <t xml:space="preserve">Реагент  к b-лактоглобулину f77 </t>
  </si>
  <si>
    <t xml:space="preserve">Реагент  к эпителию овцы e81 </t>
  </si>
  <si>
    <t xml:space="preserve">Реагент  к перхоти лошади e3 </t>
  </si>
  <si>
    <t xml:space="preserve">Реагент  к перхоти кошки e1 </t>
  </si>
  <si>
    <t xml:space="preserve">Реагент  к эпителию хомяка e84 </t>
  </si>
  <si>
    <t xml:space="preserve">Реагент  к грибу Candida albicans m5 </t>
  </si>
  <si>
    <t xml:space="preserve">Реагент  к грибу Aspergillus fumigatus m3 </t>
  </si>
  <si>
    <t xml:space="preserve">Реагент  к козьему молоку f300 </t>
  </si>
  <si>
    <t xml:space="preserve">Реагент  к пшенице f4 </t>
  </si>
  <si>
    <t xml:space="preserve">Реагент  к мясу индюшатине f284 </t>
  </si>
  <si>
    <t xml:space="preserve">Реагент  к сое f14 </t>
  </si>
  <si>
    <t xml:space="preserve">Реагент  к картофелю f35 </t>
  </si>
  <si>
    <t xml:space="preserve">Реагент  к курятине f83 </t>
  </si>
  <si>
    <t xml:space="preserve">Реагент  к яичному белку f1 </t>
  </si>
  <si>
    <t xml:space="preserve">Реагент  к овсу f7 </t>
  </si>
  <si>
    <t>Реагент для определения аллергии к глютену f79</t>
  </si>
  <si>
    <t xml:space="preserve">Реагент  к креветкам f24 </t>
  </si>
  <si>
    <t xml:space="preserve">Реагент  к гречихе f11 </t>
  </si>
  <si>
    <t xml:space="preserve">Реагент  к банану f92 </t>
  </si>
  <si>
    <t xml:space="preserve">Реагент  к клещу домашней пыли Dermatophagoides pteronyssinus d1 </t>
  </si>
  <si>
    <t xml:space="preserve">Реагент  к полыни w6 </t>
  </si>
  <si>
    <t xml:space="preserve">Реагент  к яду осы пятнистой i2 </t>
  </si>
  <si>
    <t xml:space="preserve">Реагент для определения аллергии к компонентам домашней пыли h1 </t>
  </si>
  <si>
    <t xml:space="preserve">Реагент  к латексу k82 </t>
  </si>
  <si>
    <t xml:space="preserve">Реагент  к ольхе серой t2 </t>
  </si>
  <si>
    <t xml:space="preserve">Реагент  к пенициллину G c1 </t>
  </si>
  <si>
    <t xml:space="preserve">Реагент  к амоксициллину c6 </t>
  </si>
  <si>
    <t xml:space="preserve">Реагент  к мятлику луговому g8 </t>
  </si>
  <si>
    <t xml:space="preserve">Реагент  к овсянице луговой g4 </t>
  </si>
  <si>
    <t>Реагент  к еже сборной g3 (количество определений -16).</t>
  </si>
  <si>
    <t xml:space="preserve">Реагент  к яйцу f245 </t>
  </si>
  <si>
    <t xml:space="preserve">Реагент  к рису f9 </t>
  </si>
  <si>
    <t xml:space="preserve">Реагент  к какао f93 </t>
  </si>
  <si>
    <t xml:space="preserve">Реагент  к говядине f27 </t>
  </si>
  <si>
    <t xml:space="preserve">Реагент  к баранине f88 </t>
  </si>
  <si>
    <t>Реагент для определения аллергии к тимофеевке луговой g6</t>
  </si>
  <si>
    <t>Реагент для определения аллергии к берёзе бородавчатой t3</t>
  </si>
  <si>
    <t>Реагент для определения аллергии к перхоти собаки e5</t>
  </si>
  <si>
    <t>Реагент для определения аллергии к арахису f13</t>
  </si>
  <si>
    <t>Реагент для определения аллергии к смеси wx1, пыльца (w1, 6, 9, 10, 11)</t>
  </si>
  <si>
    <t>Реагент для определения аллергии к смеси mx2, плесени (m1, 2, 3, 5, 6, 8)</t>
  </si>
  <si>
    <t xml:space="preserve">Реагент для определения аллергии к животным белкам ex2 (e1, 5, 6, 87, 88) </t>
  </si>
  <si>
    <t xml:space="preserve">Реагент  к смеси компонентов домашней пыли hx2 (h2 Hollister-Stier labs, d1 Dermatophagoides pteronyssinus, d2 Dermatophagoides farinae, i6 Blatella germanica) </t>
  </si>
  <si>
    <t xml:space="preserve">Реагент  к смеси пищевых продуктов fx26 (f1, 2, 13, 89) </t>
  </si>
  <si>
    <t xml:space="preserve">Реагент  к смеси пищевых продуктов fx1(f13,17,18,20,36) </t>
  </si>
  <si>
    <t xml:space="preserve">Реагент для определения аллергии к смеси ex71, перья (e70,85,86,89) </t>
  </si>
  <si>
    <t xml:space="preserve">Реагент для определения аллергии к смеси эпидермальных и животных белков ex1 (e1,3,4,5) </t>
  </si>
  <si>
    <t>Специфический IgE (конъюгат, контроли кривой) Specific IgE (Conjugate, Curve Controls) 0-100</t>
  </si>
  <si>
    <t>Набор</t>
  </si>
  <si>
    <t>Реагент для определения эозинофильного катионного белка ECP (ECP Anti-ECP) 14-4515-01</t>
  </si>
  <si>
    <t>Реагент для определения аллергии к  Malassezia spp. m227 (ImmunoCAP Allergen m227, m227 Malassezia spp) (Кат. № 14-5321-01)</t>
  </si>
  <si>
    <t>Реагент для определения аллергии к альбумину сыворотки кошки (e220 nFel d2 Cat serum albumin (Кат. № 14-5240-01)</t>
  </si>
  <si>
    <t>Реагент для определения аллергии к rPhl p 7, rPhl p 12 (рекомбинантным) g214 (g214 rPhl p7,rPhl p12 (recombinant)) (Кат. № 14-5313-01)</t>
  </si>
  <si>
    <t>Фадиатоп детский ImmunoCAP (Phadiatop Infant ImmunoCAP) (Кат. № 14-4510-35)</t>
  </si>
  <si>
    <t>Фадиатоп ImmunoCAP (Phadiatop ImmunoCAP) (Кат № 14-4405-35)</t>
  </si>
  <si>
    <t>Анти Триптаза (коньъюкат, контроль), 48,  4 CC) (Кат. № 10-9521-01)</t>
  </si>
  <si>
    <t xml:space="preserve">Анти Триптаза, количество определений 16 (Tryptase anti-Tryptase) (Кат. № 14-4518-01) </t>
  </si>
  <si>
    <t>Калибраторы ЕСР (ECP Calibrators) (Кат. № 10-9260-01)</t>
  </si>
  <si>
    <t>ImmunoCAP ECP (коньюгат и контроль) (Кат. № 10-9520-01)</t>
  </si>
  <si>
    <t>Анти-IgE для специфического IgE ImmunoCAP  (Specific Anti-IgE ) (Кат. № 14-4417-01)</t>
  </si>
  <si>
    <t>Контроли кривой для специфического IgE (Specific IgE Curve Controls) (Кат. № 10-9408-01)</t>
  </si>
  <si>
    <t>Конъюгат специфического IgE (ImmunoCAP Specific IgE 0-100) ( Кат № 10-9463-01)</t>
  </si>
  <si>
    <t>Калибраторы для специфического IgE (ImmunoCAP Specific IgE Calibrators 0-100) (Кат. № 10-9460-01)</t>
  </si>
  <si>
    <t xml:space="preserve">Реагент для определения аллергии к хлоргексидину c8 (ImmunoCAP Allergen c8, Chlorhexidine) (Кат. №14-4926-01) </t>
  </si>
  <si>
    <t>Промывающий  раствор (Washing Solution) (Кат. № 10-9422-01)</t>
  </si>
  <si>
    <t>Останавливающий раствор (Stop Solution) (Кат. № 10-9479-01)</t>
  </si>
  <si>
    <t>Проявляющий раствор  (ImmunoCAP Development Solution) (Кат. № 10-9478-01)</t>
  </si>
  <si>
    <t>E5 Dog Dander 40 tests (реагент для аллергодиагностики Dog Dander в комплекте на 40 тестов)  (Эпителий собаки)</t>
  </si>
  <si>
    <t>T10 Walnut 20 tests (реагент для аллергодиагностики Walnut в комплекте на 20 тестов)  (Грецкий орех)</t>
  </si>
  <si>
    <t>M1 Penicillium notatum 40 tests (реагент для аллергодиагностики Penicillium notatum в комплекте на 40 тестов)</t>
  </si>
  <si>
    <t>Микропробирки 1000 шт</t>
  </si>
  <si>
    <t>Крышки для микропробирок 1000 шт</t>
  </si>
  <si>
    <t>Реагент для определения аллергии к домашняя пыль-Грир H1 на 40 тестов</t>
  </si>
  <si>
    <t>I71 Mosquito 20 tests (реагент для аллергодиагностики в комплекте на 20 тестов) (Москит)</t>
  </si>
  <si>
    <t>KP1 Occupational Panel 1 40 tests (набор для аллергодиагностики Occupational Panel 1 40 тестов) </t>
  </si>
  <si>
    <t xml:space="preserve">M2 Cladosporium herbarum 40 tests (реагент для аллергодиагностики Cladosporium herbarum в комплекте на 40 тестов) </t>
  </si>
  <si>
    <t>FP5 Food Panel 5 40 tests (набор для аллергодиагностики Food Panel 5 40 тестов) </t>
  </si>
  <si>
    <t>Бумага для принтера THERMOPAPIER CA 1000 (CA500) 1X10EA/PK</t>
  </si>
  <si>
    <t>M12 Aureobasidium pullulans 20 tests (реагент для аллергодиагностики Aureobasidium pullulans в комплекте на 20 тестов)</t>
  </si>
  <si>
    <t xml:space="preserve">M207 Aspergillus niger 20 tests (реагент для аллергодиагностики Aspergillus niger в комплекте на 20 тестов) </t>
  </si>
  <si>
    <t>M9 Fusarium moniliforme 20 tests (реагент для аллергодиагностики Fusarium moniliforme в комплекте на 20 тестов)</t>
  </si>
  <si>
    <t>F96 Avocado 20 tests (реагент для аллергодиагностики Avocado в комплекте на 20 тестов) ( Авокадо)</t>
  </si>
  <si>
    <t>F273 Thyme 20 tests (реагент для аллергодиагностики Thyme в комплекте на 20 тестов) (Тимьян)</t>
  </si>
  <si>
    <t>F232 Ovalbumin 20 tests (реагент для аллергодиагностики Ovalbumin в комплекте на 20 тестов)  (Яичный альбумин)</t>
  </si>
  <si>
    <t xml:space="preserve">Набор реагнетов: Эозинофильный Катионный Протеин ECP на 200 тестов </t>
  </si>
  <si>
    <t>Набор чашек для плазмы 1.5 мл,  уп (1.5 млx 1000 шт)</t>
  </si>
  <si>
    <t>Поднос для образцов, уп(50 x 50 )</t>
  </si>
  <si>
    <t>Среда</t>
  </si>
  <si>
    <t>Набор реагентов для выделения нуклеиновых кислот на 100 определений</t>
  </si>
  <si>
    <t>Набор реагентов для научных исследований HU CD27 PerCP-Cy 5,5 MAB, 5 test (RUO) t+4C</t>
  </si>
  <si>
    <t>Hb A2 контроль патология PATHOLOGICAL Hb A2 CONTROL (5) 1 фл</t>
  </si>
  <si>
    <t xml:space="preserve">Набор реагентов биохимических RPR-CARBON 100Tests, температурный режим хранения  +2 +8C </t>
  </si>
  <si>
    <t>Раствор стандартный контрольный Eightcheck-3WP-Normal 1,5 мл (Контрольная кровь)</t>
  </si>
  <si>
    <t>Раствор стандартный контрольный Eightcheck-3WP Low 1,5 мл, (Контрольная кровь)</t>
  </si>
  <si>
    <t>Раствор стандартный контрольный  Eightcheck-3WP High 1,5 мл, (Контрольная кровь)</t>
  </si>
  <si>
    <t xml:space="preserve">Гематологический реагент Stromatolyser-WH, 3х500мл </t>
  </si>
  <si>
    <t xml:space="preserve">Очищающий раствор Cellclean 50 ml </t>
  </si>
  <si>
    <t xml:space="preserve">Реагент гематологический  CELLPACK 20л </t>
  </si>
  <si>
    <t>Внешний контроль качества Riquas  для гематологии 12 мес (12 PARAMETERS)</t>
  </si>
  <si>
    <t>Программа по анализу мочи/Urinalysis programme (17 PARAMETERS)</t>
  </si>
  <si>
    <t>Внешний контроль Riquas для коагулогии 12 мес 5 аналитов ежемесячно (5 PARAMETERS)</t>
  </si>
  <si>
    <t>Программа по иммунологическому анализу/Riqas Immunoassay programme (53 PARAMETERS)</t>
  </si>
  <si>
    <t>Программа по клинической  химии/Riqas General clinical chemistry programme (50 PARAMETERS)</t>
  </si>
  <si>
    <t>Набор реагентов: гепатит Anti-HCV 4.0 960 тестов</t>
  </si>
  <si>
    <t>Набор реагентов: гепатит HBs Ag 6.0 960 тестов</t>
  </si>
  <si>
    <t>Тест-полоски Multistix 10 SG Euro</t>
  </si>
  <si>
    <t xml:space="preserve">Контрольные полоски CheckStix 25 шт. </t>
  </si>
  <si>
    <t>Контроли: Free beta HCG control module</t>
  </si>
  <si>
    <t>Контроли:PAPP-A control module</t>
  </si>
  <si>
    <t>Контрольный модуль для IgE 2*2мл</t>
  </si>
  <si>
    <t>Субстрат для аллерген специфических IgE - аллергопанелей</t>
  </si>
  <si>
    <t>Аллерген перегородки 250 шт</t>
  </si>
  <si>
    <t>Чистящий модуль 100 мл</t>
  </si>
  <si>
    <t>Реакционные кюветы № 1000</t>
  </si>
  <si>
    <t>Промывочный модуль 2*1000мл</t>
  </si>
  <si>
    <t>Субстратный модуль 2*1000мл</t>
  </si>
  <si>
    <t>Реагент для определения аллергии к Эпителий овцы E81 на 20 тестов</t>
  </si>
  <si>
    <t>Реагент для определения аллергии к Эпителий лошади (Equus caballus) E3 на 40 тестов</t>
  </si>
  <si>
    <t>Реагент для определения аллергии к Кошачья шерсть-эпителий (Felis domesticus) E1 на 40 тестов</t>
  </si>
  <si>
    <t>Реагент для определения аллергии к Эпителий собак (Canis familiari) E2 на 40 тестов</t>
  </si>
  <si>
    <t>Реагент для определения аллергии к хлопок O1 на 20 тестов</t>
  </si>
  <si>
    <t>Реагент для определения аллергии к Candida albicans M5 на 40 тестов</t>
  </si>
  <si>
    <t>Реагент для определения аллергии к Aspergillus fumigtus M3 на 40 тестов</t>
  </si>
  <si>
    <t>Реагент для определения аллергии к Козье молоко F409 на 20 тестов</t>
  </si>
  <si>
    <t>Реагент для определения аллергии к Пшеница F4 на 40 тестов</t>
  </si>
  <si>
    <t>Реагент для определения аллергии к Грецкий орех F256 на 20 тестов</t>
  </si>
  <si>
    <t>Реагент для определения аллергии к Мясо индейки F284 на 20 тестов</t>
  </si>
  <si>
    <t>Реагент для определения аллергии к Соя F14 на 40 тестов</t>
  </si>
  <si>
    <t>Реагент для определения аллергии к Кунжут F10 на 20 тестов</t>
  </si>
  <si>
    <t>Реагент для определения аллергии к Горчица F89 на 20 тестов</t>
  </si>
  <si>
    <t>Реагент для определения аллергии к Сельдерей F85 на 20 тестов</t>
  </si>
  <si>
    <t>Реагент для определения аллергии к Свинина F26 на 20 тестов</t>
  </si>
  <si>
    <t>Реагент для определения аллергии к Овомукоид F233 на 20 тестов</t>
  </si>
  <si>
    <t>Реагент для определения аллергии к Молоко F2 на 40 тестов</t>
  </si>
  <si>
    <t>Реагент для определения аллергии к Казеин F78 на 40 тестов</t>
  </si>
  <si>
    <t>Реагент для определения аллергии к картофель F35 на 20 тестов</t>
  </si>
  <si>
    <t>Реагент для определения аллергии к Морковь F31 на 40 тестов</t>
  </si>
  <si>
    <t>Реагент для определения аллергии к Куриное мясоF83 на 20 тестов</t>
  </si>
  <si>
    <t>Реагент для определения аллергии к Яичный белок F1 на 40 тестов</t>
  </si>
  <si>
    <t>Реагент для определения аллергии к Овес F7 на 20 тестов</t>
  </si>
  <si>
    <t>Реагент для определения аллергии к Глютен F79 на 40 тестов</t>
  </si>
  <si>
    <t>Реагент для определения аллергии к Яичный желток F75 на 40 тестов</t>
  </si>
  <si>
    <t>Реагент для определения аллергии к Гриб F212 на 20 тестов</t>
  </si>
  <si>
    <t>Реагент для определения аллергии к Гречка F11 на 20 тестов</t>
  </si>
  <si>
    <t>Реагент для определения аллергии к Банан F92 на 20 тестов</t>
  </si>
  <si>
    <t>Реагент для определения аллергии к Яблоко F49 на 40 тестов</t>
  </si>
  <si>
    <t>Реагент для определения аллергии к альфа лактальбумин F76 на 40 тестов</t>
  </si>
  <si>
    <t>Реагент для определения аллергии к D2 Dermatophagoides pteronyssinus A310 на 20 тестов</t>
  </si>
  <si>
    <t>Реагент для определения аллергии к D1 Dermatophagoides farinae A295 на 20 тестов</t>
  </si>
  <si>
    <t>Реагент для определения аллергии к Canis familiaris allergen 1 A174 на 20 тестов</t>
  </si>
  <si>
    <t>Реагент для определения аллергии к грибам Aspergillus restrictus A3050 на 20 тестов</t>
  </si>
  <si>
    <t>Реагент для определения аллергии к Полынь W6 на 40 тестов</t>
  </si>
  <si>
    <t>Реагент для определения аллергии к домашняя пыль-Холлистер-Стир H2 на 40 тестов</t>
  </si>
  <si>
    <t>Реагент для определения аллергии к Латекс K82 на 40 тестов</t>
  </si>
  <si>
    <t>Реагент для определения аллергии к Сосна ладанная T43 на 20 тестов</t>
  </si>
  <si>
    <t>Реагент для определения аллергии к Тополь T96 на 20 тестов</t>
  </si>
  <si>
    <t>Реагент для определения аллергии к Ольха T2 на 40 тестов</t>
  </si>
  <si>
    <t>Реагент для определения аллергии к Пенициллиновое соединение V C2 на 20 тестов</t>
  </si>
  <si>
    <t>Реагент для определения аллергии к Пенициллиновое соединение G C1 на 20 тестов</t>
  </si>
  <si>
    <t>Набор реагентов для определения G8 June Grass (Мятлик луговой) на 40 тестов</t>
  </si>
  <si>
    <t>Набор реагентов для определения G5 Rye Grass (Рожь многолетняя) на 40 тестов</t>
  </si>
  <si>
    <t>Набор реагентов для определения G4 Meadow Fescue (Овсянница луговая) на 20 тестов</t>
  </si>
  <si>
    <t>Набор реагентов для определения G3 Orchard Grass (Ежа сборная) на 40 тестов</t>
  </si>
  <si>
    <t>Набор реагентов для определения F245 Egg (Яйцо) на 20 тестов</t>
  </si>
  <si>
    <t>Набор реагентов для определения F25 Tomato (Томат) на 40 тестов</t>
  </si>
  <si>
    <t>Набор реагентов для определения F254Plaise (Камбала) на 20 тестов</t>
  </si>
  <si>
    <t>Набор реагентов для определения F205 Herring (Сельдь) на 20 тестов</t>
  </si>
  <si>
    <t>Набор реагентов для определения F206 Mackerel (Скумбрия) на 20 тестов</t>
  </si>
  <si>
    <t>Набор реагентов для определения F209 Grapefruit (Грейпфрут) на 20 тестов</t>
  </si>
  <si>
    <t>Набор реагентов для определения F208 Lemon (Лимон) на 20 тестов</t>
  </si>
  <si>
    <t>Набор реагентов для определения F9 Rice (Рис) на 40 тестов</t>
  </si>
  <si>
    <t>Набор реагентов для определения E91 Parrot feathers (Psittacidae spp.) (Перья попугая) на 20 тестов</t>
  </si>
  <si>
    <t>Набор реагентов для определения K70 Green Coffee Bean (Зеленый кофе в зернах) на 20 тестов</t>
  </si>
  <si>
    <t>Набор реагентов для определения F231 Bioled Milk (Кипяченое молоко) на 20 тестов</t>
  </si>
  <si>
    <t>Набор реагентов для определения F93 Cacao (какао) на 20 тестов</t>
  </si>
  <si>
    <t>Набор реагентов для определения F27 Beef (Говядина) на 20 тестов</t>
  </si>
  <si>
    <t>Набор реагентов для определения F77 Beta-Lactoglobulin (бета лактоглобулин) на 40 тестов</t>
  </si>
  <si>
    <t>Набор реагентов для определения F88 Lamb (Мясо ягненка) на 20 тестов</t>
  </si>
  <si>
    <t>Набор реагентов для определения G6 Timothy Grass (Тимофеевка) на 40 тестов</t>
  </si>
  <si>
    <t>Набор реагентов для определения T3 Birch (Береза) на 40 тестов</t>
  </si>
  <si>
    <t>Набор реагентов для определения E5 Dog dander (Canis) (Эпителий собаки) на 40 тестов</t>
  </si>
  <si>
    <t>Набор реагентов для определения  F13 Peanut (Арахис) на 40 тестов</t>
  </si>
  <si>
    <t>Набор реагентов для определения C73 Insulin, Human (Инсулин человеческий) на 20 тестов</t>
  </si>
  <si>
    <t>Набор реагентов для определения панели аллергенов Weed Panel 2 (w2,w6,w9,w10,w15) на 40 тестов</t>
  </si>
  <si>
    <t>Набор реагентов для определения панели аллергенов Weed Panel 1 (w1,w6,w9,w10,w11) на 40 тестов</t>
  </si>
  <si>
    <t>Набор реагентов для определения панели аллергенов Mold Panel 1 (m1, m2, m3, m5, m6) на 40 тестов</t>
  </si>
  <si>
    <t>Набор реагентов для определения ингаляционной
панели аллергенов Inhalant Panel 3 e1, e2, m3) на 40 тестов</t>
  </si>
  <si>
    <t>Набор реагентов для определения ингаляционной
панели аллергенов Inhalant Panel 1 (g3, g6, t17, w1, w6) на 40 тестов</t>
  </si>
  <si>
    <t>Набор реагентов для определения панели аллергенов House Dust Panel 1 (h1, d1, d2, i6) на 40 тестов</t>
  </si>
  <si>
    <t>Набор реагентов для определения панели аллергенов Food Panel 26 (f1, f2f13, f89) на 40 тестов</t>
  </si>
  <si>
    <t>Набор реагентов для определения панели аллергенов Food Panel 15 (f33, f49, f92, f95) на 40 тестов</t>
  </si>
  <si>
    <t>Набор реагентов для определения панели аллергенов Food Panel 2 (f3, f24, f37, f40, f41) на 40 тестов</t>
  </si>
  <si>
    <t>Набор реагентов для определения панели аллергенов Food Panel 1 (f13, f17, f18, f20, f36) на 40 тестов</t>
  </si>
  <si>
    <t>Набор реагентов для определения панели аллергенов Animal Panel 71 (e70, e85, e86, e89) на 40 тестов</t>
  </si>
  <si>
    <t>Набор реагентов для определения панели аллергенов Animal Panel 1 (e1, e3, e4, e5) на 40 тестов</t>
  </si>
  <si>
    <t>Набор реагентов для определения панели клещевых аллергенов Mite Panel 1 (d1,d2,d3,d71, d72,d73,d74,d201) на 40 тестов</t>
  </si>
  <si>
    <t>Набор реагентов для определения иммуноглобулин  Е  IgE на 200 тестов</t>
  </si>
  <si>
    <t>Набор: Кальцитонин Calcitonin на 200 тестов</t>
  </si>
  <si>
    <t>Набор: белок плазмы ассоциированный с беременностью PAPP-A на 200 тестов</t>
  </si>
  <si>
    <t>Набор: Свободный бета хориальный гонадотропин Free b-HCG на 200 тестов</t>
  </si>
  <si>
    <t>Набор: токстоплазмоз IgM , Anti-Toxoplasma IgM  на 200 тестов</t>
  </si>
  <si>
    <t>Набор: токстоплазмоз IgG, Anti-Toxoplasma IgG на 200 тестов</t>
  </si>
  <si>
    <t>Набор: краснуха IgG, Anti-Rubella IgG на 200 тестов</t>
  </si>
  <si>
    <t>Набор: краснуха IgM, Anti-Rubella IgM на 200 тестов</t>
  </si>
  <si>
    <t>Набор: цитомигаловирус IgM на 200 тестов</t>
  </si>
  <si>
    <t>Набор: цитомигаловирус IgG на 200 тестов</t>
  </si>
  <si>
    <t>Реакционные кюветы для CS 2100 № 3000 (зеленые)</t>
  </si>
  <si>
    <t>Контроль INNOVANCE D-DIMER Норма и Патология 2*5*1мл</t>
  </si>
  <si>
    <t>Реакционные кюветы, уп(3 x 1000 шт) (голубые)</t>
  </si>
  <si>
    <t xml:space="preserve">Буфер Оурена вероналовый, 10*15 мл. </t>
  </si>
  <si>
    <t>Раствор чистящий  CA Clean II (rinse), объем не менее 500 мл.</t>
  </si>
  <si>
    <t xml:space="preserve">Раствор чистящий  CA Clean I (cleaner), объем не менее 50 мл. </t>
  </si>
  <si>
    <t xml:space="preserve">Стандартная плазма, 10*1 мл. </t>
  </si>
  <si>
    <t xml:space="preserve">Контрольная плазма Control Plasma P, 10*1 мл. </t>
  </si>
  <si>
    <t>Контрольная плазма Control Plasma N, 10*1 мл.</t>
  </si>
  <si>
    <t>Реагент для определения vwF Ag, 4*5 мл. Glycin буфера, 4*2 мл. датекс реагент, 4*4 мл. разбавитель для реагента латекса.</t>
  </si>
  <si>
    <t xml:space="preserve">Реагент для определения Protein C Berichrom хромогенный (состав набора - 3 x10 мл активатор,  3x3 мл субстрат, 1x30 мл Hepes буфер),  уп(200тестов) </t>
  </si>
  <si>
    <t xml:space="preserve">Реагент для определения  INNOVANCE D-DIMER на 300 тестов (большой), мл. </t>
  </si>
  <si>
    <t>Реагент подтверждающий для LA 2, 10*1 мл на 100 тестов</t>
  </si>
  <si>
    <t>Реагент для скрининга LA 1, 10*2 мл на 200 тестов</t>
  </si>
  <si>
    <t>Плазма дифицитная по Фактору  IX, 8*1 мл на 160 тестов</t>
  </si>
  <si>
    <t>Плазма дифицитная по Фактору  VIII, 8*1 мл на 160 тестов</t>
  </si>
  <si>
    <t>Плазма дифицитная по Фактору  VII, 3*1 мл на 60 тестов</t>
  </si>
  <si>
    <t>Реагент для определения Berichrom AT III, 6*5 мл. тромбин, 3*3 мл. субстрат, 1*30 мл. на 170 тестов</t>
  </si>
  <si>
    <t>Стандарт для Фибриногена, 6*1 мл.</t>
  </si>
  <si>
    <t>Мультифибрен "U" (бычий), 10*5 мл на 500 тестов</t>
  </si>
  <si>
    <t>Реагент для определения Тромбина 100 I. U. 10 x на 5 мл 1000 тестов</t>
  </si>
  <si>
    <t xml:space="preserve">Калибратор PT-Multi  Calibrator, 6*1 мл. </t>
  </si>
  <si>
    <t>Реагент для определения Test Thrombin, 10*5 мл. 500 тестов</t>
  </si>
  <si>
    <t>Реагент для определения Thromborel S, 10*10 мл. 1000 тестов</t>
  </si>
  <si>
    <t xml:space="preserve">Плазма дефицитная по Фактору V (8 x на 1 мл) 60 тестов </t>
  </si>
  <si>
    <t>Растворкальция хлорида Calcum chloride  0,025 моль/л 10x 15 мл</t>
  </si>
  <si>
    <t>Реагент для определения Actin FS 10 x 2 мл (400 тестов)</t>
  </si>
  <si>
    <t>Набор реагентов для определения АЧТВ (АРТТ) АКТИН FSL 10 x 10 мл 2000 определений</t>
  </si>
  <si>
    <t xml:space="preserve">Чашки пластиковые 3,5мл №1000 </t>
  </si>
  <si>
    <t>пп. 1) п. 3.1.</t>
  </si>
  <si>
    <t>Контрольный раствор ISE -трол, 3х10 ампул</t>
  </si>
  <si>
    <t>Разбавитель для  мочи 500 мл</t>
  </si>
  <si>
    <t>Термобумага для приборов 9100-й серии, 5 роликов в упаковке</t>
  </si>
  <si>
    <t xml:space="preserve">Контейнер с реагентами </t>
  </si>
  <si>
    <t>Чистящий раствор 100 мл</t>
  </si>
  <si>
    <t>Кондиционер натриевого электрода 100 мл</t>
  </si>
  <si>
    <t>Электроды MF: Ca +</t>
  </si>
  <si>
    <t>Электроды MF: K+</t>
  </si>
  <si>
    <t>Электроды MF: Na +</t>
  </si>
  <si>
    <t xml:space="preserve">Корпус референсного электрода  </t>
  </si>
  <si>
    <t>Референсные электроды и хаузинг</t>
  </si>
  <si>
    <t>Контроль универсальный контроль для онкомаркеров Multimarker 4*2 мл</t>
  </si>
  <si>
    <t xml:space="preserve">Контроль: для опухолевых маркеров Tumormarker 4*3 мл  </t>
  </si>
  <si>
    <t xml:space="preserve">Контроль универсальный,  PreciControl Universal 4*3 мл. </t>
  </si>
  <si>
    <t>Калибратор: для определения IL 6 4*1 мл</t>
  </si>
  <si>
    <t>Калибратор: РТН (паратгормон) 4*1 мл</t>
  </si>
  <si>
    <t>Калибратор : для  Т4 4*1 мл</t>
  </si>
  <si>
    <t>Калибратор : для  Т3 4*1 мл</t>
  </si>
  <si>
    <t>Калибратор: для proBNP 4*1 мл</t>
  </si>
  <si>
    <t>Калибратор: для Troponin T hs CalSet 4*1 мл</t>
  </si>
  <si>
    <t>Калибратор: витамин Д общий,  4*1 мл.</t>
  </si>
  <si>
    <t>Калибратор: витамин В12, 4*1 мл.</t>
  </si>
  <si>
    <t xml:space="preserve">Калибратор: тиреотропный гормон,ТТГ 4*1,3 мл. </t>
  </si>
  <si>
    <t xml:space="preserve">Калибратор: ПСА общий, total PSA CalSet 4*1 мл. </t>
  </si>
  <si>
    <t xml:space="preserve">Калибратор: тиреоглобулин ТГ  4*1 мл. </t>
  </si>
  <si>
    <t xml:space="preserve">Калибратор :тестостерон ,4*1 мл. </t>
  </si>
  <si>
    <t xml:space="preserve">Калибратор :глобулин связывающий половые гормоны SHBG CalSe, 4*1 мл. </t>
  </si>
  <si>
    <t xml:space="preserve">Калибратор: онкомаркер рака кожи S100, 4*1 мл. </t>
  </si>
  <si>
    <t>Калибратор: пролактин,  4*1 мл.</t>
  </si>
  <si>
    <t xml:space="preserve">Калибратор : прогестерон, 4*1 мл. </t>
  </si>
  <si>
    <t xml:space="preserve">Калибратор:нейро-специфическая энолаза NSE CalSe 4*1 мл. </t>
  </si>
  <si>
    <t>Калибратор: N-MID-остеокальцин 4*1 мл</t>
  </si>
  <si>
    <t xml:space="preserve">Калибратор :лютеинизирующий гормон, 4*1 мл. </t>
  </si>
  <si>
    <t xml:space="preserve">Калибратор: инсулин 4*1 мл. </t>
  </si>
  <si>
    <t>Калибратор СТГ. hGH 4*1мл</t>
  </si>
  <si>
    <t xml:space="preserve">Калибратор: для белка  эпидермиса человека  HE4, 4 x 1.0 mL. </t>
  </si>
  <si>
    <t>Калибратор: для HCG STAT CalSet 4*1 мл</t>
  </si>
  <si>
    <t>Калибратор: для FT4 4*1 мл</t>
  </si>
  <si>
    <t>Калибратор: для FT3 4*1 мл</t>
  </si>
  <si>
    <t xml:space="preserve">Калибратор:фолликулостимулирующий гормон FSH,  4*1 мл. </t>
  </si>
  <si>
    <t>Калибратор: свободный ПСА free PSA CalSet, 4*1 мл.</t>
  </si>
  <si>
    <t xml:space="preserve">Калибратор: фолат, 4*1 мл </t>
  </si>
  <si>
    <t>Калибратор: Estradiol II Calset 4*1 ml</t>
  </si>
  <si>
    <t>Калибратор:дигидроэпиандростерон-сульфат DHEA-S, 4*1 мл.</t>
  </si>
  <si>
    <t>Калибратор: Cyfra 21-1 4*1 мл</t>
  </si>
  <si>
    <t xml:space="preserve">Калибратор :С-пептид,  4*1 мл. </t>
  </si>
  <si>
    <t xml:space="preserve">Калибратор : кортизол Cortisol CS ,  4*1 мл. </t>
  </si>
  <si>
    <t>Калибраторы: карциномо эмбриональный антиген CEA, 4*1 мл</t>
  </si>
  <si>
    <t xml:space="preserve">Калибратор:онкомаркер СА 72-4,  4*1 мл. </t>
  </si>
  <si>
    <t xml:space="preserve">Калибратор: онкомаркер CA 19-9 4*1 мл. </t>
  </si>
  <si>
    <t>Калибратор:онкомаркер CA 15-3, 4*1 мл.</t>
  </si>
  <si>
    <t xml:space="preserve">Калибратор: онкомаркер CA 125, 4*1 мл. </t>
  </si>
  <si>
    <t xml:space="preserve">Калибратор : b-CrossLaps сыворотки крови, 4*1 мл. </t>
  </si>
  <si>
    <t xml:space="preserve">Калибратор: анти-тиреоглобулин Anti-TG CS , 4*1,5 мл. </t>
  </si>
  <si>
    <t xml:space="preserve">Калибратор: анти-тиреоидпероксидаза, Anti-TPO CS,  4*1,5 мл. </t>
  </si>
  <si>
    <t xml:space="preserve">Калибратор: АФП, AFP CS 4*1,0 мл. </t>
  </si>
  <si>
    <t>Калибратор: АКТГ, ACTH 4*1 мл.</t>
  </si>
  <si>
    <t>Набор контрольных сывороток для определения анти-тиреоидных антител  PC Thyro AB  4*2 мл</t>
  </si>
  <si>
    <t>Контроль PreciControl Varia 4x2,0ml</t>
  </si>
  <si>
    <t xml:space="preserve">Контроль для  определения антител IgM HAV 16*0,67 мл. </t>
  </si>
  <si>
    <t xml:space="preserve">Контроль для тропонинов 4*2 мл. </t>
  </si>
  <si>
    <t>Контроли: PreciControl HSV 4*3 мл</t>
  </si>
  <si>
    <t xml:space="preserve">Контроль:  онкомаркёр опухоли яичников HE4,  4*1,0 мл. </t>
  </si>
  <si>
    <t>Контроли:антиген «е» вируса гепатита В,  16*1,3 мл. Elecsys PreciControl HBeAg из набора</t>
  </si>
  <si>
    <t>Контроль: PreciControl Cardiac 4*2 мл</t>
  </si>
  <si>
    <t xml:space="preserve">Контроли: антитела к HBе-антигену вируса гепатита B PreciControl  Anti-HBe,  16*1,3 мл. </t>
  </si>
  <si>
    <t xml:space="preserve">Контроли: антитела к сердцевине вируса гепатита В PreciControl Anti-HBc,  16*1.3 мл. </t>
  </si>
  <si>
    <t>Контроли:антитела к сердцевине вируса гепатита В  IgM PreciControl Anti-HBс IgM 16*1,0 мл.</t>
  </si>
  <si>
    <t>Разбавитель проб Мультитест Diluent MultiAssay 2*18 мл</t>
  </si>
  <si>
    <t>Пробирки белые с крышкой 1000 шт.</t>
  </si>
  <si>
    <t xml:space="preserve">Кюветы и наконечники Assay Tip/Cup, 48*84наконечников/кювет. </t>
  </si>
  <si>
    <t>Буфер для промывки пробозаборника  Probe Wash M 12x70 мл.</t>
  </si>
  <si>
    <t>Буфер для предварительной промывки PreClean M  5x600мл.</t>
  </si>
  <si>
    <t xml:space="preserve">Очищающий раствор CleanCell M 2*2 л. </t>
  </si>
  <si>
    <t xml:space="preserve">Буферный  раствор ProCell 2*2 л. </t>
  </si>
  <si>
    <t>Раствор для системной очистки ISE Sys Clean 5*100 мл</t>
  </si>
  <si>
    <t xml:space="preserve">Разбавитель универсальный  Diluent Universal  2*36 мл. </t>
  </si>
  <si>
    <t>Набор: хорианическая сердечная недостаточность proBNP  на 100 тестов</t>
  </si>
  <si>
    <t>Набор: интерлейкин 6 на 100 тестов.</t>
  </si>
  <si>
    <t>Набор: прокальцитонин PCT Brahms  на 100 те</t>
  </si>
  <si>
    <t xml:space="preserve">Набор: вирус герпеса тип 2 HSV-2 IgG на 100 тестов . </t>
  </si>
  <si>
    <t xml:space="preserve">Набор: вирус герпеса тип 1 HSV-1 IgG на 100 тестов. </t>
  </si>
  <si>
    <t xml:space="preserve">Набор: антиген «е» вируса гепатита В, HBeAg на 100 тестов. </t>
  </si>
  <si>
    <t xml:space="preserve">Набор: антитела к HBs-антигену вируса гепатита B, Anti HBs 100 тестов. </t>
  </si>
  <si>
    <t xml:space="preserve">Набор :антитела к HBе-антигену вируса гепатита B, Anti-HBe 100 тестов. </t>
  </si>
  <si>
    <t>Набор: антитела к сердцевине вируса гепатита В  IgM, Anti-HBc  IgM на 100 тестов.</t>
  </si>
  <si>
    <t xml:space="preserve">Набор: антитела к сердцевине вируса гепатита В, Anti-HBc на 100 тестов. </t>
  </si>
  <si>
    <t>Набор: антитела к вирусу гепатита А IgM ,  Аnti-HAV IgM на 100 тестов.</t>
  </si>
  <si>
    <t>Набор: для общего витамина D на 100  тестов.</t>
  </si>
  <si>
    <t>Набор: паратгормон  РТН  на 100 тестов.</t>
  </si>
  <si>
    <t xml:space="preserve">Набор:  N-MID-остеокальцин на 100 тестов. </t>
  </si>
  <si>
    <t xml:space="preserve">Набор : b-CrossLaps сыворотки крови на 100 тестов. </t>
  </si>
  <si>
    <t xml:space="preserve">Набор: Витамин В12 на 100 тестов. </t>
  </si>
  <si>
    <t xml:space="preserve">Набор: фолат Folate 3 поколение на 100 тестов. </t>
  </si>
  <si>
    <t xml:space="preserve">Кассета: общий простатоспецифический антиген Total PSA на 200 тестов. </t>
  </si>
  <si>
    <t>Набор: онкомаркер рака кожи S100  на 100 тестов.</t>
  </si>
  <si>
    <t xml:space="preserve">Набор: нейро-специфическая энолаза NSE на 100 тестов. </t>
  </si>
  <si>
    <t xml:space="preserve">Набор:  онкомаркер опухоли яичника  HE4 на 100 тестов. </t>
  </si>
  <si>
    <t xml:space="preserve">Набор :свободный простатоспецифический антиген (свободный ПСА) free PSA на 100 тестов. </t>
  </si>
  <si>
    <t xml:space="preserve">Набор: карциномо эмбриональный антиген CEA на 100 тестов. </t>
  </si>
  <si>
    <t>Набор: онкомаркер Cyfra 21-1 на 100 тестов.</t>
  </si>
  <si>
    <t>Набор:Онкомаркер CA 72-4  на 100 тестов.</t>
  </si>
  <si>
    <t xml:space="preserve">Набор: Онкомаркер CA 19-9 на 100 тестов. </t>
  </si>
  <si>
    <t xml:space="preserve">Набор: онкомаркер СА 15-3 II на 100 тестов. </t>
  </si>
  <si>
    <t xml:space="preserve">Набор: онкомаркер CA 125, 2 поколение  на 100  тестов. </t>
  </si>
  <si>
    <t xml:space="preserve">Набор: альфа-фето-протеин AFP на 100 тестов. </t>
  </si>
  <si>
    <t xml:space="preserve">Набор : тестостерон Testosterone на 100 тестов. </t>
  </si>
  <si>
    <t xml:space="preserve">Набор: глобулин связывающий половые гормоны  SHBG на 100 тестов. </t>
  </si>
  <si>
    <t>Набор: пролактин Prolactin на 100 тестов.</t>
  </si>
  <si>
    <t>Набор: прогестерон,Progesterone 2 поколение  на 100 тестов.</t>
  </si>
  <si>
    <t xml:space="preserve">Набор: лютеинизирующий гормон LH на 100 тестов. </t>
  </si>
  <si>
    <t xml:space="preserve">Набор: инсулин Insulin на 100 тестов. </t>
  </si>
  <si>
    <t>Набор: для определения гормона роста человека   hGH на 100 тестов.</t>
  </si>
  <si>
    <t xml:space="preserve">Набор :хорионический гонадотропин  HCG STATна 100 тестов. </t>
  </si>
  <si>
    <t xml:space="preserve">Набор :фолликулостимулирующий гормон  FSH на 100 тестов. </t>
  </si>
  <si>
    <t>Набор : эстрадиол Estradiol на 100 тестов.</t>
  </si>
  <si>
    <t xml:space="preserve">Набор: дигидроэпиандростерон-сульфат   DHEA-S на 100 тестов. </t>
  </si>
  <si>
    <t xml:space="preserve">Набор: кортизол Cortisol RP на 100 тестов </t>
  </si>
  <si>
    <t>Набор: C-пептид C-Peptide на 100 тестов.</t>
  </si>
  <si>
    <t xml:space="preserve">Набор: Адренокортикотропный гормон  ACTH на 100 тестов. </t>
  </si>
  <si>
    <t>Набор : тропонин T высокочувствительный ТТНS STAT на 100 тестов</t>
  </si>
  <si>
    <t xml:space="preserve">Набор:тиреотропный гормон TSH  на 200 тестов. </t>
  </si>
  <si>
    <t xml:space="preserve">Набор: ТиреоглобулинTG, 2 поколение на 100 тестов. </t>
  </si>
  <si>
    <t xml:space="preserve">Набор:общий тироксин  T4,  2 поколение на 200 тестов. </t>
  </si>
  <si>
    <t xml:space="preserve">Набор: общий трийодтиронин T3 на 200 тестов.  </t>
  </si>
  <si>
    <t xml:space="preserve">Набор: свободный тироксин  FT4 на 200 тестов. </t>
  </si>
  <si>
    <t xml:space="preserve">Набор :свободный трийодтиронин  FT3, 2 поколение  на 200 тестов. </t>
  </si>
  <si>
    <t>Набор: антитела к тиреотропному гормону Anti-TSHR на 100 тестов .</t>
  </si>
  <si>
    <t xml:space="preserve">Набор: Анти-тиреопероксидаза  Anti-TPO, 3 поколение на 100 тестов. </t>
  </si>
  <si>
    <t xml:space="preserve">Набор: анти-тиреоглобулин Anti-TG , 4 поколение на 100 тестов. </t>
  </si>
  <si>
    <t xml:space="preserve">Раствор EcoTergent, (96 мл) </t>
  </si>
  <si>
    <t xml:space="preserve">Промывка пробоотборников Sample Cleaner 1 (Multiclean) (2 x 2 л) </t>
  </si>
  <si>
    <t>Промывочный раствор Detergent 1 NaOH -D (2 X 1.8 l)</t>
  </si>
  <si>
    <t>Раствор для разведения пробы NaCl 9% Diluent (119 мл)</t>
  </si>
  <si>
    <t xml:space="preserve">Промывающий раствор NaOH-D (c-pack) (102 мл) </t>
  </si>
  <si>
    <t>кассета</t>
  </si>
  <si>
    <t>Кассета: С-реактивный белок CRP Gen.3, на 500 тестов</t>
  </si>
  <si>
    <t>Кассета: Мочевина UREAL, на 1900 тестов</t>
  </si>
  <si>
    <t>Кассета: общий белок TP Gen.2, на 700 тестов</t>
  </si>
  <si>
    <t>Кассета: Глюкоза GLUC HK Gen.3, на 2200 тестов</t>
  </si>
  <si>
    <t>Кассета : Креатинин плюс CREAJ Gen.2, на 1500 тестов</t>
  </si>
  <si>
    <t>Кассета: Билирубин общий  BIL-T Gen.3, на  600 тестов</t>
  </si>
  <si>
    <t>Кассета: билирубин прямой BIL-D Gen.2, на 500 тестов</t>
  </si>
  <si>
    <t>Кассета : Альбумин, ALB BCG Gen.2, на 750 тестов</t>
  </si>
  <si>
    <t>Кассета: лактат дегидрогеназа LDHI Gen.2 acc.IFCC, на 750 тестов</t>
  </si>
  <si>
    <t>Кассета: аспартат-аминотрансфераза AST, на 1100 тестов</t>
  </si>
  <si>
    <t>Кассета: аланинаминотрансфераза ALT на 1100 тестов</t>
  </si>
  <si>
    <t>Контроль: гликозилированного гемоглобина PreciControl HBA1c Path</t>
  </si>
  <si>
    <t>Контроль: гликозилированного гемоглобина PreciControl HBA1c Norm</t>
  </si>
  <si>
    <t>Контроли для альбумина турбодиметрического в моче: патология Precipath PUC в уп.4 фл по 3 мл.</t>
  </si>
  <si>
    <t>Контроли для альбумина турбодиметрического в моче: норма Precinorm PUC в уп.4 фл по 3 мл</t>
  </si>
  <si>
    <t xml:space="preserve">Общий Контроль для лекар-ного мониторинга 6*5 мл TDM Control Set ( 3 уровня) </t>
  </si>
  <si>
    <t>Контроль для ревмофактора Controlset RF II в уп. 4 фл по 1 мл.</t>
  </si>
  <si>
    <t>ПрециКонтроль ClinChem Multi 2, 20x5ml</t>
  </si>
  <si>
    <t>ПрециКонтроль ClinChem Multi 1, 20x5ml</t>
  </si>
  <si>
    <t>Калибратор для клинической апробации лекарственных средств Прецисет TDM 1, 6*5 мл</t>
  </si>
  <si>
    <t>Калибратор ферум стандарт</t>
  </si>
  <si>
    <t xml:space="preserve">Калибратор  для ревмофактора Preciset RF (5фл.*1 мл). </t>
  </si>
  <si>
    <t xml:space="preserve">Калибратор белков мочи Calibrator f.a.s. PUC (5 фл*1 мл). </t>
  </si>
  <si>
    <t xml:space="preserve">Калибратор для протеинов Calibrator f.a.s. Proteins в уп. 5 фл. По 1 мл. </t>
  </si>
  <si>
    <t>Калибратор для автоматических систем С. f.a.s. PAC В уп.3фл. По 1 мл.</t>
  </si>
  <si>
    <t>Калибратор для липидов Cfas Lipids в уп. 3фл. По 1 мл.</t>
  </si>
  <si>
    <t xml:space="preserve">Калибраторр для Гликированного гемоглобина HbA1c Calibrator (3 фл*1 мл). </t>
  </si>
  <si>
    <t>Калибраторы: Calibrator f.a.s. CK-MB в уп 3 фл по 1 мл.</t>
  </si>
  <si>
    <t>Калибратор для автоматических систем Сalibrator f.a.s. В уп.12 фл. По 3 мл</t>
  </si>
  <si>
    <t>Пробирки для образцов (1.5 ml) (5000 шт)</t>
  </si>
  <si>
    <t>Резервуар для отходов в комплекте 20 шт</t>
  </si>
  <si>
    <t>Микрокюветы 20*1000 шт.</t>
  </si>
  <si>
    <t>Промывочный раствор Cobas Integra  CLEANER объем не менее 1000 мл</t>
  </si>
  <si>
    <t>Очищающий раствор Cleaner Cassette  в кассете на 150  тестов</t>
  </si>
  <si>
    <t xml:space="preserve">Гитергент на cobas 501/502 (12x 70 мл) Hitergent fuer HIT 917. </t>
  </si>
  <si>
    <t xml:space="preserve">Универсальный  очиститель  Multiclean (12*59,5 мл), </t>
  </si>
  <si>
    <t xml:space="preserve">Раствор для промывки образцов SМS (12*68 мл). </t>
  </si>
  <si>
    <t>Промыв раствор, детергент 2 (2*2 л) Acid wash Solution.</t>
  </si>
  <si>
    <t xml:space="preserve">Промыв раствор, детергент 1 (2*1.8 л) NaOH-D/Basic Wash . </t>
  </si>
  <si>
    <t xml:space="preserve">Сывороточный индексатор NACl 9%, 2 поколение (2750 тестов). </t>
  </si>
  <si>
    <t>Растворитель для NaCl 9% (39,2 мл)</t>
  </si>
  <si>
    <t xml:space="preserve">Детергент (раствор) SMS (41.2 мл). </t>
  </si>
  <si>
    <t>Детергент (раствор) NaOHD (41.2 мл)</t>
  </si>
  <si>
    <t>Кассета: Ферритин FERR,4 поколение, на 250 тестов</t>
  </si>
  <si>
    <t xml:space="preserve">Кассета:  С-реактивный белок CRP LX на 300 тестов </t>
  </si>
  <si>
    <t>Кассета: вальпроиевая кислота VALP , мал.упак. на 100 тестов</t>
  </si>
  <si>
    <t xml:space="preserve">Кассета: трансферин TRSF, 2 поколение, на 100 тестов. </t>
  </si>
  <si>
    <t>Кассета: ревматоидный фактор RF-II на 100 тестов</t>
  </si>
  <si>
    <t xml:space="preserve">Кассета: Иммуноглобулин M,  IGM, 2 поколение,150 тестов. </t>
  </si>
  <si>
    <t xml:space="preserve">Кассета: Иммуноглобулин G,  IGG, 2 поколение,150 тестов. </t>
  </si>
  <si>
    <t xml:space="preserve">Кассета: Иммуноглобулин А,  IGA, 2 поколение,150 тестов. </t>
  </si>
  <si>
    <t xml:space="preserve">Гемолизирующий реагент HbA1c для гликированного гемоглобина (цельная кровь)  (44 мл). </t>
  </si>
  <si>
    <t>Гликолизированный гемоглобин HbA1c, 3 поколение,150 тестов.</t>
  </si>
  <si>
    <t xml:space="preserve">Кассета: гаптоглобин HAPT,2 поколение, на 100 тестов. </t>
  </si>
  <si>
    <t>Кассета: С-реактивный белок,CRP, 3 поколение, 250 тестов</t>
  </si>
  <si>
    <t xml:space="preserve">Кассета: церулоплазмин CERU на 100 тестов. </t>
  </si>
  <si>
    <t>Реагент для определения компонента комплемент-фактора С4,100 тестов</t>
  </si>
  <si>
    <t>Реагент для определения компонента комплемент-фактора С3-конвертазы, 100 тестов</t>
  </si>
  <si>
    <t xml:space="preserve">Кассета: Антистрептолизин О, ASLO на 150 тестов. </t>
  </si>
  <si>
    <t>Кассета: Мочевина UREAL  на 500 тестов.</t>
  </si>
  <si>
    <t>Кассета: ненасыщенная железосвязывающая способность UIBC  на 100 тестов.</t>
  </si>
  <si>
    <t xml:space="preserve">Кассета: Мочевая кислота UA,  2 поколение, на 400 тестов. </t>
  </si>
  <si>
    <t xml:space="preserve">Кассета: Триглицериды TRIGL на 250 тестов. </t>
  </si>
  <si>
    <t>Кассета: Общий  белок   в  моче TPUC,3 поколение, на 150 тестов.</t>
  </si>
  <si>
    <t xml:space="preserve">Кассета: общий белок TP, 2 поколение, на 300 тестов. </t>
  </si>
  <si>
    <t xml:space="preserve">Кассета: неорганический фосфор PHOS, 2 поколение,  на 250 тестов. </t>
  </si>
  <si>
    <t>Кассета: магний MG на 250 тестов</t>
  </si>
  <si>
    <t xml:space="preserve">Кассета :холестерин низкой плотности LDL-C, 2 поколение, на 175 тестов. </t>
  </si>
  <si>
    <t xml:space="preserve">Кассета: Лактат  LACT, 2 поколение, на 100 тестов. </t>
  </si>
  <si>
    <t xml:space="preserve">Кассета: Железо IRON, 2 поколение, на 200 тестов. </t>
  </si>
  <si>
    <t>Кассета: Холестерин высокой плотности HDL-C, 4 поколение, на 350 тестов.</t>
  </si>
  <si>
    <t xml:space="preserve">Кассета: Глюкоза GLUC HK, 2 поколение,200 тестов </t>
  </si>
  <si>
    <t xml:space="preserve">Кассета: Глюкоза GLUC HK, 3 поколение,  на 800 тестов. </t>
  </si>
  <si>
    <t>Кассета: Креатинин плюс CREP, 2 поколение, на 250 тестов</t>
  </si>
  <si>
    <t xml:space="preserve">Кассета: холестерин CHOL, 2поколение, на 400 тестов.  </t>
  </si>
  <si>
    <t xml:space="preserve">Кассета: кальций CA2 на 300 тестов. </t>
  </si>
  <si>
    <t xml:space="preserve">Кассета: Билирубин общий BIL-T, 2 поколение, 250 тестов. </t>
  </si>
  <si>
    <t xml:space="preserve">Кассета: билирубин прямой BILD на 350 тестов. </t>
  </si>
  <si>
    <t>Кассета: Альбумин турбодиаметрический ALB-T, 2поколение на 100 тестов</t>
  </si>
  <si>
    <t xml:space="preserve">Кассета : Альбумин, ALB,2 поколение, на 300 тестов. </t>
  </si>
  <si>
    <t xml:space="preserve">Кассета: липаза колориметрическая LIPC на 200 тестов. </t>
  </si>
  <si>
    <t xml:space="preserve">Кассета: лактат дегидрогеназа LDHI, 2 поколение,  на 300 тестов. </t>
  </si>
  <si>
    <t>Кассета: гаммаглутамилтрансфераза GGT, 2 поколение, на 400 тестов.</t>
  </si>
  <si>
    <t>Кассета: креатин киназа -MB, CKMB  на 100 тестов.</t>
  </si>
  <si>
    <t xml:space="preserve">Кассета:  креатин киназа CK  на 200 тестов. </t>
  </si>
  <si>
    <t>Кассета: аспартат-аминотрансфераза ASTL на 500 тестов</t>
  </si>
  <si>
    <t>Кассета: Альфа-амилаза панкреатическая AMY-P ,200 тестов</t>
  </si>
  <si>
    <t>Кассета: аланинаминотрансфераза ALTL на 500тестов</t>
  </si>
  <si>
    <t>Кассета :щелочная фосфотаза ALP IFCC, 2 поколение, 400 тестов</t>
  </si>
  <si>
    <t>Набор реагентов для определения Токсоплазмы гондии, 48 определений</t>
  </si>
  <si>
    <t>Набор реагентов для определения белка количественно в моче методом с пирагаллоловым красным на 200 исслед.</t>
  </si>
  <si>
    <t>AllergyScreen Панель 2, на 10 иследований (смешанные аллергены)</t>
  </si>
  <si>
    <t>пп. 2) п. 3.1. Правил</t>
  </si>
  <si>
    <t>Генератор технеция</t>
  </si>
  <si>
    <t>Флаконы</t>
  </si>
  <si>
    <t>Технефит 99мТс</t>
  </si>
  <si>
    <t>Технетрил 99мТс</t>
  </si>
  <si>
    <t>Теоксим 99м Тс</t>
  </si>
  <si>
    <t>Стандарт FDG</t>
  </si>
  <si>
    <t>Наконечник</t>
  </si>
  <si>
    <t xml:space="preserve">Наборы </t>
  </si>
  <si>
    <t>Лента</t>
  </si>
  <si>
    <t>Криптофикс</t>
  </si>
  <si>
    <t>Колонка</t>
  </si>
  <si>
    <t>Стандарт FDM</t>
  </si>
  <si>
    <t>Шт</t>
  </si>
  <si>
    <t>Пробирка</t>
  </si>
  <si>
    <t>Пирфотех 99м Тс</t>
  </si>
  <si>
    <t>Макротех 99м Тс</t>
  </si>
  <si>
    <t>Колпачки</t>
  </si>
  <si>
    <t>Картридж</t>
  </si>
  <si>
    <t xml:space="preserve">Обогащенная по О18 </t>
  </si>
  <si>
    <t>Портативный апекс-локатор для измерения корневых каналов</t>
  </si>
  <si>
    <t xml:space="preserve">Материал стеклоиномерный пломбировочный </t>
  </si>
  <si>
    <t xml:space="preserve">Чашки для финишной обработки </t>
  </si>
  <si>
    <t xml:space="preserve">Конусы для финишной обработки </t>
  </si>
  <si>
    <t xml:space="preserve">Диски для финишной обработки </t>
  </si>
  <si>
    <t>Пломбировочный материал в наборе</t>
  </si>
  <si>
    <t xml:space="preserve">Материал стоматологический жидкотекучий композитный </t>
  </si>
  <si>
    <t xml:space="preserve">Полировальные диски </t>
  </si>
  <si>
    <t>Полировальные штрипсы</t>
  </si>
  <si>
    <t>Проявитель AGFA</t>
  </si>
  <si>
    <t>Оптика HOPKINS II</t>
  </si>
  <si>
    <t>Соединительный видеокабель</t>
  </si>
  <si>
    <t>Игла</t>
  </si>
  <si>
    <t>Жгут</t>
  </si>
  <si>
    <t xml:space="preserve">Диализатор </t>
  </si>
  <si>
    <t>Цитарабин</t>
  </si>
  <si>
    <t>Этопозид</t>
  </si>
  <si>
    <t>пара</t>
  </si>
  <si>
    <t>Перчатки неопудренные, стерильные. Амбидекстральные</t>
  </si>
  <si>
    <t xml:space="preserve">Базиликсимаб </t>
  </si>
  <si>
    <t xml:space="preserve">Шприц </t>
  </si>
  <si>
    <t>Шприц трехкомпонентный, 20.0 мл</t>
  </si>
  <si>
    <t>Шприц трехкомпонентный, 10,0 мл</t>
  </si>
  <si>
    <t>Шприц инсулиновый, 1,0  мл</t>
  </si>
  <si>
    <t>Система для переливания крови</t>
  </si>
  <si>
    <t>Система для введения инфузионных растворов</t>
  </si>
  <si>
    <t>метр</t>
  </si>
  <si>
    <t>Марля медицинская, хлопчатобумажная</t>
  </si>
  <si>
    <t>Термографическая медицинская пленка для рентгенографии.  Размер: 35х43</t>
  </si>
  <si>
    <t>пп. 33) п. 3.1. Правил</t>
  </si>
  <si>
    <t>Кладрибин</t>
  </si>
  <si>
    <t>Ванкомицин</t>
  </si>
  <si>
    <t xml:space="preserve">Натрия хлорид </t>
  </si>
  <si>
    <t xml:space="preserve">Натрия хлорид  </t>
  </si>
  <si>
    <t>Декстроза (Глюкоза)</t>
  </si>
  <si>
    <t>Пропофол</t>
  </si>
  <si>
    <t>Гепарин натрия</t>
  </si>
  <si>
    <t>Комплект для спинальной анестезии</t>
  </si>
  <si>
    <t>Тест на определение морфологии на 100 тестов</t>
  </si>
  <si>
    <t>MAR-тест на определение IgG на 50 тестов</t>
  </si>
  <si>
    <t>1</t>
  </si>
  <si>
    <t xml:space="preserve">Дезсредство для ЭКО лаборатории,  для лабораторных поверхностей </t>
  </si>
  <si>
    <t>5</t>
  </si>
  <si>
    <t xml:space="preserve">Дезсредство для ЭКО лаборатори, для  обработки рук </t>
  </si>
  <si>
    <t xml:space="preserve">Дезинфицирующее средство для инкубаторов CO2 и ламинарных боксов,  для ЭКО лаборатории. </t>
  </si>
  <si>
    <t>Идарубицин</t>
  </si>
  <si>
    <t>Растворы для перитонеального диализа</t>
  </si>
  <si>
    <t xml:space="preserve">Картридж  </t>
  </si>
  <si>
    <t>Фильтр</t>
  </si>
  <si>
    <t xml:space="preserve">Этопозид </t>
  </si>
  <si>
    <t>Кассеты для стерилизационной установки Sterrad 100 NX</t>
  </si>
  <si>
    <t>Мундштук</t>
  </si>
  <si>
    <t xml:space="preserve">Нож офтальмологический, стерильный, однократного применения с углом заточки 15 град., 30град </t>
  </si>
  <si>
    <t>Нож</t>
  </si>
  <si>
    <t xml:space="preserve">Нож </t>
  </si>
  <si>
    <t>Системы (блоки) управления потоками</t>
  </si>
  <si>
    <t xml:space="preserve">Дезинфицирующее средство применяемое одновременно </t>
  </si>
  <si>
    <t>Дезинфицирующее средство для дезинфекция поверхностей, ИМН, ДВУ,  стерилизация, со сроком годности 28 суток (ОДС-15)</t>
  </si>
  <si>
    <t xml:space="preserve">Готовый дезинфицирующий раствор моментального действия
Торговое наименование 
Микроцид Ликвид
</t>
  </si>
  <si>
    <t xml:space="preserve">Жидкое моющее средство для обработки рук, обладающего антисептическими свойствами
Торговое наименование 
Эземтан Вашлосьон 
</t>
  </si>
  <si>
    <t xml:space="preserve">Очищающие и дезинфицирующие салфетки для малых поверхностей
Торговое наименование Микроцид салфетки
</t>
  </si>
  <si>
    <t>Дезинфицирующее средство  представляет собой готовую к применению прозрачную светло-голубую жидкость.Дезинфекция высокого уровня жестких и гибких эндоскопов ручным, механизированным и автоматизированным способом</t>
  </si>
  <si>
    <t xml:space="preserve"> п.п. 27) п.3.1. Правил </t>
  </si>
  <si>
    <t xml:space="preserve">Нейтральный  ополаскователь и ускоритель сушки, биосовместимый для автоматической обработки инструментовдля моечно- дезинфицирующих машин (5л) </t>
  </si>
  <si>
    <t>На основе глутарового альдегида для химико-термической дезинфекции эндоскопов средство для моечно дезинфицирующих машин (5л)</t>
  </si>
  <si>
    <t>Щелочное моющее средство с поверхностно активными веществами для использования в специализированных моечных машинах (5л)</t>
  </si>
  <si>
    <t>Нейтрализующее средство для моечно-дезинфицирующих машин (5 л)</t>
  </si>
  <si>
    <t>Щелочное моющее средство с поверхностно активными веществами для использования в специализированных моечных машинах (25л)</t>
  </si>
  <si>
    <t xml:space="preserve">Нейтрализующее средство для моечно- дезинфицирующих машин (10л) </t>
  </si>
  <si>
    <t>Закупки согласно п.п. 7) п. 3.1. Правил закупок ТРУ КФ "UMC"</t>
  </si>
  <si>
    <t>Система ультразвуковая диагностическая медицинская портативная "Alpinion E-Cube 8"</t>
  </si>
  <si>
    <t>Фетальный монитор</t>
  </si>
  <si>
    <t>Ультразвуковая диагностическая система 'Qbit 7"</t>
  </si>
  <si>
    <t>Амагнитный прикроватный монитор в условиях МРТ "MAGLIFE Light"</t>
  </si>
  <si>
    <t>Амагнитный наркозно-дыхательный аппарат "Fabius MRI"</t>
  </si>
  <si>
    <t xml:space="preserve">Наркозно-дыхательный аппарат экспертного класса «Leon Plus», производства «Lowenstein Medical GmbH &amp; Co. KG» (Германия) </t>
  </si>
  <si>
    <t xml:space="preserve">Ручной аппарат ИВЛ для новорожденных
</t>
  </si>
  <si>
    <t xml:space="preserve">Устройство фототерапии </t>
  </si>
  <si>
    <t>пп. 7) п. 3.1. Правил</t>
  </si>
  <si>
    <t xml:space="preserve">Неинвазивный анализатор билирубина </t>
  </si>
  <si>
    <t xml:space="preserve">Монитор пациента прикроватный с принадлежностями </t>
  </si>
  <si>
    <t>Перфузор Спэйс</t>
  </si>
  <si>
    <t>Транспортная каталка для пациентов</t>
  </si>
  <si>
    <t xml:space="preserve">Стимулятор магнитный терапевтический                                       </t>
  </si>
  <si>
    <t xml:space="preserve">Эргометрическая система для кардиореабилитации
</t>
  </si>
  <si>
    <t>Экзоскелет для реабилитации в комплекте с голенью</t>
  </si>
  <si>
    <t>п.п. 6) п. 3.1. Правил</t>
  </si>
  <si>
    <t>Сальник</t>
  </si>
  <si>
    <t>Антифриз 1л</t>
  </si>
  <si>
    <t xml:space="preserve">Жидкость гидравлическая </t>
  </si>
  <si>
    <t>литр</t>
  </si>
  <si>
    <t>Масло трансмиссионное</t>
  </si>
  <si>
    <t>Автоматическая коробка переключения передач</t>
  </si>
  <si>
    <t xml:space="preserve">пп. 34) п. 3.1. Правил закупок </t>
  </si>
  <si>
    <t>Лист нетрудоспособности</t>
  </si>
  <si>
    <t>пп. 30) пункта 3.1. Правил</t>
  </si>
  <si>
    <t>бланки писем</t>
  </si>
  <si>
    <t>Бланки приказов</t>
  </si>
  <si>
    <t xml:space="preserve">Печатные периодические издания (газеты и журналы) </t>
  </si>
  <si>
    <t>пп. 9) пункта 3.1. Правил</t>
  </si>
  <si>
    <t>Налоговый кодекс Республики Казахстан</t>
  </si>
  <si>
    <t>Менеджмент и кадры. Психология управления, соционика и социология. (РФ)</t>
  </si>
  <si>
    <t>Кадры и делопроизводство. Вопросы и ответы – Кадрлар және іс қағаздарын жүргізу. (РК)</t>
  </si>
  <si>
    <t>Кадры, труд, управление в организациях (РК)</t>
  </si>
  <si>
    <t>Құжат айналымы мәселелері. Вопросы документооборота на казахском и русском языках (РК)</t>
  </si>
  <si>
    <t>Делопроизводство и документооборот на предприятии (РФ)</t>
  </si>
  <si>
    <t>2.1.</t>
  </si>
  <si>
    <t>Закупки осуществляемые без применения норм Правил</t>
  </si>
  <si>
    <t>ТОО "Астана Пресс"</t>
  </si>
  <si>
    <t>ННЦМД</t>
  </si>
  <si>
    <t>ТОО «Индиго Принт»</t>
  </si>
  <si>
    <t>АХД</t>
  </si>
  <si>
    <t>РГП на ПХВ «Банкнотная фабрика Национального Банка Республики Казахстан»</t>
  </si>
  <si>
    <t>ТОО «МК-Интерна»</t>
  </si>
  <si>
    <t>НЦДР</t>
  </si>
  <si>
    <t>ТОО «Sales&amp;ServiceGroup»</t>
  </si>
  <si>
    <t>ТОО «Б.Браун Медикал Казахстан»</t>
  </si>
  <si>
    <t>ТОО «Медико-Инновационные Технологии»</t>
  </si>
  <si>
    <t>РДЦ</t>
  </si>
  <si>
    <t>ТОО «Диагаль»</t>
  </si>
  <si>
    <t>ТОО «ABMG Expert»</t>
  </si>
  <si>
    <t>ТОО «Новомед КЗ»</t>
  </si>
  <si>
    <t>ТОО «KazMedEquipment»</t>
  </si>
  <si>
    <t>ТОО «FORTIS PAI»</t>
  </si>
  <si>
    <t>ТОО "Медико-Инновационные Технологии"</t>
  </si>
  <si>
    <t>ТОО «КаусарМед»</t>
  </si>
  <si>
    <t>ТОО «ОрдаМед Астана»</t>
  </si>
  <si>
    <t>ТОО «Рамтэк»</t>
  </si>
  <si>
    <t>ТОО «Примадез»</t>
  </si>
  <si>
    <t>ТОО "Международный Медицинский Торговый дом"</t>
  </si>
  <si>
    <t>ТОО «МедСтар Астана»</t>
  </si>
  <si>
    <t>ТОО «Астана Медикал Продукт»</t>
  </si>
  <si>
    <t>ТОО "Золотой Ус"</t>
  </si>
  <si>
    <t>ТОО «Dana Estrella»</t>
  </si>
  <si>
    <t>ТОО «Фрезениус Медикал Кейр Казахстан»</t>
  </si>
  <si>
    <t>ТОО «МедМаркет-Эксперт»</t>
  </si>
  <si>
    <t>ТОО «AZ Медикал»</t>
  </si>
  <si>
    <t>ТОО "DIAMED TECHNIK"</t>
  </si>
  <si>
    <t>ТОО "медак фарма"</t>
  </si>
  <si>
    <t>ТОО "Визамед Плюс"</t>
  </si>
  <si>
    <t>ТОО «Pharm Stock Medicines.Kz»</t>
  </si>
  <si>
    <t>ТОО "MetaMed"</t>
  </si>
  <si>
    <t>ТОО "СТОФАРМ"</t>
  </si>
  <si>
    <t>ДОЗ</t>
  </si>
  <si>
    <t>ТОО "Kelun-Kazpharm" (Келун-Казфарм)</t>
  </si>
  <si>
    <t>ТОО "L-Фарма"</t>
  </si>
  <si>
    <t>ННЦОТ</t>
  </si>
  <si>
    <t>ТОО "АстаМед"</t>
  </si>
  <si>
    <t>ТОО "У-Ка Фарм Б.З."</t>
  </si>
  <si>
    <t>ТОО "БИОЛА"</t>
  </si>
  <si>
    <t>ТОО "АК НИЕТ"</t>
  </si>
  <si>
    <t>ТОО "Profit-Ast"</t>
  </si>
  <si>
    <t>ТОО "ИНТЕРФАРМСЕРВИС"</t>
  </si>
  <si>
    <t>ТОО "KAZBIOTECH"</t>
  </si>
  <si>
    <t>ТОО "AZ Медикал"</t>
  </si>
  <si>
    <t>ТОО "ОМБ-Казахстан"</t>
  </si>
  <si>
    <t>ТОО «KARL STORZ Endoscopy Kazachstan/КАРЛ ШТОРЗ Эндоскопи Казахстан»</t>
  </si>
  <si>
    <t>ТОО «АстаМед»</t>
  </si>
  <si>
    <t>ООО "Центр молекулярных исследований"</t>
  </si>
  <si>
    <t>ДОМП</t>
  </si>
  <si>
    <t>РГП на ПХВ "Институт ядерной физики" МЭ РК</t>
  </si>
  <si>
    <t>ПК "Витанова"</t>
  </si>
  <si>
    <t>ТОО "ТЦ Мастер"</t>
  </si>
  <si>
    <t>ТОО «IVD HOLDING»</t>
  </si>
  <si>
    <t>ТОО «Техноком Групп»</t>
  </si>
  <si>
    <t>ТОО "ДИАМЕД"</t>
  </si>
  <si>
    <t>ТОО «Визамед Плюс»</t>
  </si>
  <si>
    <t>ТОО «ZALMA Ltd.» (ЦАЛМА Лтд.)</t>
  </si>
  <si>
    <t>ТОО «БиоХимПрибор»</t>
  </si>
  <si>
    <t>ТОО «АТА - СУ»</t>
  </si>
  <si>
    <t>ТОО "Мерусар и К"</t>
  </si>
  <si>
    <t>ТОО «AUM +»</t>
  </si>
  <si>
    <t>ТОО «САТ-Сентрал Азия Трейдинг»</t>
  </si>
  <si>
    <t>ТОО «RUNAR GROUP COMPANY»</t>
  </si>
  <si>
    <t>ТОО «Humana Group Kazakhstan»</t>
  </si>
  <si>
    <t>ТОО «MetaMed»</t>
  </si>
  <si>
    <t>ТОО «КазМедЭндоскоп»</t>
  </si>
  <si>
    <t>ТОО «Аминамед»</t>
  </si>
  <si>
    <t xml:space="preserve">ТОО «Амир и Д», </t>
  </si>
  <si>
    <t>ТОО «Медицинская Фармацевтическая копания «БИОЛА»</t>
  </si>
  <si>
    <t>ТОО "Гелика"</t>
  </si>
  <si>
    <t>ИП «НАМ»</t>
  </si>
  <si>
    <t>ТОО "Альянс-Мedica"</t>
  </si>
  <si>
    <t>ТОО "МЕДИЛЮКС"</t>
  </si>
  <si>
    <t>ТОО "КФК Медсервис Плюс"</t>
  </si>
  <si>
    <t>ТОО «DIAMED TECHNIK» (Диамед Техник)</t>
  </si>
  <si>
    <t>ТОО "СМС МЕДИКАЛ КАЗАХСТАН"</t>
  </si>
  <si>
    <t>Филиал «Medical Marketing Group, L.L.C.» (Медикал Маркетинг Л.Л.С.)</t>
  </si>
  <si>
    <t xml:space="preserve">ТОО «Vision Import» </t>
  </si>
  <si>
    <t>ТОО «Remedine Kazakhstan» (Ремедине Казахстан)</t>
  </si>
  <si>
    <t>ТОО «ALM Group Co»</t>
  </si>
  <si>
    <t>ТОО «ВизаМед Плюс»</t>
  </si>
  <si>
    <t>Изготовление имиджевого буклета с нанесением логотипа КФ "UMC"</t>
  </si>
  <si>
    <t xml:space="preserve">пп. 30) п. 3.1. Правил 
</t>
  </si>
  <si>
    <t>Изготовление лифлета формата 210*210 с нанесением логотипа КФ "UMC"</t>
  </si>
  <si>
    <t>Изготовление информационного бюллетеня Newsletter "UMC"</t>
  </si>
  <si>
    <t>Изготовление handbook с нанесением логотипа КФ "UMC"</t>
  </si>
  <si>
    <t>Изготовление открыток с нанесением логотипа КФ "UMC"</t>
  </si>
  <si>
    <t>Изготовление имиджевой продукции -Шариковая ручка с нанесением логотипа КФ "UMC"</t>
  </si>
  <si>
    <t xml:space="preserve">пп 30)
Пункт 3.1. Правил 
</t>
  </si>
  <si>
    <t>Изготовление имиджевой продукции - Блокнот А5 с нанесением логотипа КФ "UMC"</t>
  </si>
  <si>
    <t>Изготовление имиджевой продукции - Календарь настольный, А5 с нанесением логотипа КФ "UMC"</t>
  </si>
  <si>
    <t>Изготовление имиджевой продукции - Пакет с нанесением логотипа КФ "UMC"</t>
  </si>
  <si>
    <t xml:space="preserve">Изготовление имиджевой продукции - Визитная карточка с нанесением логотипа КФ "UMC"
</t>
  </si>
  <si>
    <t>Изготовление имиджевой продукции - Папка с нанесением логотипа КФ "UMC"</t>
  </si>
  <si>
    <t>Демонтаж старой вывески, изготовление и установка световой вывески "UMC RESPUBLICAN DIAGNOSTIC CENTER" 6000x800мм</t>
  </si>
  <si>
    <t>Изготовление и установка не световой вывески "UMC RESPUBLICAN DIAGNOSTIC CENTER" 3000х700мм</t>
  </si>
  <si>
    <t>работа</t>
  </si>
  <si>
    <t>ДМиП</t>
  </si>
  <si>
    <t>Услуги телекоммуникаций (Интернет)</t>
  </si>
  <si>
    <t>пп. 22) п. 3.1. Правил</t>
  </si>
  <si>
    <t>Продление доменного имени, услуги по программному обеспечению</t>
  </si>
  <si>
    <t>пп. 5) п. 3.1. Правил</t>
  </si>
  <si>
    <t>Звуковое и видео сопровождение мероприятий</t>
  </si>
  <si>
    <t>пп. 3) п. 3.1. Правил</t>
  </si>
  <si>
    <t>Техническое сопровождение госпитальной информационной системы</t>
  </si>
  <si>
    <t>Обслуживание специализированного программного обеспечения ЛИС</t>
  </si>
  <si>
    <t>пп. 12) п. 3.1. Правил</t>
  </si>
  <si>
    <t>Возмещение расходов по оплате услуг связи</t>
  </si>
  <si>
    <t>Обслуживание IT-инфраструктуры</t>
  </si>
  <si>
    <t xml:space="preserve">Услуги связи </t>
  </si>
  <si>
    <t>Услуги РЦЭЗ</t>
  </si>
  <si>
    <t>Услуга по размещению информации (006 программа)</t>
  </si>
  <si>
    <t>пп. 11) п. 3.1. Правил закупок</t>
  </si>
  <si>
    <t>Аренда нежилого помещения</t>
  </si>
  <si>
    <t>Услуги по сервисному обслуживанию аппаратов для электротерапевтического воздействия BTL-5000 Puls (Heхаd) от BTL, Чехия. Всего-5 ед.</t>
  </si>
  <si>
    <t>пп. 27) п. 3.1. Правил</t>
  </si>
  <si>
    <t>Услуги по сервисному обслуживанию аппарата лазеротерапии (лазерное иглоукалывание) BTL-5000 Serios от BTL, Чехия- 1 ед.</t>
  </si>
  <si>
    <t>Услуги по сервисному обслуживанию аппарата ультразвуковой терапии BTL -5000 Sono от BTL, Чехия. Всего-3 ед.</t>
  </si>
  <si>
    <t>Услуги по сервисному обслуживанию аппарата ультразвуковой терапии переносной BTL -4000 от BTL, Чехия- 2 шт</t>
  </si>
  <si>
    <t>Услуги по сервисному обслуживанию нейростимулятора BTL -5000 Sono от BTL, Чехия. Всего-4 ед.</t>
  </si>
  <si>
    <t>Абонентское обслуживание медицинского оборудования ННЦМД</t>
  </si>
  <si>
    <t>Абонентское обслуживание медицинского оборудования РДЦ</t>
  </si>
  <si>
    <t>Абонентское обслуживание медицинского оборудования НЦДР</t>
  </si>
  <si>
    <t>Абонентское обслуживание медицинского оборудования ННЦОТ</t>
  </si>
  <si>
    <t>Услуга по обучению резидентов-стажеров КФ "UMC" 006 программа</t>
  </si>
  <si>
    <t>пп. 2) п. 3.1. Правил закупок товаров, работ, услуг Фонда</t>
  </si>
  <si>
    <t>Услуги по подготовке специалистов с высшим, послевузовским образованием и оказание социальной поддержки обучающимся</t>
  </si>
  <si>
    <t>Услуги по изготовлению печатной продукции – бланки государственного образца об образовании</t>
  </si>
  <si>
    <t>Услуга по обучению резидентов-стажеров КФ "UMC"</t>
  </si>
  <si>
    <t xml:space="preserve">Услуга по обучению резидентов-стажеров КФ "UMC" </t>
  </si>
  <si>
    <t>Услуги водоснабжения и канализации</t>
  </si>
  <si>
    <t xml:space="preserve">пп. 21) п. 3.1. Правил закупок </t>
  </si>
  <si>
    <t>Услуги тепловой энергии</t>
  </si>
  <si>
    <t>Услуги электроэнергии</t>
  </si>
  <si>
    <t>Услуги подвоза питьевой воды при аварийной ситуации ГО и ЧС по стандарту JCI</t>
  </si>
  <si>
    <t>Радиационный контроль рабочих мест</t>
  </si>
  <si>
    <t xml:space="preserve">пп 2) п.3.1. </t>
  </si>
  <si>
    <t>Индивидуальный дозиметрический контроль персонала</t>
  </si>
  <si>
    <t>Лабораторная диагностика ВИЧ инфекции методом ИФА на АТ к ВИЧ 1,2</t>
  </si>
  <si>
    <t>Лабораторная диагностика: определение вирусного гепатита В и С, иммуноблот на HCV (диагностика вирусноо гепатита С)</t>
  </si>
  <si>
    <t>Лабораторные услуги: : серологическое исследование биоматериала (кровь,СМЖ) на сифилис (реакция Вассермана) (Платные услуги)</t>
  </si>
  <si>
    <t xml:space="preserve">Лабораторные услуги по требованию JCI  </t>
  </si>
  <si>
    <t>Лабораторные исследования по иммуногематологическим исследованиям</t>
  </si>
  <si>
    <t>Доставка компонентов и препаратов крови</t>
  </si>
  <si>
    <t>Услуги по определению мочевого липокалина ассоциированного с желатиназой нейтрофилов (uNGAL) (лабораторные услуги УДП)</t>
  </si>
  <si>
    <t xml:space="preserve">Определение биологического родства по 15 STR </t>
  </si>
  <si>
    <t>Флуоресцентная на стекле гибридазация (FISH). Проводит цитогенетические и молекулярно-генетические (FISH и ПЦР) исследования клеток костного мозга и периферической крови больных гемобластозами (Санкт Петербург)</t>
  </si>
  <si>
    <t>Иммунногистохимическое исследование в условиях референс лаборатории (Москва)</t>
  </si>
  <si>
    <t>Иммунногистохимическое исследование в условиях референс лаборатории (Алматы)</t>
  </si>
  <si>
    <t>Микроскопия мазка мокроты и микроскопия прочего патологического материала на туберкулез</t>
  </si>
  <si>
    <r>
      <t>Определение концентрации активно-действующих веществ в дезинфицирующих веществ в дезинфицирующих средствах, растворах</t>
    </r>
    <r>
      <rPr>
        <u/>
        <sz val="12"/>
        <rFont val="Times New Roman"/>
        <family val="1"/>
        <charset val="204"/>
      </rPr>
      <t xml:space="preserve">  </t>
    </r>
  </si>
  <si>
    <t>бактериологическое- химическое исследование состава очищенной воды (для почки)</t>
  </si>
  <si>
    <r>
      <t>Бактериологическое и химическое исследование состава воды</t>
    </r>
    <r>
      <rPr>
        <b/>
        <sz val="12"/>
        <rFont val="Times New Roman"/>
        <family val="1"/>
        <charset val="204"/>
      </rPr>
      <t xml:space="preserve"> </t>
    </r>
    <r>
      <rPr>
        <sz val="12"/>
        <rFont val="Times New Roman"/>
        <family val="1"/>
        <charset val="204"/>
      </rPr>
      <t>ЦСО</t>
    </r>
  </si>
  <si>
    <t>Бактериологический контроль дезинфекционно-стерилизационного оборудования</t>
  </si>
  <si>
    <t xml:space="preserve">пп 6) п.3.1. </t>
  </si>
  <si>
    <t>Лабораторные исследования особо опасных инфекций</t>
  </si>
  <si>
    <t>Проведение исследований  контроля качества питательных сред</t>
  </si>
  <si>
    <t>Проведение исследований клинического материала на наличие возбудителей дизентерии, сальмонеллеза, эшрихиоза, на менингококковую инфекцию, на холеру</t>
  </si>
  <si>
    <t xml:space="preserve">определение эндотоксинов в гемодиализе </t>
  </si>
  <si>
    <t>Услуга консультация врача нейрахирурга со  сторонними  организациями</t>
  </si>
  <si>
    <t>Услуга внештатные врачи (кардиохирург)</t>
  </si>
  <si>
    <t>Проведение обследований: МРТ, КТ, аортографии</t>
  </si>
  <si>
    <t>Морфологические исследование почечного биоптата</t>
  </si>
  <si>
    <t xml:space="preserve">Эндоскопия диагностическая и лечебная </t>
  </si>
  <si>
    <t xml:space="preserve">Лучевая терапия без госпитализации </t>
  </si>
  <si>
    <t>Перевозка пациентов машиной скорой помощи</t>
  </si>
  <si>
    <t xml:space="preserve">пп 28) п.3.1. </t>
  </si>
  <si>
    <t xml:space="preserve">Услуги неонатального скрининга </t>
  </si>
  <si>
    <t>Повторная аккредитация ННЦМД КФ ЮМС претендующая на аккред. В качестве медицинской лаборатории СТ РК 15189-2015</t>
  </si>
  <si>
    <t>26) п.3.1.</t>
  </si>
  <si>
    <t xml:space="preserve">Выделение и хранение стволовых клеток периферической крови и костного мозга для аутологической и аллогеной трансплантации </t>
  </si>
  <si>
    <t>Определение химеризма (1 образец)</t>
  </si>
  <si>
    <t>Услуги КДЛ (Кызылорда)</t>
  </si>
  <si>
    <t>пп. 2) п. 3.1.</t>
  </si>
  <si>
    <t>Дератизация, дезинсекция, дезинфекция (Кызылорда)</t>
  </si>
  <si>
    <t>Медосмотр  сотрудников(Кызылорда)</t>
  </si>
  <si>
    <t>определение вирусного гепатита В и С, иммуноблот на HCV (диагностика вирусноо гепатита С) сотрудников(Кызылорда)</t>
  </si>
  <si>
    <r>
      <t>Определение концентрации активно-действующих веществ в дезинфицирующих веществ в дезинфицирующих средствах, растворах</t>
    </r>
    <r>
      <rPr>
        <u/>
        <sz val="13"/>
        <rFont val="Times New Roman"/>
        <family val="1"/>
        <charset val="204"/>
      </rPr>
      <t xml:space="preserve">  (Кызылорда)</t>
    </r>
  </si>
  <si>
    <t>бактериологическое- химическое исследование (Кызылорда)</t>
  </si>
  <si>
    <t>Исследования ЭХО-КГ</t>
  </si>
  <si>
    <t xml:space="preserve">лабораторные исследования пресепсина реанимационным больным </t>
  </si>
  <si>
    <t xml:space="preserve">Услуги по гемодиализу (гемодиафильтрация,плазмаферез,гемофильтрация ) </t>
  </si>
  <si>
    <t>Культивирование аллогенных клеток кожи фибробластов</t>
  </si>
  <si>
    <t>Исследование игольчатой ЭМГ</t>
  </si>
  <si>
    <t>получение допуска для работы с наркотическими препаратами (нарко центр)</t>
  </si>
  <si>
    <t>получение допуска для работы с наркотическими препаратами (псих. Диспансер)</t>
  </si>
  <si>
    <t>Доставка альбумина</t>
  </si>
  <si>
    <t>Проведения ежегодного инспекционного надзора ЦЛМ на соответствие требованиям ISO 15189</t>
  </si>
  <si>
    <t>пп. 26) п. 3.1.</t>
  </si>
  <si>
    <t>Услуга утилизации медицинских отходов класса "Б" в г. Кызылорда</t>
  </si>
  <si>
    <t>Услуги по размещению информации на интернет-ресурсах (2ГИС)</t>
  </si>
  <si>
    <t xml:space="preserve">пп 11)
Пункт 3.1. Правил 
</t>
  </si>
  <si>
    <t>Подготовка и размещение информационо-рекламных материалов в интернет-портале Tengrinews.kz</t>
  </si>
  <si>
    <t xml:space="preserve">Подготовка и размещение информационо-рекламных материалов в интернет-портале Zakon.kz </t>
  </si>
  <si>
    <t>Подписка на периодические издания</t>
  </si>
  <si>
    <t>пп.9) п.3.1. Правил</t>
  </si>
  <si>
    <t>Ремонт с изготовлением и установкой комплектующих для обеспечения устойчивости опорных 4-х колес 1 (одной) функциональной кровати</t>
  </si>
  <si>
    <t>пп.27) п.3.1. Правил</t>
  </si>
  <si>
    <t>Аренда медицинского оборудования (Антибиограмный считыватель (автомат. микробиол. анализ.) Vitek2 Compact30 L0456, 1шт)</t>
  </si>
  <si>
    <t>Аренда медицинского оборудования (Диагностический набор аппарат РоттаТ0207, 1шт)</t>
  </si>
  <si>
    <t>Аренда медицинского оборудования (ПЦР Термоциклер PER STAR 96 (CFX96 785BR05508) L.DOP.18, 1шт)</t>
  </si>
  <si>
    <t>Аренда медицинского оборудования (Кушетка для обследования с выдвижными ящиками , 5 шт)</t>
  </si>
  <si>
    <t>Аренда медицинского оборудования (Рычажные весы с индикатором высоты, 5 шт)</t>
  </si>
  <si>
    <t xml:space="preserve">консультация инфекциониста </t>
  </si>
  <si>
    <t>пп 2) п.3.1. Правил</t>
  </si>
  <si>
    <t>консультация врача гематолога</t>
  </si>
  <si>
    <t>консультация лучевого терапевта (ЛД)</t>
  </si>
  <si>
    <t>консультация фтизиатра (детский)</t>
  </si>
  <si>
    <t>консультация фтизиатра (взрослый)</t>
  </si>
  <si>
    <t>консультация хирурга (детский)</t>
  </si>
  <si>
    <t>консультация хирурга (взрослый)</t>
  </si>
  <si>
    <t>консультация ангиохирурга (сосудистый хирург)</t>
  </si>
  <si>
    <t>консультация уролога</t>
  </si>
  <si>
    <t>консультация гепатолога</t>
  </si>
  <si>
    <t>консультация нефролога</t>
  </si>
  <si>
    <t>консультация пульманолога</t>
  </si>
  <si>
    <t xml:space="preserve">консультация неврапатолога </t>
  </si>
  <si>
    <t>Услуга по размещению информации на интернет-ресурсах (Google, Яндекс, Instagram)</t>
  </si>
  <si>
    <t xml:space="preserve">пп 11)
пункта 3.1. Правил 
</t>
  </si>
  <si>
    <t>Услуга доступа к сервису для ведения аккаунтов Фонда в социальных сетях</t>
  </si>
  <si>
    <t xml:space="preserve">пп. 6) п. 3.1. Правил 
</t>
  </si>
  <si>
    <t>Услуги по размещению информации на интернет-ресурсах (страницы в Instagram, Facebook)</t>
  </si>
  <si>
    <t xml:space="preserve">пп. 11) п. 3.1. Правил 
</t>
  </si>
  <si>
    <t>Услуга доступа к сервису по формированию статистики социальных сетей</t>
  </si>
  <si>
    <t>Услуги сотовой связи</t>
  </si>
  <si>
    <t xml:space="preserve">пп. 22) п. 3.1. Правил 
</t>
  </si>
  <si>
    <t>Имиджевая видеосъемка</t>
  </si>
  <si>
    <t>Имиджевая фотосъемка</t>
  </si>
  <si>
    <t xml:space="preserve">Услуги по абонентскому обслуживанию МО и оборудования медицинского газоснабжения </t>
  </si>
  <si>
    <t>Услуги «Информационно-технологическое сопровождение 1С»</t>
  </si>
  <si>
    <t>Обучение студентов (субординатура)</t>
  </si>
  <si>
    <t xml:space="preserve">Обучение </t>
  </si>
  <si>
    <t>Замена автоматической коробки переключения передач</t>
  </si>
  <si>
    <t xml:space="preserve">п.п. 6) п. 3.1. Правил </t>
  </si>
  <si>
    <t>Подрамник, снятие/установка</t>
  </si>
  <si>
    <t>Геометрия колес</t>
  </si>
  <si>
    <t>Перепрограммирование блока управления автоматической коробки переключения передач</t>
  </si>
  <si>
    <t>услуга</t>
  </si>
  <si>
    <t>ЧУ "NULITS</t>
  </si>
  <si>
    <t>ДААБП</t>
  </si>
  <si>
    <t>ТОО "Брегис"</t>
  </si>
  <si>
    <t>ИП Сарбасова Нейла Оразгалиевна</t>
  </si>
  <si>
    <t xml:space="preserve">Частное учреждение «University Service Management» </t>
  </si>
  <si>
    <t>ЧУ "USM"</t>
  </si>
  <si>
    <t>ТОО «BTL Kazakhstan»</t>
  </si>
  <si>
    <t>АО "Национальный центр нейрохирургии"</t>
  </si>
  <si>
    <t>ДНО</t>
  </si>
  <si>
    <t>ГКП на ПХВ "Астана су арнасы"</t>
  </si>
  <si>
    <t>ГКП "Астана Су Арнасы"</t>
  </si>
  <si>
    <t>АО "МУА"</t>
  </si>
  <si>
    <t>ГККП «Центр по профилактике и борьбе со СПИД» акимата города Астана</t>
  </si>
  <si>
    <t xml:space="preserve">ГКП на ПВХ «Центр дерматологии и профилактики болезней, передающихся половым путем города Астаны» акимата г. Астаны, </t>
  </si>
  <si>
    <t>РГП на ПХВ "Больница Медицинского центра Управления делами Президента РК"</t>
  </si>
  <si>
    <t>ФГБУ "РНИИГиТ ФМБА"</t>
  </si>
  <si>
    <t>Федеральное государственное бюджетное учреждение «Национальный медицинский исследовательский центр гематологии» МЗ РФ (ФГБУ «НМИЦ гематологии» МЗ РФ)</t>
  </si>
  <si>
    <t>ГККП "Противотуберкулезный диспансер г. Астаны" акимата г. Астаны</t>
  </si>
  <si>
    <t>РГП «Центр санитарно-эпидемиологической экспертизы» МЦ УДП РК</t>
  </si>
  <si>
    <t>АО «Национальный центр нейрохирургии»</t>
  </si>
  <si>
    <t>АО «Национальный научный кардиохирургический центр»</t>
  </si>
  <si>
    <t>АО "Национальный научный медицинский центр"</t>
  </si>
  <si>
    <t>ГКП на ПВХ «Онкологический центр» акимата города Астаны</t>
  </si>
  <si>
    <t>ГКП на ПХВ «Городская больница №2» акимата г. Астаны</t>
  </si>
  <si>
    <t>ТОО "Национальный центр аккредитации"</t>
  </si>
  <si>
    <t xml:space="preserve">РГП на ПХВ «Национальный центр биотехнологии» Комитета науки Министерства образования и науки  Республики Казахстан, </t>
  </si>
  <si>
    <t>РГП на ПХВ "Научно-исследовательский институт травматологии и ортопедии" МЗ РК</t>
  </si>
  <si>
    <t>ГКП на ПХВ "Центр наркологии и психотерапии" акимата г.Астаны</t>
  </si>
  <si>
    <t>ГКП на ПХВ «Медицинский центр психического здоровья» акимата г. Астаны</t>
  </si>
  <si>
    <t>ТОО "Барс-5"</t>
  </si>
  <si>
    <t>ДМП</t>
  </si>
  <si>
    <t>АО "ННКЦ"</t>
  </si>
  <si>
    <t>ИП «PROMART.KZ»</t>
  </si>
  <si>
    <t>ТОО «Taucom»</t>
  </si>
  <si>
    <t>ИП "Aristotle"</t>
  </si>
  <si>
    <t>ИП «Студия 40А»</t>
  </si>
  <si>
    <t>ТОО «Innovation Medical Engineering Center» (IMEC)</t>
  </si>
  <si>
    <t>ТОО«Soft Mix»</t>
  </si>
  <si>
    <t>АОО "Назарбаев Университет"</t>
  </si>
  <si>
    <t>1.1.</t>
  </si>
  <si>
    <t xml:space="preserve">Медицинские товары </t>
  </si>
  <si>
    <t>Лекарственные средства</t>
  </si>
  <si>
    <t>Декстроза</t>
  </si>
  <si>
    <t>запрос ценовых предложений</t>
  </si>
  <si>
    <t>Вода для инъекций</t>
  </si>
  <si>
    <t xml:space="preserve">Вода </t>
  </si>
  <si>
    <t xml:space="preserve">Глицерин </t>
  </si>
  <si>
    <t xml:space="preserve">Калия хлорид </t>
  </si>
  <si>
    <t xml:space="preserve">Фамотидин </t>
  </si>
  <si>
    <t>Амфотерицин B липосомальный</t>
  </si>
  <si>
    <t>Натрия хлорид, калия хлорид, натрия гидрокарбонат</t>
  </si>
  <si>
    <t>Абатацепт</t>
  </si>
  <si>
    <t>Ганцикловир</t>
  </si>
  <si>
    <t>Карбоплатин</t>
  </si>
  <si>
    <t>Дактиномицин</t>
  </si>
  <si>
    <t>тендер</t>
  </si>
  <si>
    <t>Метотрексат</t>
  </si>
  <si>
    <t>Базиликсимаб</t>
  </si>
  <si>
    <t>Валганцикловир</t>
  </si>
  <si>
    <t>Треосульфан</t>
  </si>
  <si>
    <t>Фоллитропин бета</t>
  </si>
  <si>
    <t>Комплексный концентрат протромбина</t>
  </si>
  <si>
    <t>Фоллитропин альфа</t>
  </si>
  <si>
    <t>Иммуноглобулин человеческий нормальный</t>
  </si>
  <si>
    <t>Антитромбин III</t>
  </si>
  <si>
    <t>Ломустин</t>
  </si>
  <si>
    <t xml:space="preserve">Жировая эмульсия </t>
  </si>
  <si>
    <t xml:space="preserve">Карведилол </t>
  </si>
  <si>
    <t>Комплекс аминокислот для парентерального питания</t>
  </si>
  <si>
    <t>Иммуноглобулин человека нормальный [IgG+IgA+IgM]</t>
  </si>
  <si>
    <t>Натрия хлорид </t>
  </si>
  <si>
    <t>L-гистидин 27.9289 г; L-гистидина хлорид 3.7733; г; моногидратL-триптофан 408.5 мг; калия хлорид  671 мг; кальция хлорида дигидрат 2.2 мг; калия кетоглутарат 184.2 мг; магния хлорида  813.2 мг; гексагидрат маннитол 5.4651 г  натрия хлорид  876.6 мг</t>
  </si>
  <si>
    <t>Микафунгин</t>
  </si>
  <si>
    <t>Такролимус</t>
  </si>
  <si>
    <t>Антитимоцитарный глобулин (лошадиный)</t>
  </si>
  <si>
    <t>Вориконазол</t>
  </si>
  <si>
    <t xml:space="preserve">Кофеин-цитрат натрия </t>
  </si>
  <si>
    <t>Мелфалан</t>
  </si>
  <si>
    <t>Калия хлорид, натрия ацетат, натрия хлорид</t>
  </si>
  <si>
    <t>Натрия хлорид, натрия ацетат, калия хлорид</t>
  </si>
  <si>
    <t>Перекись водорода</t>
  </si>
  <si>
    <t>Сальбутамол</t>
  </si>
  <si>
    <t>Норэпинефрин</t>
  </si>
  <si>
    <t>Атропин</t>
  </si>
  <si>
    <t>ЗЦП</t>
  </si>
  <si>
    <t>Метилдопа</t>
  </si>
  <si>
    <t>Фенобарбитал</t>
  </si>
  <si>
    <t>Трамадол</t>
  </si>
  <si>
    <t>Ампициллин</t>
  </si>
  <si>
    <t>Клоназепам</t>
  </si>
  <si>
    <t>Фолиевая кислота</t>
  </si>
  <si>
    <t>Леветирацетам</t>
  </si>
  <si>
    <t>Фенилэфрин</t>
  </si>
  <si>
    <t xml:space="preserve">Эритромицин </t>
  </si>
  <si>
    <t>Дротаверин</t>
  </si>
  <si>
    <t>Смектит диоктаэдрический</t>
  </si>
  <si>
    <t>Ко-тримаксозол (сульфаметоксазол, триметоприм )</t>
  </si>
  <si>
    <t>Меркаптопурин</t>
  </si>
  <si>
    <t>Йопромид</t>
  </si>
  <si>
    <t>Преднизолон</t>
  </si>
  <si>
    <t>Хлоргексидин</t>
  </si>
  <si>
    <t>Аллопуринол</t>
  </si>
  <si>
    <t>Амброксол</t>
  </si>
  <si>
    <t>Аммиак</t>
  </si>
  <si>
    <t>Амоксициллин, клавулановая кислота</t>
  </si>
  <si>
    <t>Ацикловир</t>
  </si>
  <si>
    <t>Бария сульфат</t>
  </si>
  <si>
    <t>Бриллиантовый зеленый</t>
  </si>
  <si>
    <t>Будесонид</t>
  </si>
  <si>
    <t>Верапамил</t>
  </si>
  <si>
    <t>Винбластин</t>
  </si>
  <si>
    <t>Висмута трикалия дицитрат</t>
  </si>
  <si>
    <t>Гепарин в комбинациях</t>
  </si>
  <si>
    <t>Дексаметазон</t>
  </si>
  <si>
    <t>Десмопрессин</t>
  </si>
  <si>
    <t>Дигоксин</t>
  </si>
  <si>
    <t>Диклофенак</t>
  </si>
  <si>
    <t>Дилтиазем</t>
  </si>
  <si>
    <t>Допамин</t>
  </si>
  <si>
    <t>Железа (II) сульфата гептагидрат + аскорбиновая кислота</t>
  </si>
  <si>
    <t>Железа гидроксид-декстрановый комплекс</t>
  </si>
  <si>
    <t>Ибупрофен</t>
  </si>
  <si>
    <t>Инсулин человеческий суточного  действия (средний)</t>
  </si>
  <si>
    <t>Калия хлорид</t>
  </si>
  <si>
    <t>Левотироксин</t>
  </si>
  <si>
    <t>Линезолид</t>
  </si>
  <si>
    <t>Лоперамид</t>
  </si>
  <si>
    <t xml:space="preserve">Месалазин </t>
  </si>
  <si>
    <t>Метилпреднизолон</t>
  </si>
  <si>
    <t xml:space="preserve">Микофеноловая кислота/Микофенолат мофетил </t>
  </si>
  <si>
    <t>Мупироцин</t>
  </si>
  <si>
    <t xml:space="preserve">Гадодиамид </t>
  </si>
  <si>
    <t>Омепразол</t>
  </si>
  <si>
    <t xml:space="preserve">Филграстим </t>
  </si>
  <si>
    <t xml:space="preserve">Прогестерон натуральный микронизированный </t>
  </si>
  <si>
    <t>Протамин</t>
  </si>
  <si>
    <t>Гипертонические растворы</t>
  </si>
  <si>
    <t>Тропикамид в комбинации с другими препаратами</t>
  </si>
  <si>
    <t>Фторурацил</t>
  </si>
  <si>
    <t>Хлоргексидин биглюканат</t>
  </si>
  <si>
    <t>Альбумин</t>
  </si>
  <si>
    <t>Амоксициллин и клавулановая кислота</t>
  </si>
  <si>
    <t>Вальпроевая кислота</t>
  </si>
  <si>
    <t>Метопролол</t>
  </si>
  <si>
    <t>Тиопентал</t>
  </si>
  <si>
    <t>Урокиназа</t>
  </si>
  <si>
    <t>Бензилпенициллин</t>
  </si>
  <si>
    <t>Неостигмина бромид</t>
  </si>
  <si>
    <t>Цефоперазон, комбинации (Антибактериальные препараты системного действия, другие бета-лактамные антибиотики, комбинации цефалоспоринов)</t>
  </si>
  <si>
    <t>Ацетилсалициловая кислота</t>
  </si>
  <si>
    <t>Блеомицин</t>
  </si>
  <si>
    <t>Гидрокортизон</t>
  </si>
  <si>
    <t>Нистатин</t>
  </si>
  <si>
    <t>Силденафил</t>
  </si>
  <si>
    <t>Триамцинолон</t>
  </si>
  <si>
    <t>Фуросемид</t>
  </si>
  <si>
    <t>Этамзилат</t>
  </si>
  <si>
    <t xml:space="preserve">натрия бромид </t>
  </si>
  <si>
    <t>Калия йодид</t>
  </si>
  <si>
    <t>Цинка сульфат</t>
  </si>
  <si>
    <t>Меди сернокислая</t>
  </si>
  <si>
    <t>Лимонная кислота</t>
  </si>
  <si>
    <t xml:space="preserve">натрия хлорид </t>
  </si>
  <si>
    <t>Тетрациклин</t>
  </si>
  <si>
    <t xml:space="preserve">Сульфаметоксазол и Триметоприм </t>
  </si>
  <si>
    <t>Кислота уксусная ледяная</t>
  </si>
  <si>
    <t>Ропивакаин</t>
  </si>
  <si>
    <t>Фактор свертывания крови IХ</t>
  </si>
  <si>
    <t>Артикаин и эпинефрин</t>
  </si>
  <si>
    <t xml:space="preserve">Вазелин </t>
  </si>
  <si>
    <t>Дексаметазон и Тобрамицин</t>
  </si>
  <si>
    <t xml:space="preserve">Декспантенол </t>
  </si>
  <si>
    <t xml:space="preserve">Дидрогестерон </t>
  </si>
  <si>
    <t xml:space="preserve">Допамин </t>
  </si>
  <si>
    <t xml:space="preserve">Йод </t>
  </si>
  <si>
    <t xml:space="preserve">Кальция глюконат </t>
  </si>
  <si>
    <t>Йод, калия йодид, глицерин, вода</t>
  </si>
  <si>
    <t>Нитроглицерин</t>
  </si>
  <si>
    <t xml:space="preserve">Нифедипин </t>
  </si>
  <si>
    <t>Оксибупрокаин</t>
  </si>
  <si>
    <t>Периндоприл в комбинации с диуретиками</t>
  </si>
  <si>
    <t>Пилокарпин</t>
  </si>
  <si>
    <t>Проксиметакаин</t>
  </si>
  <si>
    <t>Сульфацетамид</t>
  </si>
  <si>
    <t xml:space="preserve">Тиамин </t>
  </si>
  <si>
    <t>Тимолол</t>
  </si>
  <si>
    <t>Тобрамицин</t>
  </si>
  <si>
    <t>Толперизон, лидокаин</t>
  </si>
  <si>
    <t>Тропикамид</t>
  </si>
  <si>
    <t xml:space="preserve">Фенилэфрин </t>
  </si>
  <si>
    <t xml:space="preserve">Тропикамид в комбинации с другими препаратами     </t>
  </si>
  <si>
    <t xml:space="preserve">Флутиказон фуроат </t>
  </si>
  <si>
    <t xml:space="preserve">Хлоргексидин </t>
  </si>
  <si>
    <t xml:space="preserve">Ципрофлоксацин </t>
  </si>
  <si>
    <t xml:space="preserve">Этанол </t>
  </si>
  <si>
    <t>Афлиберцепт</t>
  </si>
  <si>
    <t>картридж</t>
  </si>
  <si>
    <t>шприц-тюбик</t>
  </si>
  <si>
    <t>Капсула</t>
  </si>
  <si>
    <t>туб</t>
  </si>
  <si>
    <t>9700</t>
  </si>
  <si>
    <t>кг</t>
  </si>
  <si>
    <t>шприц-тюбик/ фл</t>
  </si>
  <si>
    <t>Канистра</t>
  </si>
  <si>
    <t>20-ОИ-М от 04.04.2018</t>
  </si>
  <si>
    <t>ТОО "Ата-су"</t>
  </si>
  <si>
    <t>9-М от 11.12.2017</t>
  </si>
  <si>
    <t>ТОО "КФК МЕДСЕРВИС ПЛЮС"</t>
  </si>
  <si>
    <t>47-М от 28.05.2018</t>
  </si>
  <si>
    <t>ТОО "ВИВА Фарм"</t>
  </si>
  <si>
    <t>44-ОИ-М от 08.06.2018</t>
  </si>
  <si>
    <t>19-М от 13.03.2018</t>
  </si>
  <si>
    <t>51-М от 06.06.2018</t>
  </si>
  <si>
    <t>3-ОИ-М от 02.04.2018</t>
  </si>
  <si>
    <t>38-М от 19.04.2018</t>
  </si>
  <si>
    <t>3-М от 15.12.2017</t>
  </si>
  <si>
    <t>ТОО "Ар-Абат"</t>
  </si>
  <si>
    <t>6-ОИ-М от 03.05.2018</t>
  </si>
  <si>
    <t>ТОО "Pharm Stock Medicines.Kz"</t>
  </si>
  <si>
    <t>51-ОИ-М от 26.06.2018</t>
  </si>
  <si>
    <t>9-ОИ-М от 26.06.2018</t>
  </si>
  <si>
    <t>85-М от 13.07.2018</t>
  </si>
  <si>
    <t>1-ОИ-М от 12.01.2018</t>
  </si>
  <si>
    <t>ТОО "Абзал Алем"</t>
  </si>
  <si>
    <t>47-ОИ-М</t>
  </si>
  <si>
    <t>ТОО "Казахстан Фарма"</t>
  </si>
  <si>
    <t>2-М от 06.03.2018</t>
  </si>
  <si>
    <t>ТОО "FAM.ALLIANCE"</t>
  </si>
  <si>
    <t>8-М от 11.12.2017</t>
  </si>
  <si>
    <t>43-ОИ-М от 29.05.2018</t>
  </si>
  <si>
    <t>ТОО "Terra Pharm"</t>
  </si>
  <si>
    <t>56-М от 14.06.2018</t>
  </si>
  <si>
    <t>ТОО "REMAR COMPANY"</t>
  </si>
  <si>
    <t>82-ои-м от 12.10.2018г</t>
  </si>
  <si>
    <t>2-ои-м от 02.04.2019</t>
  </si>
  <si>
    <t>№3-М от 07.03.2019г</t>
  </si>
  <si>
    <t>ТОО «Гелика»</t>
  </si>
  <si>
    <t>ННЦОТННЦМД</t>
  </si>
  <si>
    <t>№5-М от 12.03.2019г</t>
  </si>
  <si>
    <t>4-ои-м от 11.04.2019</t>
  </si>
  <si>
    <t>9-ои-м от 11.04.2019</t>
  </si>
  <si>
    <t>ТОО «Шортандинская Центральная районная аптека № 9»</t>
  </si>
  <si>
    <t>№8-м от 01.04.2019</t>
  </si>
  <si>
    <t>7-ои-м от 22.04.2019</t>
  </si>
  <si>
    <t>ТОО «Агафо»</t>
  </si>
  <si>
    <t>РДЦ ННЦМД</t>
  </si>
  <si>
    <t>1.1.2.</t>
  </si>
  <si>
    <t xml:space="preserve">Медицинские изделия </t>
  </si>
  <si>
    <t>Рулоны упаковочные плоские</t>
  </si>
  <si>
    <t>Пробирка вакуумная</t>
  </si>
  <si>
    <t>Интродьюсер в комплекте с иглой</t>
  </si>
  <si>
    <t xml:space="preserve">Соединитель </t>
  </si>
  <si>
    <t>AllergyScreen Панель 1,  на 10 исследований (смешанные аллергены)</t>
  </si>
  <si>
    <t>AllergyScreen Панель 3, на 10 исследований (пищевые аллергены)</t>
  </si>
  <si>
    <t>AllergyScreen Панель 4 на 10 исследований, (20 аллергенов/ педиатрическая панель (ингаляционно-пищевая)</t>
  </si>
  <si>
    <t>Перчатки</t>
  </si>
  <si>
    <t xml:space="preserve">Катетер </t>
  </si>
  <si>
    <t>Трубка эндотрахеальная</t>
  </si>
  <si>
    <t>Наконечники</t>
  </si>
  <si>
    <t xml:space="preserve">Пробирка </t>
  </si>
  <si>
    <t xml:space="preserve">Индикатор </t>
  </si>
  <si>
    <t xml:space="preserve">Ножницы </t>
  </si>
  <si>
    <t>Набор для гемодиализа</t>
  </si>
  <si>
    <t>Повязка</t>
  </si>
  <si>
    <t>Набор реагентов для окраски цитологических препаратов по Папаниколау (экспресс тест)</t>
  </si>
  <si>
    <t>Био-фикс 4*200 мл</t>
  </si>
  <si>
    <t>Окрашивание цитоплазмы клеток по Папаниколау OG6 1000 мл</t>
  </si>
  <si>
    <t>Окрашивание ядер по Папаниколау 1000 мл</t>
  </si>
  <si>
    <t>Окрашивание цитоплазмы клеток по Папаниколау ЕА50 1000 мл</t>
  </si>
  <si>
    <t xml:space="preserve">Винт </t>
  </si>
  <si>
    <t>Винт</t>
  </si>
  <si>
    <t>Спица</t>
  </si>
  <si>
    <t xml:space="preserve">Спица </t>
  </si>
  <si>
    <t>Монофокальная асферическая интраокулярная линза для хирургии катаракты</t>
  </si>
  <si>
    <t xml:space="preserve">Мультифокальная  трифокальная интроокулярная линза дляхирургии катаракты </t>
  </si>
  <si>
    <t>Раствор</t>
  </si>
  <si>
    <t xml:space="preserve">Рулон для плазменной (низкотемпературной) стерилизации </t>
  </si>
  <si>
    <t>Маска</t>
  </si>
  <si>
    <t>Коллост гель</t>
  </si>
  <si>
    <t>Комплект (для перевязки ЦВК)</t>
  </si>
  <si>
    <t xml:space="preserve">Кассеты </t>
  </si>
  <si>
    <t xml:space="preserve">Упаковочные  пакеты </t>
  </si>
  <si>
    <t xml:space="preserve">Набор стерильный для гемодиализа </t>
  </si>
  <si>
    <t xml:space="preserve">Маска </t>
  </si>
  <si>
    <t>Колпачок MiniCap</t>
  </si>
  <si>
    <t>Трубка</t>
  </si>
  <si>
    <t>Пиявки медицинские</t>
  </si>
  <si>
    <t>Капилляры</t>
  </si>
  <si>
    <t>Катетер</t>
  </si>
  <si>
    <t>Катетер Гольдштейна</t>
  </si>
  <si>
    <t>Шуруп</t>
  </si>
  <si>
    <t>Межстержневой стабилизатор тип 1</t>
  </si>
  <si>
    <t>Гайка</t>
  </si>
  <si>
    <t>Стержень</t>
  </si>
  <si>
    <t>Электрод</t>
  </si>
  <si>
    <t xml:space="preserve">Трубка трахеостомическая </t>
  </si>
  <si>
    <t xml:space="preserve">Лезвие </t>
  </si>
  <si>
    <t xml:space="preserve">Катетер  </t>
  </si>
  <si>
    <t xml:space="preserve">Повязка с впитывающей прокладкой </t>
  </si>
  <si>
    <t>Материал шовный рассасывающийся 3/0 75 см игла колющая 26 мм</t>
  </si>
  <si>
    <t xml:space="preserve">Бентонит </t>
  </si>
  <si>
    <t>Салфетка</t>
  </si>
  <si>
    <t xml:space="preserve">Удлинитель </t>
  </si>
  <si>
    <t>Шприц</t>
  </si>
  <si>
    <t>ВЧ-инструмент</t>
  </si>
  <si>
    <t>Монополярный кабель</t>
  </si>
  <si>
    <t>ВЧ-интрумент с активациейна инструменте для электродов D=4мм, кабель 3,0м</t>
  </si>
  <si>
    <t>Биполярный пинцет Non-Stick , 200мм, прямой, бранш затупленный 1,0мм</t>
  </si>
  <si>
    <t>Биполярный пинцет Non-Stick , 200мм, прямой, бранш затупленный 2,0мм</t>
  </si>
  <si>
    <t xml:space="preserve">Биполярный пинцет  </t>
  </si>
  <si>
    <t xml:space="preserve">Бумага </t>
  </si>
  <si>
    <t xml:space="preserve">Бумага  </t>
  </si>
  <si>
    <t xml:space="preserve">Контейнер </t>
  </si>
  <si>
    <t>Стекло</t>
  </si>
  <si>
    <t>Иглодержатель</t>
  </si>
  <si>
    <t>Ножницы</t>
  </si>
  <si>
    <t xml:space="preserve">Пинцет </t>
  </si>
  <si>
    <t>Роторасширитель</t>
  </si>
  <si>
    <t>Пипетка</t>
  </si>
  <si>
    <t>Браслет для новорожденного</t>
  </si>
  <si>
    <t>Браслет для новорожденного,</t>
  </si>
  <si>
    <t>Бумага для дефибрилятора</t>
  </si>
  <si>
    <t>Бинт стерильный</t>
  </si>
  <si>
    <t>Скальпель №36,</t>
  </si>
  <si>
    <t>Маска лицевая, анестезиологическая</t>
  </si>
  <si>
    <t xml:space="preserve">Сенсор глюкозы </t>
  </si>
  <si>
    <t xml:space="preserve"> Динамометрический ключ </t>
  </si>
  <si>
    <t>Адаптер для перитонеального диализа</t>
  </si>
  <si>
    <t>Адаптер для капнографа</t>
  </si>
  <si>
    <t>Бинт эластичный</t>
  </si>
  <si>
    <t>Бумага для стерилизационной системы,</t>
  </si>
  <si>
    <t>Бумага для стерилизационной системы, размер 75х70 мм</t>
  </si>
  <si>
    <t>Бумага для ЭКГ,</t>
  </si>
  <si>
    <t>Валик полукруглый</t>
  </si>
  <si>
    <t>Валик под шею</t>
  </si>
  <si>
    <t>Валик круглый</t>
  </si>
  <si>
    <t>Вата синтетическая</t>
  </si>
  <si>
    <t>Вата нестерильная, 100 г</t>
  </si>
  <si>
    <t>ВЧ игольчатый электрод</t>
  </si>
  <si>
    <t>Гель для ультразвуковых исследований</t>
  </si>
  <si>
    <t>Гемостатическая губка, размерами 2,5х5,5см</t>
  </si>
  <si>
    <t>Глюкометр</t>
  </si>
  <si>
    <t>Губка гемостатическая,</t>
  </si>
  <si>
    <t>Губка гемостатическая, размер 4*4 см</t>
  </si>
  <si>
    <t>Губка гемостатическая.</t>
  </si>
  <si>
    <t>Диспенсер для липкой ленты, размер 19х50 см</t>
  </si>
  <si>
    <t>Жгут силиконовый,</t>
  </si>
  <si>
    <t>Трубка эндотрахеальная,</t>
  </si>
  <si>
    <t>Клеенка медицинская, подкладная, резинотканная</t>
  </si>
  <si>
    <t>Лампа бактерицидная</t>
  </si>
  <si>
    <t>Пленка стерильная разрезаемая с йодоформом 56х45 см</t>
  </si>
  <si>
    <t>Лента хирургическая</t>
  </si>
  <si>
    <t>Диафрагма с аксессуарами</t>
  </si>
  <si>
    <t>Зажим Кохера, 14 см</t>
  </si>
  <si>
    <t>Зажим кровоостанавливающий,</t>
  </si>
  <si>
    <t>зажим KOCHER</t>
  </si>
  <si>
    <t>зажим WERTHEIM</t>
  </si>
  <si>
    <t xml:space="preserve"> зажим окончатый FOERSTER</t>
  </si>
  <si>
    <t xml:space="preserve">  зажим SIMS-MAIER </t>
  </si>
  <si>
    <t xml:space="preserve"> зажим Allis </t>
  </si>
  <si>
    <t xml:space="preserve"> щипцы пулевые SCHROEDER  </t>
  </si>
  <si>
    <t>кюретка гинекологическая RECAMIER</t>
  </si>
  <si>
    <t>Зажим хирургический</t>
  </si>
  <si>
    <t>Игла для периферического доступа</t>
  </si>
  <si>
    <t>Игла для забора крови, размер 24 G</t>
  </si>
  <si>
    <t>Игла биопсийная (белая).</t>
  </si>
  <si>
    <t>Игла биопсийная</t>
  </si>
  <si>
    <t>Игла иньекционная</t>
  </si>
  <si>
    <t>Известь натронная</t>
  </si>
  <si>
    <t>Импланты силиконовые грудные, круглой формы</t>
  </si>
  <si>
    <t>Импланты силиконовые грудные</t>
  </si>
  <si>
    <t>Индикатор,</t>
  </si>
  <si>
    <t>Кабель биполярный высокочастотный</t>
  </si>
  <si>
    <t>Кабель для проведения биполярной коагуляции и резки</t>
  </si>
  <si>
    <t>Капилляры,</t>
  </si>
  <si>
    <t>Микропипетки для экстракорпорального оплодотворения / Капилляры</t>
  </si>
  <si>
    <t>Катетер аспирационный, №12, с вакуум-контролем</t>
  </si>
  <si>
    <t>Катетер аспирационный,</t>
  </si>
  <si>
    <t>Кислородный пузырьковый увлажнитель с емкостью</t>
  </si>
  <si>
    <t>Клипсы REF LT 300 18 Ligaclip Extra</t>
  </si>
  <si>
    <t>Корнцанг, прямой 250 мм</t>
  </si>
  <si>
    <t>Корнцанг</t>
  </si>
  <si>
    <t xml:space="preserve">Краник ангиографический </t>
  </si>
  <si>
    <t xml:space="preserve">Манжета </t>
  </si>
  <si>
    <t>Манжета для измерения артериального давления</t>
  </si>
  <si>
    <t>Манжета взрослая</t>
  </si>
  <si>
    <t>Маркер лабораторный, синего, черного цвета</t>
  </si>
  <si>
    <t>Маска к небулайзеру С28, взрослая из ПВХ</t>
  </si>
  <si>
    <t>Маска к небулайзеру, Омрон NE-C28-E</t>
  </si>
  <si>
    <t>Маска ларингиальная, силиконовая размер № 4</t>
  </si>
  <si>
    <t>Маска ларингиальная, силиконовая размер № 3</t>
  </si>
  <si>
    <t>Маска лицевая, анестезиолгическая,</t>
  </si>
  <si>
    <t>Маска для кислородной терапии</t>
  </si>
  <si>
    <t>Масло оливковое</t>
  </si>
  <si>
    <t>Материал стоматологический, 12,5/8,5</t>
  </si>
  <si>
    <t>Материал стоматологический, цветовых оттенков 4,0, № 9</t>
  </si>
  <si>
    <t>Мешок Амбу</t>
  </si>
  <si>
    <t>Мешок для тела (трупа) взрослый</t>
  </si>
  <si>
    <t>Мешок для тела (трупа) детский</t>
  </si>
  <si>
    <t>Мочеприемник прикроватный</t>
  </si>
  <si>
    <t>Набор для проведения одной процедуры плазмафереза на PCS2</t>
  </si>
  <si>
    <t>Набор трубок HYS</t>
  </si>
  <si>
    <t>Наконечник пластиковый</t>
  </si>
  <si>
    <t>Насос ручной с манометром</t>
  </si>
  <si>
    <t>Ножка желобоватая</t>
  </si>
  <si>
    <t>Ножницы хирургические, тупоконечные, изогнутые с тонкими браншами</t>
  </si>
  <si>
    <t>Одеяло для прибора Eguator EG-5000 SNUGGLE WARM детское</t>
  </si>
  <si>
    <t>Одеяло на устройство конвекционного обогрева</t>
  </si>
  <si>
    <t>Озокерит</t>
  </si>
  <si>
    <t>Паста проводящая Тен 20</t>
  </si>
  <si>
    <t>Пеленка стерильная</t>
  </si>
  <si>
    <t>Перчатки диагностические, смотровые, латексные нестерильные неопудренные</t>
  </si>
  <si>
    <t>Перчатки смотровые, нитриловые, нестерильные, неопудренные, текстурированные</t>
  </si>
  <si>
    <t>Перчатки хирургические</t>
  </si>
  <si>
    <t>Перчатки хирургические, низкоаллергенные.</t>
  </si>
  <si>
    <t xml:space="preserve">Гель </t>
  </si>
  <si>
    <t>Пинцет для биполярной коагуляции</t>
  </si>
  <si>
    <t>Пинцет хирургический, 150х2,5 мм.</t>
  </si>
  <si>
    <t>Пинцет анатомический,</t>
  </si>
  <si>
    <t>Пинцет офтальмологический</t>
  </si>
  <si>
    <t>Повязка с впитывающей прокладкой.</t>
  </si>
  <si>
    <t>Протез яичка детский</t>
  </si>
  <si>
    <t>Расширители Гегара,</t>
  </si>
  <si>
    <t>Ретрактор со световодом</t>
  </si>
  <si>
    <t>Система для перитонеального диализа для новорожденных</t>
  </si>
  <si>
    <t>Система закрытая аспирационная для детей 5FR, длина 31 см.</t>
  </si>
  <si>
    <t>Система закрытая аспирационная для взрослых 10FR, длина 34 см</t>
  </si>
  <si>
    <t>Система закрытая аспирационная для детей 8FR,длина 31 см,</t>
  </si>
  <si>
    <t>Система закрытая аспирационная для детей 6FR, длина 31 см,</t>
  </si>
  <si>
    <t>Стекло предметное.</t>
  </si>
  <si>
    <t>Тепловлагообменник для трахеостомической трубки</t>
  </si>
  <si>
    <t>Тест полосы</t>
  </si>
  <si>
    <t>Троакар одноразовый</t>
  </si>
  <si>
    <t>Трубка воздушная</t>
  </si>
  <si>
    <t>Трубка трахеостомическая,</t>
  </si>
  <si>
    <t>Трубка армированная, эндотрахеальная,</t>
  </si>
  <si>
    <t>Фиксатор для эпидурального катетера</t>
  </si>
  <si>
    <t>Фиксатор</t>
  </si>
  <si>
    <t>Фильтр диализной</t>
  </si>
  <si>
    <t>Химический индикатор</t>
  </si>
  <si>
    <t>Чашка культуральная</t>
  </si>
  <si>
    <t>Чашка ЭКО</t>
  </si>
  <si>
    <t>Шовный материал M 3,5 (0).</t>
  </si>
  <si>
    <t>Шовный материал М 0,7, (6/0) W 3224</t>
  </si>
  <si>
    <t>Шовный материал (5/0), W3203</t>
  </si>
  <si>
    <t>Шовный материал М 1,5 (4/0), W 3435</t>
  </si>
  <si>
    <t>Шовный материал Пролен</t>
  </si>
  <si>
    <t>Электрод нейтральный, одноразового пользования</t>
  </si>
  <si>
    <t>Электрод для ЭКГ, нестерильный, d-60 mm (длительного пользования)</t>
  </si>
  <si>
    <t>Переходник на троакар</t>
  </si>
  <si>
    <t>Трубка для насоса,</t>
  </si>
  <si>
    <t>Клипсонакладыватель хирургический LIGACLIP</t>
  </si>
  <si>
    <t>Порт для цистоскопа</t>
  </si>
  <si>
    <t xml:space="preserve">Комплект (для челюстно лицевой хирургии) </t>
  </si>
  <si>
    <t>Промывная система</t>
  </si>
  <si>
    <t xml:space="preserve">Пинцет коагуляционный </t>
  </si>
  <si>
    <t xml:space="preserve">эндопротез-лента для хирургического лечения </t>
  </si>
  <si>
    <t>Эндопротез сетчатый</t>
  </si>
  <si>
    <t>Картрижс удлинителем En Flow</t>
  </si>
  <si>
    <t xml:space="preserve">Набор стентов универсальных мочеточниковых с двумя "свиными хвостами" </t>
  </si>
  <si>
    <t>Дренажный комплект циклера для автоматизированного перитонеального диализа.</t>
  </si>
  <si>
    <t>Комплект однократного применения для плазмафереза   на аппарат "Гемофеникс"</t>
  </si>
  <si>
    <t>Шапочки для nCPAP</t>
  </si>
  <si>
    <t>Набор для nCPAP,</t>
  </si>
  <si>
    <t xml:space="preserve">Набор для nCPAP, </t>
  </si>
  <si>
    <t>Набор трубок</t>
  </si>
  <si>
    <t>Пластина эпифизарная</t>
  </si>
  <si>
    <t>Набор инструментов для малых фрагментов</t>
  </si>
  <si>
    <t xml:space="preserve">Крючок из титанового сплава педикулярный малый  </t>
  </si>
  <si>
    <t>Крючок из титанового сплава педикулярный средний</t>
  </si>
  <si>
    <t>Крючок из титанового сплава педикулярный большой</t>
  </si>
  <si>
    <t xml:space="preserve">Крючок из титанового сплава с широкой лапкой малый </t>
  </si>
  <si>
    <t>Крючок из титанового сплава с широкой лапкой  средний</t>
  </si>
  <si>
    <t>Крючок из титанового сплава с широкой лапкой  большой</t>
  </si>
  <si>
    <t xml:space="preserve">Крючок из титанового сплава с узкой лапкой малый  </t>
  </si>
  <si>
    <t xml:space="preserve">Крючок из титанового сплава с узкой лапкой средний  </t>
  </si>
  <si>
    <t>Крючок из тит.сплава с узкой лапкой большой для стерженя 5,5мм</t>
  </si>
  <si>
    <t>Крючок супраламинарный средний для стерженя 5,5мм</t>
  </si>
  <si>
    <t xml:space="preserve">Крючок из титанового сплава поясничный с угловым лезвием малый   </t>
  </si>
  <si>
    <t xml:space="preserve">Крючок из титанового сплава поясничный с угловым лезвием средний                                                           </t>
  </si>
  <si>
    <t xml:space="preserve">Крючок из титанового сплава удлиненный малый </t>
  </si>
  <si>
    <t xml:space="preserve">Крючок из титанового сплава удлиненный средний </t>
  </si>
  <si>
    <t xml:space="preserve">Крючок из титанового сплава удлиненный большой </t>
  </si>
  <si>
    <t xml:space="preserve">Крючок из титанового сплава с угловым лезвием правый грудной    </t>
  </si>
  <si>
    <t>Ножницы эндоскопические</t>
  </si>
  <si>
    <t>Катетеры для перитонеального диализа</t>
  </si>
  <si>
    <t>Катетер для перитонеального диализа, 42 см.</t>
  </si>
  <si>
    <t>Катетер для перитонеального диализа 62 см.</t>
  </si>
  <si>
    <t>Набор для эпидуральной анестезии</t>
  </si>
  <si>
    <t>Рулон</t>
  </si>
  <si>
    <t>Пара</t>
  </si>
  <si>
    <t>Кг</t>
  </si>
  <si>
    <t>л</t>
  </si>
  <si>
    <t>шприц</t>
  </si>
  <si>
    <t>7-М от 06.02.2018</t>
  </si>
  <si>
    <t>ТОО "Формат НС"</t>
  </si>
  <si>
    <t>76-М от 02.07.2018</t>
  </si>
  <si>
    <t>41-М от 26.04.2018</t>
  </si>
  <si>
    <t>ТОО "SATCOR"</t>
  </si>
  <si>
    <t>27-м от 26.03.2018</t>
  </si>
  <si>
    <t>ТОО "Риза-Мед"</t>
  </si>
  <si>
    <t>54-ОИ-М от 27.06.2018</t>
  </si>
  <si>
    <t>ТОО "Varus Trade"</t>
  </si>
  <si>
    <t>28-м от 29.03.2018</t>
  </si>
  <si>
    <t>ТОО "Амир и Д"</t>
  </si>
  <si>
    <t>4-ОИ-М от 09.04.2018</t>
  </si>
  <si>
    <t>79-М от 04.07.2018</t>
  </si>
  <si>
    <t>ТОО "Сапа Мед Астана"</t>
  </si>
  <si>
    <t>118-М от 06.11.2018</t>
  </si>
  <si>
    <t>9-ОИ-М от 02.03.2018</t>
  </si>
  <si>
    <t>107-М от 29.08.2018</t>
  </si>
  <si>
    <t>ТОО "Dana Estrella"</t>
  </si>
  <si>
    <t>74-М от 28.06.2018</t>
  </si>
  <si>
    <t>121-М от 28.11.2018</t>
  </si>
  <si>
    <t>3-М от 16.03.2018</t>
  </si>
  <si>
    <t>31-М от 04.04.2018</t>
  </si>
  <si>
    <t>20-М от 13.03.2018</t>
  </si>
  <si>
    <t>ТОО "BioVitrumAstana"</t>
  </si>
  <si>
    <t>53-ОИ-М от 27.06.2018</t>
  </si>
  <si>
    <t>ТОО "Apex Co"</t>
  </si>
  <si>
    <t>33-М от 16.04.2018</t>
  </si>
  <si>
    <t>ТОО "ОПТЭК"</t>
  </si>
  <si>
    <t>34-М от 19.04.2018</t>
  </si>
  <si>
    <t>ТОО "ОСТ-ФАРМ"</t>
  </si>
  <si>
    <t>79-ои-м от 25.09.2018</t>
  </si>
  <si>
    <t>ТОО "Medical Active Group"</t>
  </si>
  <si>
    <t>ТОО "Meta Med"</t>
  </si>
  <si>
    <t>21-М от 16.03.2018</t>
  </si>
  <si>
    <t>81-ои-м от 28.09.18</t>
  </si>
  <si>
    <t>ТОО "Diamed Technik"</t>
  </si>
  <si>
    <t>55 от 13.04.2018</t>
  </si>
  <si>
    <t>ТОО "Гирудомед"</t>
  </si>
  <si>
    <t>31-ОИ-М от 24.04.2018</t>
  </si>
  <si>
    <t>ТОО "Pharm Stock Technics.Kz"</t>
  </si>
  <si>
    <t>13-ОИ-М от 15.03.2018</t>
  </si>
  <si>
    <t>73-ОИ-М от 08.08.2018</t>
  </si>
  <si>
    <t>61-М от 18.06.2018</t>
  </si>
  <si>
    <t>22-ОИ-М от 06.04.2018</t>
  </si>
  <si>
    <t>№23-М от 16.03.2018</t>
  </si>
  <si>
    <t>ТОО "Аргус-фарм"</t>
  </si>
  <si>
    <t>66-М от 22.06.2018</t>
  </si>
  <si>
    <t>18-М от 12.03.2018</t>
  </si>
  <si>
    <t>ТОО "Альянс"</t>
  </si>
  <si>
    <t>№18-ои-м от 02.04.2018</t>
  </si>
  <si>
    <t>ТОО "NODA-Med"</t>
  </si>
  <si>
    <t>ТОО "Galamat Integra"</t>
  </si>
  <si>
    <t>60-М от 15.06.2018</t>
  </si>
  <si>
    <t>57-М от 15.06.2018</t>
  </si>
  <si>
    <t>64-ОИ-М от 10.07.2018</t>
  </si>
  <si>
    <t>ТОО "А-37"</t>
  </si>
  <si>
    <t>ИП "Бишинова"</t>
  </si>
  <si>
    <t>ТОО "VISION Import"</t>
  </si>
  <si>
    <t>17-ои-м от 29.03.2018</t>
  </si>
  <si>
    <t>ТОО "Медтехснаб НС"</t>
  </si>
  <si>
    <t>ТОО "InterMedService-AST"</t>
  </si>
  <si>
    <t>57-ОИ-М от 03.07.2018</t>
  </si>
  <si>
    <t>ТОО "Тарлан-Инт"</t>
  </si>
  <si>
    <t>49-М от 30.05.2018</t>
  </si>
  <si>
    <t>ТОО "У-КА ФАРМ Б.З."</t>
  </si>
  <si>
    <t>55-ОИ-М от 02.07.2018</t>
  </si>
  <si>
    <t>71-М от 25.06.2018</t>
  </si>
  <si>
    <t>№2-ои-м от 02.04.2019</t>
  </si>
  <si>
    <t>3-ои-м от 10.04.2019</t>
  </si>
  <si>
    <t>ТОО «Бастау Мед»</t>
  </si>
  <si>
    <t>6-ои-м от17.04.2019</t>
  </si>
  <si>
    <t>9-М от 01.04.20219</t>
  </si>
  <si>
    <t>№9-м от 01.04.2019</t>
  </si>
  <si>
    <t>ТОО "АЛЬФАТИМ"</t>
  </si>
  <si>
    <t>ТОО «Альянс»</t>
  </si>
  <si>
    <t>ТОО «Мерусар и К»</t>
  </si>
  <si>
    <t>10-М от 08.04.2019</t>
  </si>
  <si>
    <t>11-М от 08.04.2019</t>
  </si>
  <si>
    <t>ТОО «Meta Med»</t>
  </si>
  <si>
    <t>11-м от 08.04.2019</t>
  </si>
  <si>
    <t>13-М от 19.04.2019</t>
  </si>
  <si>
    <t>ТОО «NODA-Med»</t>
  </si>
  <si>
    <t>15-М от 19.04.2019</t>
  </si>
  <si>
    <t>ТОО «КАЗАХСТАН-МЕД ДЕЗ»</t>
  </si>
  <si>
    <t>ТОО «Эльдар-Фарм»</t>
  </si>
  <si>
    <t>№16-м от 17.05.2019</t>
  </si>
  <si>
    <t>1.1.3.</t>
  </si>
  <si>
    <t>Реагенты и реактивы</t>
  </si>
  <si>
    <t>Набор реагентов HepAK 7plus Dot Иммунодотинговый анализ для качественного определения антител класса IgG к M2, LKM1, LC1, SLA и F-Aktin в сыворотке крови человека или плазме</t>
  </si>
  <si>
    <t>Набор реагентов CytoBead ANА Непрямой иммунофлюоресцентный анализ для обнаружения антител IgG к ядерным и цитоплазматическим антигенам</t>
  </si>
  <si>
    <t>Набор реагентов ANA 12 Line Dot Иммунодотинговый анализ для качественного определения антител класса IgG к ядерным и цитоплаз-матическим антигенам в человеческой сыворотке или плазме</t>
  </si>
  <si>
    <t>Набор реагентов Canca Непрямой иммунофлюоресцентный анализ для определения  IgG антител
к нейтрофильным цитоплазматическим антигенам (ANCA) в человеческой сыворотке</t>
  </si>
  <si>
    <t>Набор реагентов EmA Непрямой иммунофлюоресценции тест для определения антител IgA к эндомизиуму (EMA) в сыворотке крови человека</t>
  </si>
  <si>
    <t>Набор реагентов Anti-Phospolipid DotИммунодотинговый анализ для определения IgG и/или IgM-антител к фосфалипидам и β2- гликопротеинов</t>
  </si>
  <si>
    <t>Набор реагентов CytoBead CeliAK Непрямой иммунофлюоресцентный анализ для определения антител IgA или IgG к эндомизию, трансглутаминазе и деаминированному глиадину</t>
  </si>
  <si>
    <t>Набор реагентов Anti–Myeloperoxidase PE, 100 тестов</t>
  </si>
  <si>
    <t>Набор реагентов CD45 Per CP 100 tests.</t>
  </si>
  <si>
    <t>Набор реагентов CD138 APC 100 tests</t>
  </si>
  <si>
    <t xml:space="preserve">Раствор PerFix  150 tests  Пермабилизирующий раствор </t>
  </si>
  <si>
    <t>Набор реагентов CD117 PЕ на 100 тестов</t>
  </si>
  <si>
    <t>Набор реагентов CD2 PC7 100tests</t>
  </si>
  <si>
    <t>Набор реагентов CD 5 PC5.5 100tests</t>
  </si>
  <si>
    <t>Набор реагентов CD 200 APC- A750  100tests</t>
  </si>
  <si>
    <t>Набор реагентов CD25 PB  100tests</t>
  </si>
  <si>
    <t>Набор реагентов CD 15 PB 100tests</t>
  </si>
  <si>
    <t>Набор реагентов CD19 PerCP 100 tests</t>
  </si>
  <si>
    <t>Набор реагентов CD 33 APC- A750 на 100 тестов</t>
  </si>
  <si>
    <t>Набор реагентов CD19-PE-Cy7, 100 tests</t>
  </si>
  <si>
    <t>Набор реагентов CD20 APC-Cy7, 100тестов</t>
  </si>
  <si>
    <t>Набор реагентов CD 235 Fitc на 100 тестов</t>
  </si>
  <si>
    <t>Набор реагентов CD34 APC на 100 тестов</t>
  </si>
  <si>
    <t xml:space="preserve">Набор реагентов CD79b APC 100 tests </t>
  </si>
  <si>
    <t xml:space="preserve">Набор реагентов CD59 PE clone MEM 43, 100 tests </t>
  </si>
  <si>
    <t xml:space="preserve">Набор реагентов CD34 PC7, 100 tests </t>
  </si>
  <si>
    <t>Набор реагентов HLA DR - PB 100test</t>
  </si>
  <si>
    <t>Набор реагентов CD45 Kr O 100test</t>
  </si>
  <si>
    <t>Набор реагентов CD58 Fitc 100tests</t>
  </si>
  <si>
    <t>Набор реагентов CD38 PB 100tests</t>
  </si>
  <si>
    <t>Набор реагентов CD64 APC- A 750 на 100 тестов</t>
  </si>
  <si>
    <t>Набор реагентов CD14 PB на 100 тестов</t>
  </si>
  <si>
    <t>Набор реагентов CD 14 PC5.5 на 100 тестов</t>
  </si>
  <si>
    <t>Набор реагентов CD 10 PC5.5 на 100 тестов</t>
  </si>
  <si>
    <t xml:space="preserve">Набор реагентовIgM-PE, 50 tests </t>
  </si>
  <si>
    <t>Набор реагентов CD 3 P.С 5,5 на 100 тестов</t>
  </si>
  <si>
    <t>Набор реагентов  IgM-APC, (50 tests)</t>
  </si>
  <si>
    <t>Набор реагентов  CD13-PC5.5 на 100тестов</t>
  </si>
  <si>
    <t>Набор реагентов  CD33-PC7 на 100тестов</t>
  </si>
  <si>
    <t>IsoFlow Изотонический раствор, 1х10 л.</t>
  </si>
  <si>
    <t>FlowClean Очиститель, 500 мл.</t>
  </si>
  <si>
    <t>Flow-Check Pro Fluorospheres, 3 x 10 mL (Калибровочные частицы для стандартизации проточного цитометра)</t>
  </si>
  <si>
    <t>Пробирки 12х75 мм, 250 шт</t>
  </si>
  <si>
    <t>Клетки IMMUNO-TROL 60 тестов(Калибровочная кровь)</t>
  </si>
  <si>
    <t>Lysing Solution (лизирующий раствор) на 100 тестов,  200 ml.</t>
  </si>
  <si>
    <t>Flow-Set Pro Fluorospheres, 3 x 10 mL (Калибровочные частицы для стандартизации проточного цитометра)</t>
  </si>
  <si>
    <t>Набор реагентов CD103FITC 100 tests</t>
  </si>
  <si>
    <t>Набор реагентов CD4 FITC 50 test</t>
  </si>
  <si>
    <t>Набор реагентов Oncomark TCR(άβ/TCR(gd)/CD3,  50test</t>
  </si>
  <si>
    <t xml:space="preserve">Очищающий Раствор  Facs clean 5,0 L. </t>
  </si>
  <si>
    <t>Проточная жидкость FACSFlow Sheath Fluid 20L</t>
  </si>
  <si>
    <t xml:space="preserve">Лизирующий раствор Lysing Solution </t>
  </si>
  <si>
    <t>Набор реагентов Simultest IMK Plus Kit 50 tests Цитофлюориметр (цитометр)</t>
  </si>
  <si>
    <t xml:space="preserve">Набор реагентов Simultest anti Kарра/Lambda,50тестов </t>
  </si>
  <si>
    <t xml:space="preserve">Отмывающий раствор Сell wash 5 L </t>
  </si>
  <si>
    <t>Пробирка круглодонная 5 мл с крышкой, ПС, 1000 шт/уп</t>
  </si>
  <si>
    <t>Набор реагентов CD43 Fitc на 100 тестов</t>
  </si>
  <si>
    <t>Набор реагентов CD56 PE-Cy7C 100 tests</t>
  </si>
  <si>
    <t>Набор реагентов CD5 APC на 100 тестов</t>
  </si>
  <si>
    <t>Набор реагентов CD11 b Fitc на 100 тестов</t>
  </si>
  <si>
    <t>Набор реагентов CD24 PE на 100 тестов</t>
  </si>
  <si>
    <t>Набор реагентов CD1 a PE  100tests</t>
  </si>
  <si>
    <t>Набор реагентов CD 23 APC 100tests</t>
  </si>
  <si>
    <t xml:space="preserve">Набор реагентов Oncomark FMC7/CD23/CD19, 50 tests </t>
  </si>
  <si>
    <t>Набор реагентов Anti-TdT FITC 50 тестов</t>
  </si>
  <si>
    <t>Раствор Shutdown Solution, 5 L</t>
  </si>
  <si>
    <t xml:space="preserve">Набор реагентов HLA-B27 kit, 50 tests </t>
  </si>
  <si>
    <t xml:space="preserve">Промывающий раствор Facs Rinze5 литр. </t>
  </si>
  <si>
    <t xml:space="preserve">Набор реагентов CD7 FITC 100 тестов </t>
  </si>
  <si>
    <t>Набор реагентов CD4 APC-Cy7 MAB 100 тестов</t>
  </si>
  <si>
    <t>Набор реагентов Multitest 6-Color TBNK Reagent 50 tests</t>
  </si>
  <si>
    <t>Набор реагентов Cytometer Setup &amp; Tracking Beads Kit, 150 tests</t>
  </si>
  <si>
    <t>Набор реагентов CD79a APC 100 тестов</t>
  </si>
  <si>
    <t>Набор реагентов CD3 APC-Cy7 100тестов</t>
  </si>
  <si>
    <t>Набор реагентов CD11 APC 100test</t>
  </si>
  <si>
    <t>Набор реагентов CD22 PE 100tests</t>
  </si>
  <si>
    <t>Набор реагентов Anti ROR 1 на 100 тестов</t>
  </si>
  <si>
    <t xml:space="preserve">Набор реагентов CD42b FITC  100 tests </t>
  </si>
  <si>
    <t xml:space="preserve">Набор реагентов CD36 APC 100 tests </t>
  </si>
  <si>
    <t>Набор реагентов CD8APC 100 tests</t>
  </si>
  <si>
    <t xml:space="preserve">Раствор Permeabilizing Solution200 tests  Пермабилизирующий раствор </t>
  </si>
  <si>
    <t xml:space="preserve">Набор реагентов  CD71 Pe, (100 tests) </t>
  </si>
  <si>
    <t>Набор реагентов CD45 Horizon V500 MAB, 100 tests (RUO)</t>
  </si>
  <si>
    <t>Набор реагентов для иммуноферментного подтверждения иммуноглобулинов класса G и М к вирусу гепатита С , 96тестов</t>
  </si>
  <si>
    <t>Набор для определения Хламидия pneumanie IgG</t>
  </si>
  <si>
    <t>Набор для определения Хламидия pneumanie IgM</t>
  </si>
  <si>
    <t>Набор реагнетов для определения Микоплазмы пневмонии IgG методом ИФА</t>
  </si>
  <si>
    <t>Набор реагнетов для определения Микоплазмы пневмонии IgМ методом ИФА</t>
  </si>
  <si>
    <t>Набор реагентов PHAGOTEST 100 tests</t>
  </si>
  <si>
    <t>Тест-набор Helicobacter Pylori + Transferrin в кале 20 определении</t>
  </si>
  <si>
    <t>Экспресс тест BIOTEST FOB для определения скрытой крови в кале</t>
  </si>
  <si>
    <t>Enterococcus faecalis ATCC 19433</t>
  </si>
  <si>
    <t>Escherichia coli ATCC 25922</t>
  </si>
  <si>
    <t>Staphylococcus aureus ATCC 25923</t>
  </si>
  <si>
    <t>Pseudomonas aeruginosa ATCC 27853</t>
  </si>
  <si>
    <t>Staphylococcus aureus ATCC 29213</t>
  </si>
  <si>
    <t xml:space="preserve">Escherichia  coli ATCC  8739  </t>
  </si>
  <si>
    <t>Haemophilus influenza ATCC 49247</t>
  </si>
  <si>
    <t>Klebsiella pneumonia ATCC 700603</t>
  </si>
  <si>
    <t>Candida krusei АТСС 6258</t>
  </si>
  <si>
    <t>Candida parapsilosis АТСС 22019</t>
  </si>
  <si>
    <t>Антитела к двуспиральной ДНК, IgG  на 24 теста</t>
  </si>
  <si>
    <t>Антитела к экстрагируемым ядерным антигенам, скрининг (ENA-screen)  на 24 теста</t>
  </si>
  <si>
    <t>Антитела к кардиолипину, IgG  на 24 теста</t>
  </si>
  <si>
    <t>Антитела к кардиолипину, IgM  на 24 теста</t>
  </si>
  <si>
    <t>Антитела к митохондриям (AMA-M2)  на 24 теста</t>
  </si>
  <si>
    <t>Антитела к β2-гликопротеину I, скрининг  на 24 теста</t>
  </si>
  <si>
    <t>Анти-фосфолипид-скрининг, IgG  на 24 теста</t>
  </si>
  <si>
    <t>Анти-фосфолипид-скрининг, IgM  на 24 теста</t>
  </si>
  <si>
    <t>Антиядерные антитела, скрининг (ANA-screen)  на 24 теста</t>
  </si>
  <si>
    <t>Антитела к тканевой трансглутаминазе, IgA  на 24 теста</t>
  </si>
  <si>
    <t>Антитела к тканевой трансглутаминазе, IgG  на 24 теста</t>
  </si>
  <si>
    <t>Антитела к деамидированным пептидам глиадина IgA на 24 теста</t>
  </si>
  <si>
    <t>Антитела к деамидированным пептидам глиадина IgG  на 24 теста</t>
  </si>
  <si>
    <t>Антитела к микросомам печени и почек (Anti-LKM-1)  на 24 теста</t>
  </si>
  <si>
    <t>Антитела к растворимому антигену печени (Anti-SLA)  на 24 теста</t>
  </si>
  <si>
    <t>Кальпротектин в кале  на 24 теста</t>
  </si>
  <si>
    <t>Набор пробирок для пробоподготовки к набору, 100 шт</t>
  </si>
  <si>
    <t>Набор для определения положительного контроля</t>
  </si>
  <si>
    <t>Набор для определения отрицательного контроля</t>
  </si>
  <si>
    <t>Антинейтрофильные цитоплазматические антитела, скрининг (ANCA-screen)  на 24 теста</t>
  </si>
  <si>
    <t>Антитела к гистонам  на 24 теста</t>
  </si>
  <si>
    <t>Глубоколуночный планшет для предварительного разведения образцов</t>
  </si>
  <si>
    <t>Набор реагентов для иммуноферментного выявлениясуммарных антител к вирусу гепатита Дельта, 96тестов</t>
  </si>
  <si>
    <t>Набор реагентов для иммуноферментного выявления иммуноглобулинов класса G к вирусу  гепатита Е 12х8 определений</t>
  </si>
  <si>
    <t>Набор реагентов для иммуноферментного выявления иммуноглобулинов класса М к вирусу гепатита Е 12х8 определений</t>
  </si>
  <si>
    <t xml:space="preserve">Набор реагентов для выявления видоспецифических иммуноглобулинов класса G к Chlamydia trachomatis стрип 96 тестов </t>
  </si>
  <si>
    <t xml:space="preserve">Набор реагентов  С. trachomatis- IgM для иммуноферментного выявления видоспецифических иммуноглобулинов класса М к Chlamydia trachomatis, 96тестов </t>
  </si>
  <si>
    <t>Набор реагентов  С. trachomatis- IgА для иммуноферментного выявления видоспецифических иммуноглобулинов класса А к Chlamydia trachomatis, 96тестов</t>
  </si>
  <si>
    <t>Набор реагентов для иммуноферментного определения иммуноглобулинов класса M к вирусу простого герпеса 1 и 2 типов в сыворотке крови 6*8 определений</t>
  </si>
  <si>
    <t>Набор реагентов для иммуноферментного определения индекса авидности иммуноглобулинов класса G к вирусу простого герпеса 1 и 2 типов в сыворотке крови 
6*8 определений</t>
  </si>
  <si>
    <t xml:space="preserve">Набор реагентов  для иммуноферментного выявления иммуноглобулинов класса G к ядерному антигену NA вируса Эпштейна-Барр в сыворотке (плазме) крови, 96тестов </t>
  </si>
  <si>
    <t xml:space="preserve">Набор реагентов  для иммуноферментного выявления иммуноглобулинов класса М к поверхностному антигену вируса Эпштейна-Барр в сыворотке (плазме) крови, 96тестов </t>
  </si>
  <si>
    <t xml:space="preserve">Набор реагентов  для иммуноферментного выявления иммуноглобулинов класса G к поверхностному антигену вируса Эпштейна-Барр в сыворотке (плазме) крови, 96тестов </t>
  </si>
  <si>
    <t>Набор реагентов  для иммуноферментного выявления иммуноглобулинов класса G к антигенам Ureaplasma urealyticum, 96 определений</t>
  </si>
  <si>
    <t>Набор реагентов для иммуноферментного выявления иммуноглобулинов класса A к антигенам Ureaplasma urealyticum, 96 определений</t>
  </si>
  <si>
    <t>Набор реагентов для иммуноферментного выявления иммуноглобулинов класса G к антигенам токсокар в сыворотке (плазме) крови , 96 определений</t>
  </si>
  <si>
    <t>Набор реагентов Описторх - IgG - ИФА - БЕСТ для иммуноферментного выявления иммуноглобулинов класса G к антигенам описторхисов в сыворотке (плазме) крови, 96 определений</t>
  </si>
  <si>
    <t>Набор реагентов для иммуноферментного выявления иммуноглобулинов класса М к антигенам описторхисов, 96 тестов</t>
  </si>
  <si>
    <t>Набор реагентов  для иммуноферментного выявления иммуноглобулинов класса G к антигенам трихинелл в сыворотке (плазме) крови,   96 определений</t>
  </si>
  <si>
    <t xml:space="preserve">Набор реагентов  для иммуноферментного выявления иммуноглобулинов класса G к антигенам описторхисов, трихинелл, токсокар и эхинококков в сыворотке (плазме) крови 48 тестов </t>
  </si>
  <si>
    <t>Набор реагентов для иммуноферментного выявления иммуноглобулинов класса G к антигенам эхинококка однокамерного в сыворотке (плазме) крови</t>
  </si>
  <si>
    <t xml:space="preserve">Набор реагентов Бест для иммуноферментного определения иммуноглобулинов класса G к антигенам Ascaris lumbricoides в сыворотке крови, 96 тестов </t>
  </si>
  <si>
    <t>Набор реагентов для иммуноферментного выявления иммуноглобулинов классов А, М, G к антигенам лямблий , 96 тестов</t>
  </si>
  <si>
    <t>Набор реагентов для иммуноферментного выявления суммарных антител к антигену CagA Helicobacter pilori 12*8 определений</t>
  </si>
  <si>
    <t>Набор реагентов для иммуноферментного выявления иммуноглобулинов класса G к Mycoplasma hominis, 96 определений</t>
  </si>
  <si>
    <t>Набор для определения Micoplasma hominis IgА</t>
  </si>
  <si>
    <t>Набор реагентов  для иммуноферментного выявления иммуноглобулинов класса G к грибам рода Candida в сыворотке (плазме) крови</t>
  </si>
  <si>
    <t>Набор реагентов для иммуноферментного определения индекса авидности иммуноглобулинов класса G к Toxoplazma gondii в сыворотке крови 6х8 определений</t>
  </si>
  <si>
    <t>Набор реагентов для иммуноферментного определения индекса авидности иммуноглобулинов класса G к цитомегаловирусу 6х8 определений</t>
  </si>
  <si>
    <t>Набор реагентов для одновременного выявления в одной пробе ДНК Mycoplasma hominis и ДНК Mycoplasma genitalium, 96 определений</t>
  </si>
  <si>
    <t>Набор реагентов для определения гепатита В количественно, 96 определений</t>
  </si>
  <si>
    <t>Набор реагентов для определения гепатита В качественно, 96 определений</t>
  </si>
  <si>
    <t>Набор реагентов для определения гепатита С количественно, 96 определений</t>
  </si>
  <si>
    <t>Набор реагентов для определения гепатита С качественно, 96 определений</t>
  </si>
  <si>
    <t xml:space="preserve">Набор реагентов для определения генотипа гепатита С, 48 определений </t>
  </si>
  <si>
    <t>Набор реагентов для определения цитомегаловируса, 96 определений</t>
  </si>
  <si>
    <t>Ннабор реагентов для определения хламидий трахоматис, 96 определений</t>
  </si>
  <si>
    <t>Набор реагентов для определения трихомонады вагиналис, 96 определений</t>
  </si>
  <si>
    <t>Набор реагентов для определения вируса простого герпеса 1-го и 2 типа, 96 определений</t>
  </si>
  <si>
    <t>Набор реагентов для определения вируса Эпштейна-Барра, 96 определений</t>
  </si>
  <si>
    <t>Набор реагентов для определения ураплазмы уреалитикум, 96 определений</t>
  </si>
  <si>
    <t>Набор реагентов для определения Микоплазмы хоминис, 96 определений</t>
  </si>
  <si>
    <t>Набор реагентов для определения гонорреи нейсериа , 96 определений</t>
  </si>
  <si>
    <t>Набор реагентов для определения Гарднареллы вагиналис, 96 определений</t>
  </si>
  <si>
    <t>Набор реагентов для определения Кандиды альбиканс, 96 определений</t>
  </si>
  <si>
    <t>Набор реагентов для определения ВПЧ 16/18 типа, 96 определений</t>
  </si>
  <si>
    <t>РеалБест ДНК ВПЧ ВКР генотип  (количественный вариант, комплект 1), 96 определений</t>
  </si>
  <si>
    <t>Набор реагентов для выделения ДНК на магнитном штативе Экстракция-3, 96 определений</t>
  </si>
  <si>
    <t>Набор реагентов для одновременного выделения ДНК ВГВ, РНК ВГС и РНК ВИЧ из 250 мкл сыворотки (плазмы) крови для последующего анализа с детекцией в реальном времени, 48 определений</t>
  </si>
  <si>
    <t>Набор реагентов для быстрого выделения ДНК из соскобов эпителиальных клеток, 100 определений</t>
  </si>
  <si>
    <t>Гребенки стерильные для KFF (упаковка 10*10 шт)</t>
  </si>
  <si>
    <t>Транспортный раствор 100 пробирок по 300 мкл</t>
  </si>
  <si>
    <t>Набор реагентов для выделения ДНК на магнитном штативе Экстракция-1000 , 48 определений</t>
  </si>
  <si>
    <t>Набор для определения фракций гемоглобина в крови: Hemoglobin 200 тестов (2х250мл)</t>
  </si>
  <si>
    <t>Hb A2 контроль норма NORMAL Hb A2 CONTROL (5) 1 фл</t>
  </si>
  <si>
    <t>Mini Parasep SF (с 3,3 мл SAF и 1 каплей Triton X), 15-35ºС
(SAF – раствор ацетата натрия, уксусной кислоты и формалина. Особенно пригоден в случаях, когда возникает задержка между забором образца  и его доставкой для последующего лабораторного исследования.  Материал, зафиксированный в SAF, пригоден для прямых исследований, концентрирования и постоянного окрашивания. После концентрирования паразитов, необходимо 3-кратное отмывание полученного осадка от SAF для дальнейшей работы)</t>
  </si>
  <si>
    <t xml:space="preserve">Камера Pareslide на анализатор Parasys </t>
  </si>
  <si>
    <t>Раствор лизирующий Stromatolyser 4DL 1х2000 мл</t>
  </si>
  <si>
    <t>Раствор лизирующий Stromatolyser 4DS 1х42 мл</t>
  </si>
  <si>
    <t xml:space="preserve">Контрольная кровь XN Check L1 </t>
  </si>
  <si>
    <t xml:space="preserve">Контрольная кровь XN Check L2 </t>
  </si>
  <si>
    <t xml:space="preserve">Контрольная кровь XN Check L3 </t>
  </si>
  <si>
    <t>Промывочный раствор SP-Buffer 10L</t>
  </si>
  <si>
    <t xml:space="preserve">Промывочная вода SP-RINSE 10L </t>
  </si>
  <si>
    <t>Раствор SULFOLYSER 5L</t>
  </si>
  <si>
    <t xml:space="preserve">Лизирующий реагент LYSERCELL WDF 5L </t>
  </si>
  <si>
    <t xml:space="preserve">Лизирующий реагент LYSERCELL WNR 5L </t>
  </si>
  <si>
    <t xml:space="preserve">Окрашивающий реагент FLUOROCELL RET 2X12ML </t>
  </si>
  <si>
    <t>Разбавитель цельной крови CELLPACK DFL 2X1.5L</t>
  </si>
  <si>
    <t>Окрашивающий реагент FLUOROCELL WNR 2X82ML</t>
  </si>
  <si>
    <t>Окрашивающий реагент FLUOROCELL WDF 2X42ML</t>
  </si>
  <si>
    <t xml:space="preserve">Разбавитель цельной крови CELLPACK DCL 20L </t>
  </si>
  <si>
    <t>Стекло предметное №5000</t>
  </si>
  <si>
    <t>Разбавитель для SED-канала UF II PACK-SED, 2х2100мл</t>
  </si>
  <si>
    <t>Разбавитель для BAC-канала UF II PACK-BAC, 2х2100мл</t>
  </si>
  <si>
    <t>Краситель для SED-кнала UF II SEARCH-SED, 2х29мл</t>
  </si>
  <si>
    <t>Краситель для BAC-канала UF II SEARCH-BAC, 2х25мл</t>
  </si>
  <si>
    <t>Промывающая (проточная) жидкость UF II SHEATH,объем не менее 20л</t>
  </si>
  <si>
    <t>Контрольный материал  UF II Control 2x47 мл</t>
  </si>
  <si>
    <t xml:space="preserve">Раствор лизирующий Sulfolyser 500 мл </t>
  </si>
  <si>
    <t>Раствор стандартный контрольный e-check (XS)H 1,5 мл (контрольная кровь)</t>
  </si>
  <si>
    <t>Раствор стандартный контрольный e-check (XS)L 1,5 мл (контрольная кровь)</t>
  </si>
  <si>
    <t>Раствор стандартный контрольный e-check (XS)N 1,5 мл (контрольная кровь)</t>
  </si>
  <si>
    <t>Промывочный раствор для пробозаборника</t>
  </si>
  <si>
    <t xml:space="preserve">Калибратор: Гомоцистеин </t>
  </si>
  <si>
    <t xml:space="preserve">Контроль: Гомоцистеин </t>
  </si>
  <si>
    <t xml:space="preserve">Калибратор: Циклоспорин калибратор </t>
  </si>
  <si>
    <t xml:space="preserve">Калибратор: Такролимус калибраторы </t>
  </si>
  <si>
    <t>Калибратор: Про гастрин релизинг пептид, ProGRP</t>
  </si>
  <si>
    <t xml:space="preserve">Контроль: Про гастрин релизинг пептид, ProGRP </t>
  </si>
  <si>
    <t xml:space="preserve">Калибратор: антитела к цитруллин-содержащему пептиду Anti-CCP  </t>
  </si>
  <si>
    <t>Контроль: антитела к цитруллин-содержащему пептиду контроль Anti-CCP</t>
  </si>
  <si>
    <t>Калибратор: Поверхностный а/г вируса гепатита В II</t>
  </si>
  <si>
    <t>Контроль: Поверхностный а/г вируса гепатита В II</t>
  </si>
  <si>
    <t>Калибратор: метотрексат / methotrexate</t>
  </si>
  <si>
    <t>Контроль:  метотрексат  / methotrexate</t>
  </si>
  <si>
    <t xml:space="preserve">Мультиконтроль  для иммуносупрессантов </t>
  </si>
  <si>
    <t>Калибратор: Антитела к вирусу Гепатита С, Anti-HCV</t>
  </si>
  <si>
    <t xml:space="preserve">Пре-триггерный раствор, Pre-Trigger (1Lx4) for 36000 test </t>
  </si>
  <si>
    <t>Контроль: Антитела к вирусу Гепатита С,Anti-HCV</t>
  </si>
  <si>
    <t xml:space="preserve">Промывочный раствор, Wash Buffer (1Lx4) for 920 test </t>
  </si>
  <si>
    <t xml:space="preserve">Триггерный раствор, Trigger  (1Lx4) for 12000 </t>
  </si>
  <si>
    <t>Реакционные пробирки 8х500</t>
  </si>
  <si>
    <t xml:space="preserve">Набор реагентов Гомоцистеин,  реагент 100 тестов </t>
  </si>
  <si>
    <t xml:space="preserve">Набор реагентов Циклоспорин реагент 100 тестов </t>
  </si>
  <si>
    <t xml:space="preserve">Набор реагентов Циклоспорин реагент для преципитации </t>
  </si>
  <si>
    <t xml:space="preserve">Набор реагентов Такролимус реагент для преципитации </t>
  </si>
  <si>
    <t xml:space="preserve">Набор реагентов Про гастрин релизинг пептид, ProGRP 100 tests </t>
  </si>
  <si>
    <t>Набор реагентов антитела к цитруллин-содержащему пептиду реагент 100 тестов</t>
  </si>
  <si>
    <t>Набор реагентов Потверждающий а/г вируса гепатита В, HBsAg Qualtative на 50 тестов</t>
  </si>
  <si>
    <t>Набор реагентов метотрексат / methotrexate на 100 тестов</t>
  </si>
  <si>
    <t>Набор реагентов Антитела к вирусу Гепатита С на 500 тестов , Anti-HCV</t>
  </si>
  <si>
    <t xml:space="preserve">Универсиальный разбавитель ручного разведенияразведения </t>
  </si>
  <si>
    <t>Набор реагентов Поверхностный а/г вируса гепатита В II, реагент 500 т</t>
  </si>
  <si>
    <t xml:space="preserve">Калибратор Сиролимус </t>
  </si>
  <si>
    <t>Набор реагентов Сиролимус реагент</t>
  </si>
  <si>
    <t>Набор реагентов Сиролимус р-т д.преципитации</t>
  </si>
  <si>
    <t>Пленки оптически прозрачные для ПЦР планшетов, для этапа амплификации. Стерильные. Упаковка 100 шт</t>
  </si>
  <si>
    <t>Планшеты глубоколуночные, стерильные 50 шт/уп</t>
  </si>
  <si>
    <t xml:space="preserve">Набор реагентов Такролимус  реагент 100 тестов </t>
  </si>
  <si>
    <t xml:space="preserve">Капилляры </t>
  </si>
  <si>
    <t>Реагент</t>
  </si>
  <si>
    <t xml:space="preserve">Краска </t>
  </si>
  <si>
    <t xml:space="preserve">Урацил ДНК глюкозилаза </t>
  </si>
  <si>
    <t>Раствор 50хТАЕ Buffer Nris-acetate EDTA Unit Size</t>
  </si>
  <si>
    <t xml:space="preserve">Спирт изопропиловый  (2-пропанол) </t>
  </si>
  <si>
    <t xml:space="preserve">FLEX Policlonal Rb a Hu Chromogranin A RTU Link </t>
  </si>
  <si>
    <t>Rb a Hepatitis B Virus Core Antigen, Поликлональные кроличьи антитела к основному  вирусу Гепатита В.</t>
  </si>
  <si>
    <t>Реактивы</t>
  </si>
  <si>
    <t xml:space="preserve">Набор для количественного анализа </t>
  </si>
  <si>
    <t xml:space="preserve">Набор </t>
  </si>
  <si>
    <t xml:space="preserve">Набор для лизиса эритроцитов </t>
  </si>
  <si>
    <t xml:space="preserve">Набор для проведения обратной транскрипции, к ДНК синтеза для RT-gPCR </t>
  </si>
  <si>
    <t>Для детекции мутации V617F в гене JAK 2, на 300 реакций,  1шт. 5 mL, TaqMan Universal Master Mix II, no UNG,   3 шт. SEQUENCE DETECTION PRIMER, 10000 pmole     2 шт. TAQMAN TAMRA PROBE 6K PMOLES</t>
  </si>
  <si>
    <t xml:space="preserve">ПЦР стрипы для АВI 7500 MicroAmp 8-strip Rxa Tubes </t>
  </si>
  <si>
    <t xml:space="preserve">Набор для выделения РНК </t>
  </si>
  <si>
    <t xml:space="preserve">Реагент для ПЦР смеси TaqMan® </t>
  </si>
  <si>
    <t xml:space="preserve">Реактив раствор колцемида в ФСБД </t>
  </si>
  <si>
    <t xml:space="preserve">Набор для  определения ВCR-ABL транслокаций методом ПЦР реал тайм  </t>
  </si>
  <si>
    <t>Реактив</t>
  </si>
  <si>
    <t>Вакутейнеры для РНК</t>
  </si>
  <si>
    <t xml:space="preserve">Набор для выделения РНК GeneJET Whole Blood RNA  GeneJET Whole Blood RNA Purification Mini Kit </t>
  </si>
  <si>
    <t>Бесцветная жидкость для проводки  О-Ксилол</t>
  </si>
  <si>
    <t>Реактив Декальцинирующий электролитный раствор</t>
  </si>
  <si>
    <t xml:space="preserve">Окраска Ван-Гизон </t>
  </si>
  <si>
    <t>Био маунт НМ 500мл</t>
  </si>
  <si>
    <t>Формалин 10% забуференный 10л,фиксатор для гистологических и цитологических образцов</t>
  </si>
  <si>
    <t>Краситель Гематоксилин  Гарриса для окраски срочных биопсий 1000мл</t>
  </si>
  <si>
    <t>Карта для полного анализа фенотипа эритроцитов системы резус , включая типирование эритроцитов системы Келл</t>
  </si>
  <si>
    <t xml:space="preserve">Раствор низкоионной плотности,для приготовления 5% и 8% суспензии эритроцитов </t>
  </si>
  <si>
    <t>Комплект карт для идентификации антител</t>
  </si>
  <si>
    <t>Комплект карт для типирования по системе DiaClon</t>
  </si>
  <si>
    <t>Смарт-карта на 20 000 тестов</t>
  </si>
  <si>
    <t>Набор латексных контролей для анализаторов TEST 1, 6 тестов</t>
  </si>
  <si>
    <t>Набор реагентов для определения антимюллеров гормон  методом ИФА, 96 тестов</t>
  </si>
  <si>
    <t>Набор реагентов Anti-Gangliosid Dot Иммунодотинговый анализ для определения антител классов IgG и/или IgM к ганглиозидам в челове¬ческой сыворотке, плазме или спинномозговой жидкости</t>
  </si>
  <si>
    <t>Набор реагентов CeliAK Dot Иммунодотинговый анализ для определения антител IgA к глиадину и к тканевой трансглутаминазе в человеческой сыворотке или плазме</t>
  </si>
  <si>
    <t>Набор реагентов CytoBead ANCA Непрямой иммунофлюоресцентный анализ для обнаружения антител IgG к нейтрофилам цитоплазматических антигенов</t>
  </si>
  <si>
    <t>Набор реагентов ANA Plus Непрямой иммунофлюоресцентный анализ для определения антител к ядерным и цитоплазматическим антигенам (ANA) в сыворотке крови человека</t>
  </si>
  <si>
    <t>Набор реагентов Рanca Непрямой иммунофлюоресцентный анализ для определения IgG антител 
к нейтрофильным цитоплазматическим антигенам (ANCA) в человеческой сыворотке</t>
  </si>
  <si>
    <t>Набор реагентов PMCcl plus Dot Для качественного определения Ат к IgG к ядерным и цитоплазматическим Аг в человеческой сыворотке или плазме ( Jo-1, PL-7, Pl12, SRP, Ku, PM/Scl, Scl-70 ,Mi20</t>
  </si>
  <si>
    <t xml:space="preserve">Набор реагентов nDNA IFA plus Непрямой иммунофлюоресцентный анализ для определения антител IgGк нативной ДНК </t>
  </si>
  <si>
    <t xml:space="preserve">AKLIDES Набор реагенто сANCA Непрямой иммунофлюоресцентный анализ для определения IgG антител к нейтрофильным цитоплазматическим антигенам (ANCA) в человеческой сыворотке на 60 тестов </t>
  </si>
  <si>
    <t>AKLIDES Набор реагентов EmA Непрямой иммунофлюоресценции тест для определения антител IgА к эндомизиуму (ЕМА) в сыворотке крови человека на 48 тестов</t>
  </si>
  <si>
    <t>AKLIDES CytoBead ANCA Непрямой иммунофлюоресцентный анализ для обнаружения антител IgG к нейтрофилам цитоплазматических антигенов</t>
  </si>
  <si>
    <t>AKLIDES CytoBead ANА  Непрямой иммунофлюоресцентный анализ для обнаружения антител IgG к ядерным и цитоплазматическим антигенам</t>
  </si>
  <si>
    <t>AKLIDES Рanca  Непрямой иммунофлюоресцентный анализ для определения IgG антител к нейтрофильным цитоплазматическим антигенам (ANCA) в человеческой сыворотке</t>
  </si>
  <si>
    <t>AKLIDES CytoBead CeliAk  Непрямой иммунофлюоресцентный анализ для определения антител IgA или IgG к эндомизию, трансглутаминазе 2 и деамидизированному глиадину с положительным контролем для IgA антител IgA в сыворотке крови человека</t>
  </si>
  <si>
    <t>ANA HEp2- plus Непрямой иммунофлуоресцентный анализ для определения антител к ядерным и цитоплазматическим антигенам в человеческой сыворотке</t>
  </si>
  <si>
    <t>Системная красная волчанка</t>
  </si>
  <si>
    <t>Набор для анализа белковых фракций сыворотки крови с разделением B1-B2 Protein 6/300 тестов  (2х250мл) 2-30</t>
  </si>
  <si>
    <t>Раствор Capiclean 25мл 2- 8С</t>
  </si>
  <si>
    <t>Сегмeнты разведения +2 +30 С</t>
  </si>
  <si>
    <t>Triton X-100 Solution (50 ml) очищающий раствор.</t>
  </si>
  <si>
    <t xml:space="preserve">Термоустойчивая фольга Ribbon keymax T775 Thermo foil Resist </t>
  </si>
  <si>
    <t xml:space="preserve">Бумага для принтера PRINTER INK RIBBON IR-STSP01 </t>
  </si>
  <si>
    <t xml:space="preserve">Иммерсионное масло DM 96, объем не менее 473 мл температурный режим хранения+4 +40 С </t>
  </si>
  <si>
    <t xml:space="preserve">Тест полоски на мочевые анализаторы URiSCAN Optima II </t>
  </si>
  <si>
    <t>Резервуар с обесцвечивающим раствором (10х100мл) температурный режим хранения +2 +30С</t>
  </si>
  <si>
    <t>Резервуар с промывочным раствором (10х80мл) температурный режим хранения  +2 +30 С</t>
  </si>
  <si>
    <t>Контрольная сыворотка для анализа белковых фракций норма 5x1мл температурный режим хранения 2- 8С SERUM DE CONTROLE (5x1ml)</t>
  </si>
  <si>
    <t xml:space="preserve">Контрольная сыворотка для анализа белковых фракций гипергамма 5x1 мл температурный режим хранения +2 +8С CONTROLE HYPERGAMMA (5x1ml) </t>
  </si>
  <si>
    <t>Набор реагентов HYDRAGEL 1 IF (SM), 10 тестов, температурный режим хранения +2 +30 С</t>
  </si>
  <si>
    <t>Набор реагентов HYDRAGEL 2 IF (SM) 20 тестов температурный режим хранения +2 +30 С</t>
  </si>
  <si>
    <t>Набор реагентов IF ANTISERA AND FIXATIVE SOLUTION KIT (SM) температурный режим хранения +2 +8 С</t>
  </si>
  <si>
    <t>Набор реагентов HYDRAGEL 1 BENCE JONES (SM) 10 тестов температурный режим хранения +2 +30 С</t>
  </si>
  <si>
    <t>Набор контрольных материалов (GAM, K, L) ANTISERA AND FIXATIVE SOLUTION KIT (SM)  температурный режим хранения +2 +8 С</t>
  </si>
  <si>
    <t>Набор контрольных материалов ANTISERA KIT FOR FREE LIGHT CHAINS К &amp; L (SM) температурный режим хранения  +2 +8 С</t>
  </si>
  <si>
    <t>Previ Color Gram Aceton Fuschin, 500 ml</t>
  </si>
  <si>
    <t xml:space="preserve">Previ Color Gram lodine, 500 ml  </t>
  </si>
  <si>
    <t xml:space="preserve">Previ Color Gram  Crystal  violet , 500 ml </t>
  </si>
  <si>
    <t>VITEK 2 AST GP67 (20 карт) для определения чувствительности микроорганизмов.</t>
  </si>
  <si>
    <t>VITEK 2 AST ST01 STREP (20 карт) +2 +8 С, для определения чувствительности микроорганизмов.</t>
  </si>
  <si>
    <t xml:space="preserve">Vitek MS-DS Target Slides </t>
  </si>
  <si>
    <t xml:space="preserve">Vitek  MS- Chca ( Matrix) матричный раствор </t>
  </si>
  <si>
    <t xml:space="preserve">Vitek  MS FA </t>
  </si>
  <si>
    <t>VITEK 2 AST GN75 (20 тестов) +2 +8 С, для определения чувствительности микроорганизмов.</t>
  </si>
  <si>
    <t>VITEK 2 AST YS07 (20 тестов) +2 +8 С, для определения чувствительности микроорганизмов.</t>
  </si>
  <si>
    <t>SALINE SOLUTION (3x500 ml)  +18 +25 С, для микробиологических исследований.</t>
  </si>
  <si>
    <t>Инкубационные флаконы BACT/ALERT SA aerobic из комплекта (100х40мл) t  +15 +30 С , для микробиолоических исследований.</t>
  </si>
  <si>
    <t>Инкубационные флаконы BACT/ALERT SN anaerobic (100х40мл) t  +15 +30 С, для микробиолоических исследований.</t>
  </si>
  <si>
    <t>Инкубационные флаконы BACT/ALERT PF (100х20мл), t15-30C, для микробиолоических исследований.</t>
  </si>
  <si>
    <t>Polystyrene tubes (12*75mm) (1*2000шт), для микробиологических исследований.</t>
  </si>
  <si>
    <t>Набор реагентов для научно-исследовательских целей Anaerobic Indicator +15 +25 C. Для микробиологических исследований.</t>
  </si>
  <si>
    <t>Набор реагентов для научно-исследовательских целей GENbox anaer (10 генераторов)  +2 +25 С . Для микробиологических исследований.</t>
  </si>
  <si>
    <t>Набор калибровочных стандартов для денситометра - Standard calibration Densichek PLUS</t>
  </si>
  <si>
    <t>PREVI Color Gram Nozzle cleaning solution, 2,5 л     Очищающий раствор, 2,5 л</t>
  </si>
  <si>
    <t>Диски для тестирования на оксидазную активность</t>
  </si>
  <si>
    <t>DD019 Полоски для теста на образование индола.  Флакон 25 полосок.</t>
  </si>
  <si>
    <t>Набор дисков для определения чувствительности к антибиотикам: Ампициллин (a) 10 мкг, ampicillin (a), № 10 катриджей (1катридж-50 дисков).</t>
  </si>
  <si>
    <t>Набор дисков  для определения чувствительности к антибиотикам: Хлорамфеникол  30 мкг, chloramphenicol (c), № 10 катриджей (1катридж-50 дисков).</t>
  </si>
  <si>
    <t>Набор дисков для определения чувствительности к антибиотикам: Ко-тримаксазол, № 10 катриджей (1катридж-50 дисков).</t>
  </si>
  <si>
    <t>Набор дисков для определения чувствительности к антибиотикам Доксициклин гидрохлорид (do) 30 мкг, doxycycline hydrochloride (do), № 10 катриджей (1катридж-50 дисков).</t>
  </si>
  <si>
    <t>Набор дисков для определения чувствительности к антибиотикам Эритромицин (e) 15 мкг, erythromycin (e), № 10 катриджей (1катридж-50 дисков).</t>
  </si>
  <si>
    <t>Набор дисков для определения чувствительности к антибиотикам: Нитрофурантоин  300 мкг, nitrofurantoin (nf), № 10 катриджей (1катридж-50 дисков).</t>
  </si>
  <si>
    <t>Набор дисков для определения чусвительности к антибиотикам Нистатин (ns) 100u мкг, nystatin (ns), № 10 катриджей (1катридж-50 дисков).</t>
  </si>
  <si>
    <t>Набор дисков для определения чувствительности к антибиотикам:  пенициллин 10 мкг, Penicillin, № 10 катриджей (1катридж-50 дисков).</t>
  </si>
  <si>
    <t xml:space="preserve">Набор дисков для определения чувствительности к антибиотикам :Амикацин(ak) 30 мкг, amikacin (ak), № 10 катриджей (1катридж-50 дисков) </t>
  </si>
  <si>
    <t>Набор дисков для определения чувствительности к антибиотикам тетрациклин  30 мкг, Tetracyclin  (t), № 10 катриджей (1катридж-50 дисков).</t>
  </si>
  <si>
    <t xml:space="preserve">Набор дисков для определения чувствительности к антибиотикам: триметоприм 5 мкг, № 10 картриджей </t>
  </si>
  <si>
    <t>Набор дисков для определения чувствительности к антибиотикам:  цефотаксим 30 мкг, Cefotaxime, № 10 катриджей (1катридж-50 дисков).</t>
  </si>
  <si>
    <t xml:space="preserve">Набор дисков для определения чувствительности к антибиотикам цефокситин 30 мкг, № 10 картриджей </t>
  </si>
  <si>
    <t>Набор дисков для определения чувствительности к антибиотикам ванкомицин 30 мкг, Vankomycin (va), № 10 катриджей (1катридж-50 дисков).</t>
  </si>
  <si>
    <t>Набор дисков для определения чувствительности к антибиотикам: цефазолин 30 мкг, Cefazolin, № 10 катриджей (1катридж-50 дисков).</t>
  </si>
  <si>
    <t xml:space="preserve">Набор дисков для определения чувствительности к антибиотикам клиндамицин 2 мкг, № 10 картриджей </t>
  </si>
  <si>
    <t>Набор дисков для определения чувствительности к антибиотикам: норфлоксацин 10 мкг, Norfloxacin, № 10 катриджей (1катридж-50 дисков).</t>
  </si>
  <si>
    <t>Набор дисков для определения чувствительности к антибиотикам: ципрофлоксацин 5 мкг, Ciprofloxacin, № 10 катриджей (1катридж-50 дисков).</t>
  </si>
  <si>
    <t>Набор дисков для определения чувствительности к антибиотикам:  цефуроксим 30 мкг, Cefuroxime, № 10 катриджей (1катридж-50 дисков).</t>
  </si>
  <si>
    <t>Набор дисков для определения чувствительности к антибиотикам:  цефтазидим 30 мкг, Ceftazidime, № 10 катриджей (1катридж-50 дисков).</t>
  </si>
  <si>
    <t>Набор дисков для определения чувствительности к антибиотикам:  амоксицилллин/клавулановая кислота (ac) 20/10 мкг, amoxycillin/clavulanic acid), № 10 катриджей (1катридж-50 дисков).</t>
  </si>
  <si>
    <t>Набор дисков для определения чувствительности к антибиотикам:  цефтриаксон, № 10 катриджей (1катридж-50 дисков).</t>
  </si>
  <si>
    <t xml:space="preserve">Набор дисков для определения чувствительности к антибиотикам, пиперациллин 100 мкг, №10 картриджей </t>
  </si>
  <si>
    <t>Набор дисков для определения чувствительности к антибиотикам Имипенем  10 мкг, imipenem (i), № 10 катриджей (1катридж-50 дисков).</t>
  </si>
  <si>
    <t>Набор дисков для определения чувствительности к антибиотикам:  тикарциллин (ti) 75 мкг, ticarcillin, № 10 катриджей (1катридж-50 дисков).</t>
  </si>
  <si>
    <t>Набор дисков для определения чувствительности к антибиотикам:  амоксицилллин, № 10 катриджей (1катридж-50 дисков).</t>
  </si>
  <si>
    <t>Набор дисков для определения чувствительности к антибиотикам: офлоксацин  5 мкг,  ofloxacin, № 10 катриджей (1катридж-50 дисков).</t>
  </si>
  <si>
    <t>Набор дисков для определения чувствительности к антибиотикам:  Оксациллин (ox) 1 мкг, oxacillin (ox), № 10 катриджей (1катридж-50 дисков).</t>
  </si>
  <si>
    <t>Набор дисков для определения чувствительности к антибиотикам Амфотерицин в (ар) 100u мкг, amphotericin b (ap), № 10 катриджей (1катридж-50 дисков).</t>
  </si>
  <si>
    <t>Набор дисков для определения чувствительности к антибиотикам:  ампициллин/сульбактам 10/10 мкг,  ampicillin/sulbactam  (as), № 10 катриджей (1катридж-50 дисков).</t>
  </si>
  <si>
    <t>Набор дисков для определения чусвительности к антибиотикам Клотримазол (cc) 10 мкг, clotrimazole (cc), № 10 катриджей (1катридж-50 дисков).</t>
  </si>
  <si>
    <t>Набор дисков для определения чувствительности к антибиотикам:  Азитромицин, № 10 катриджей (1катридж-50 дисков).</t>
  </si>
  <si>
    <t>Набор дисков для определения чувствительности к антибиотикам: Гентамицин (G) 120мкг, Gentamicin (G), № 10 катриджей (1катридж-50 дисков).</t>
  </si>
  <si>
    <t xml:space="preserve">Набор дисков для определения чувствительности к антибиотикам: кларитромицин, № 10 катриджей (1катридж-50 дисков). </t>
  </si>
  <si>
    <t>Набор дисков для определения чувствительности к антибиотикам:  тикарциллин/клавулановая кислота (tc) 75/10 мкг, ticarcillin/clavulanic acid, № 10 катриджей (1катридж-50 дисков).</t>
  </si>
  <si>
    <t xml:space="preserve">Набор  дисков для определния чувствительности к антибиотикам ломефлоксацин 10 мкг, № 10 картириджей </t>
  </si>
  <si>
    <t>Набор дисков для определения чувствительности к антибиотикам:  пиперациллин/тазобактам (pt) 100/10 мкг, piperacillin/tazobactum, № 10 катриджей (1катридж-50 дисков).</t>
  </si>
  <si>
    <t>Набор дисков для определения чувствительности к антибиотикам:  Азтреонам (ао) 30 мкг, aztreonam (ao), № 10 катриджей (1катридж-50 дисков).</t>
  </si>
  <si>
    <t>Набор дисков для определения чувcтвительности к антибиотикам: линезолид 30 мкг, Linezolid, № 10 катриджей (1катридж-50 дисков).</t>
  </si>
  <si>
    <t>Набор дисков для определения чувствительности к антибиотикам: левофлоксацин  5 мкг,Levofloxacin, № 10 катриджей (1катридж-50 дисков).</t>
  </si>
  <si>
    <t>Набор дисков для определения чувствительности к антибиотикам: Моксифлоксацин   8 мкг, moxifloxacin  (mo), № 10 катриджей (1катридж-50 дисков).</t>
  </si>
  <si>
    <t>Набор дисков для определения чувствительности к антибиотикам:  цефепим 30 мкг, Cefepime, № 10 катриджей (1катридж-50 дисков).</t>
  </si>
  <si>
    <t>Набор дисков для определения чусвительности к антибиотикам Итраконазол (it) 10 мкг, itraconazole (it), № 10 катриджей (1катридж-50 дисков).</t>
  </si>
  <si>
    <t>Набор дисков для определения чусвительности к антибиотикам Кетоконазол (ke) 10 мкг, ketoconazole (ke), № 10 катриджей (1катридж-50 дисков).</t>
  </si>
  <si>
    <t>Набор дисков  для определения чувствительности к антибиотикам Меропенем (mr) 10 мкг, meropenem, № 10 катриджей (1катридж-50 дисков).</t>
  </si>
  <si>
    <t>Набор дисков для определения чувствительности к антибиотикам:  эртапенем 10 мкг, Ertapenem, № 10 катриджей (1катридж-50 дисков).</t>
  </si>
  <si>
    <t>Добавка к агару для дерматофитов, порошок 500г в пластиковом флаконе.</t>
  </si>
  <si>
    <t>Агар сухой питательный, порошок в пластиковом флаконе 500 гр</t>
  </si>
  <si>
    <t>Бульон питательный , nutrient broth порошок в пластиковом флаконе</t>
  </si>
  <si>
    <t>Бульон МакКонки (Среда Кода)</t>
  </si>
  <si>
    <t>Основа среды Хойла, порошок 500г в пластиковом флаконе.</t>
  </si>
  <si>
    <t>Среда тиогликолевая по Бреверу, Brewer thioglycolate medium, порошок в пластиковом флаконе 500 гр</t>
  </si>
  <si>
    <t>Агар Трехсахарный железосодержащий 500г</t>
  </si>
  <si>
    <t>Висмут-сульфит агар, порошок в пластиковом флаконе 500 гр.</t>
  </si>
  <si>
    <t>Агар Эндо, порошок в пластиковом флаконе 500 гр.</t>
  </si>
  <si>
    <t xml:space="preserve">Бульон Сабуро с глюкозой, порошок в пластиковом флаконе 500 гр. </t>
  </si>
  <si>
    <t>Агар Сабуро декстрозный, порошок в пластиковом флаконе 500 гр.</t>
  </si>
  <si>
    <t>Агар цитратный Симмонса, порошок в пластиковом флаконе 500 гр.</t>
  </si>
  <si>
    <t>Агар Плоскирева(сальмонелла-шигелла бактоагар, 500гр) SS Agar</t>
  </si>
  <si>
    <t>Агар манит-солевой агар порошок в пластиковом флаконе 500 гр.</t>
  </si>
  <si>
    <t>Хромогенный агар для грибов Candida, порошок 500г в пластиковом флаконе.</t>
  </si>
  <si>
    <t>Бульон для бифидобактерий, bifidobacterium broth, порошок в пластиковом флаконе 500 гр.</t>
  </si>
  <si>
    <t>Агар для бифидобактерий, порошок 500г в пластиковом флаконе.</t>
  </si>
  <si>
    <t>Агар Mюллера-Хинтона, порошок 500г в пластиковом флаконе.</t>
  </si>
  <si>
    <t>Основа агара Борде-Жангу, порошок 500г в пластиковом флаконе.</t>
  </si>
  <si>
    <t>Агар для дерматофитов  D.Т.M., порошок 500г в пластиковом флаконе.</t>
  </si>
  <si>
    <t>Пептон ферментативный, порошок 500г в пластиковом флаконе.</t>
  </si>
  <si>
    <t>Агар фенилаланиновый, порошок 500г в пластиковом флаконе.</t>
  </si>
  <si>
    <t>Агар ацетатный сухой, порошок 500г в пластиковом флаконе.</t>
  </si>
  <si>
    <t>Бульон Малонатный, порошок 500г в пластиковом флаконе.</t>
  </si>
  <si>
    <t>Агар для выделения псевдомонад, порошок 500г в пластиковом флаконе.</t>
  </si>
  <si>
    <t>Желчно-эскулиновый агар с азидом натрия, порошок 500г в пластиковом флаконе.</t>
  </si>
  <si>
    <t>Агар для выделения клостридий, порошок 500г в пластиковом флаконе.</t>
  </si>
  <si>
    <t>Агар для выделения стафилококков №110, порошок 500г в пластиковом флаконе.</t>
  </si>
  <si>
    <t>Агар MRS, порошок в пластиковом флаконе 500 гр.</t>
  </si>
  <si>
    <t>Пептон основной, порошок в пластиковом флаконе 250 гр. Сухой для выделения холерного вибриона.</t>
  </si>
  <si>
    <t>DD032 Биотест для контроля тепловой стерилизации</t>
  </si>
  <si>
    <t xml:space="preserve">Эмульсия яичного желтка.  </t>
  </si>
  <si>
    <t>Метиленовый синий,чда 100 гр</t>
  </si>
  <si>
    <t>Плазма кроличья цитратная сухая. Для микробиологических исследований.</t>
  </si>
  <si>
    <t xml:space="preserve">MS202 Транспортная система со средой Кари-Блейра в полиэстироловой пробирке с тампоном  </t>
  </si>
  <si>
    <t xml:space="preserve">MS306 Транспортная система со средой Стюарта в полиэстирол. пробирке с тампоном  </t>
  </si>
  <si>
    <t xml:space="preserve">MS684 Транспортная система со средой Амиеса без активиров. угля в полиэстирол. пробир. с тампоном MS684 </t>
  </si>
  <si>
    <t>Агар щелочной, порошок в пластиковом флаконе 250 гр.</t>
  </si>
  <si>
    <t>Триптон-соевый агар, порошок 500г в пластиковом флаконе.</t>
  </si>
  <si>
    <t>Набор дисков для определения чусвительности к антибиотикам Флюконазол (fu) 10 мкг, fluconazole (fu), № 10 катриджей (1катридж-50 дисков).</t>
  </si>
  <si>
    <t>Набор красителей для дифференциального окрашивания микроорганизмов по Граму,  для микробиолоических исследований.</t>
  </si>
  <si>
    <t>Аллерген  из растительной пыльцы 10000 PNU/мл субстанция экстракт березы повислой</t>
  </si>
  <si>
    <t>Аллерген желток куриных яиц</t>
  </si>
  <si>
    <t>Аллерген шерсти кролика</t>
  </si>
  <si>
    <t>Аллерген ячменной крупы</t>
  </si>
  <si>
    <t>Аллерген  из растительной пыльцы 10000 PNU/мл субстанция экстракт орешника</t>
  </si>
  <si>
    <t>Аллерген мяса курицы</t>
  </si>
  <si>
    <t>Аллеген белок куриных яиц</t>
  </si>
  <si>
    <t>Аллерген микс сорных трав</t>
  </si>
  <si>
    <t>Аллерген библиотечной пыли</t>
  </si>
  <si>
    <t>Аллерген из говядины</t>
  </si>
  <si>
    <t>Аллерген  из растительной пыльцы 10000 PNU/мл субстанция экстракт конопли сорной</t>
  </si>
  <si>
    <t>Аллерген  из растительной пыльцы 10000 PNU/мл субстанция экстракт лебеды татарской</t>
  </si>
  <si>
    <t>Аллерген   из растительной пыльцы 10000 PNU/мл субстанция экстракт одуванчика лекарственного</t>
  </si>
  <si>
    <t>Аллерген дафнии</t>
  </si>
  <si>
    <t>Аллерген  перхоти лошади</t>
  </si>
  <si>
    <t>Аллерген  из пыльцы тимофеевки</t>
  </si>
  <si>
    <t>Аллерген  из растительной пыльцы 10000 PNU/мл субстанция экстракт ежи сборной</t>
  </si>
  <si>
    <t>Аллерген из растительной пыльцы 10000 PNU/мл субстанция экстракт пырея ползучего</t>
  </si>
  <si>
    <t>Аллерген   из растительной пыльцы 10000 PNU/мл субстанция экстракт райграса пастбищного</t>
  </si>
  <si>
    <t>Аллерген  клеща домашней пыли Dermatophagoides  pteronyssinus</t>
  </si>
  <si>
    <t xml:space="preserve">Аллерген  пера подушки </t>
  </si>
  <si>
    <t xml:space="preserve">Аллерген  трески </t>
  </si>
  <si>
    <t xml:space="preserve">Аллерген  цельных куриных яиц </t>
  </si>
  <si>
    <t xml:space="preserve">Аллерген гречневая мука </t>
  </si>
  <si>
    <t xml:space="preserve">Аллерген  из растительной пыльцы 10000 PNU/мл субстанция экстракт дуба черешчатого </t>
  </si>
  <si>
    <t>Аллерген из апельсина</t>
  </si>
  <si>
    <t>Аллерген  из растительной пыльцы 10000 PNU/мл субстанция экстракт амброзии полынолистной</t>
  </si>
  <si>
    <t>Аллерген из пыльцы мятлика</t>
  </si>
  <si>
    <t>Аллерген из пыльцы циклохена</t>
  </si>
  <si>
    <t xml:space="preserve">Аллерген коровьего молока </t>
  </si>
  <si>
    <t>Аллерген   из растительной пыльцы 10000 PNU/мл субстанция экстракт кукурузы обыкновенной</t>
  </si>
  <si>
    <t>Аллерген из пыльцы полевицы</t>
  </si>
  <si>
    <t>Аллерген лимон</t>
  </si>
  <si>
    <t>Аллерген Микст луговых трав</t>
  </si>
  <si>
    <t>Аллерген из пыльцы лисохвоста</t>
  </si>
  <si>
    <t>Аллерген Микст пыльцы деревьев</t>
  </si>
  <si>
    <t xml:space="preserve">Аллерген  из растительной пыльцы 10000 PNU/мл субстанция экстракт овсяницы луговой </t>
  </si>
  <si>
    <t>Аллерген овсянной муки</t>
  </si>
  <si>
    <t xml:space="preserve">Аллерген  из растительной пыльцы 10000 PNU/мл субстанция экстракт полынь горькая  </t>
  </si>
  <si>
    <t xml:space="preserve">Аллерген пшеничная мука </t>
  </si>
  <si>
    <t xml:space="preserve">Аллерген ржаная мука </t>
  </si>
  <si>
    <t xml:space="preserve">Аллерген рисовой крупы </t>
  </si>
  <si>
    <t>Аллерген свинины</t>
  </si>
  <si>
    <t xml:space="preserve">Аллерген хек </t>
  </si>
  <si>
    <t xml:space="preserve">Аллерген шерсти овцы </t>
  </si>
  <si>
    <t>Аллерген шерсти собаки</t>
  </si>
  <si>
    <t>Аллерген шерсть кошки</t>
  </si>
  <si>
    <t>Аллерген шерсть морской свинки</t>
  </si>
  <si>
    <t>Термобумага в рулонах (коробка 8 рулонов)</t>
  </si>
  <si>
    <t>Набор для определения Альдостерона, 96тестов</t>
  </si>
  <si>
    <t xml:space="preserve">Набор для определения Ванилилминдальная кислота в моче, 96тестов             </t>
  </si>
  <si>
    <t>Набор реагентов квантиферон (QFN-TB Gold), 2*96</t>
  </si>
  <si>
    <t>Индивидуальный набор пробирок для сбора образцов  к набору (для одного пациента), 3*100</t>
  </si>
  <si>
    <t>Раствор по Романовскому 1000 мл</t>
  </si>
  <si>
    <t>Фиксатор-краситель форменных элементов крови (эозин метиленовый синий по Май-Грюнвальду) 1000 мл</t>
  </si>
  <si>
    <t>Для исследования ликвора</t>
  </si>
  <si>
    <t>Цитохимическое определение пероксидазы в лейкоцитах</t>
  </si>
  <si>
    <t>Цитохимическое определение гликогена в лейкоцитах</t>
  </si>
  <si>
    <t>Набор для определения неспецифической эстеразы</t>
  </si>
  <si>
    <t>Набор для определения сидероцитов</t>
  </si>
  <si>
    <t>Набор для определения сидеробластов</t>
  </si>
  <si>
    <t>Гематоксилин Майера</t>
  </si>
  <si>
    <t>Краситель Диахим-ЦитоСтейн-ГК, гематоксилин Карации 1000 мл</t>
  </si>
  <si>
    <t xml:space="preserve">Раствор д/окраски ретикулоцитов  </t>
  </si>
  <si>
    <t>Для опредедления цитоза, качественного и количественного определения общего белка и качественного определения глобулинов в спинномозговой жидкости.</t>
  </si>
  <si>
    <t>Агар-агар, порошок, порошок 500г в пластиковом флаконе.</t>
  </si>
  <si>
    <t>Агар "Микобио", порошок 500г в пластиковом флаконе.</t>
  </si>
  <si>
    <t>Основа агара хром.  для стафилококков, порошок 500г в пластиковом флаконе.</t>
  </si>
  <si>
    <t>Питательная среда для выделения возбудителей кишечного иерсиниоза и псевдотубкркулеза (Иерсиния-агар), порошок 250 г. в пластиковом флаконе</t>
  </si>
  <si>
    <t>Набор дисков для определения чусвительности к антибиотикам каспофунгин, № 10 катриджей (1катридж-50 дисков).</t>
  </si>
  <si>
    <t>Набор дисков для определения чусвительности к антибиотикам микафунгин, № 10 катриджей (1катридж-50 дисков).</t>
  </si>
  <si>
    <t>Набор дисков для определения чусвительности к антибиотикам вориконазол 1 мкг, упаковка № 10 катриджей (1катридж-50 дисков).</t>
  </si>
  <si>
    <t>Набор дисков для определения чусвительности к антибиотикам Цефаперазон-сульбактам   10 мкг 75/30 № 10 катриджей (1катридж-50 дисков).</t>
  </si>
  <si>
    <t xml:space="preserve">Набор дисков для определения чусвительности к нитроцефин (fu) 10 мкг,№ 10 катриджей (1катридж-50 дисков).  </t>
  </si>
  <si>
    <t>Набор дисков для определения чусвительности к антибиотикам миноциклином (fu) 10 мкг,   (1катридж-50 дисков).</t>
  </si>
  <si>
    <t>Набор дисков для определения чусвительности к антибиотикам Колистин 10 мкг,   (1катридж-50 дисков).</t>
  </si>
  <si>
    <t>Набор дисков для определения чусвительности к антибиотикам полимиксин-Б 300units,   (1катридж-50 дисков).</t>
  </si>
  <si>
    <t>Набор дисков для определения чувствительности к антибиотикам тобрамицин, 10 мкг,  (1катридж-50 дисков).</t>
  </si>
  <si>
    <t>DD009 Диски с оптохином этилгидрокупреина гидрохлорид для идентиф пневмококков</t>
  </si>
  <si>
    <t xml:space="preserve">Транспортная система  UriSwab </t>
  </si>
  <si>
    <t>Хромогеннная среда CHROMagar ESBL Supplement. Добавка на 5000 мл готовой среды</t>
  </si>
  <si>
    <t>Хромогеннная среда CHROMagar Оrientation. Основа на 5000 мл готовой среды</t>
  </si>
  <si>
    <t>Среда CHROMagar Strep B base.Основа на 5000 мл готовой среды</t>
  </si>
  <si>
    <t>Среда CHROMagar Strep B – S1.Добавка на 5000 мл готовой среды</t>
  </si>
  <si>
    <t>Среда CHROMagar Strep B – S2. Добавка на 5000 мл готовой среды</t>
  </si>
  <si>
    <t>Среда Lim RambaQUICK Strep B base. Основа на 5000 мл готовой среды</t>
  </si>
  <si>
    <t>Среда Lim RambaQUICK Strep B suppl.Добавка на 5000 мл готовой среды</t>
  </si>
  <si>
    <t xml:space="preserve">Пиобактериофаг поливалентный  </t>
  </si>
  <si>
    <t xml:space="preserve">Бактериофаг стафилококковый </t>
  </si>
  <si>
    <t>Бактериофаг клебсиельный поливалентный</t>
  </si>
  <si>
    <t>Масло иммерсионное фл. 100 мл, для микробиологических исследований.</t>
  </si>
  <si>
    <t xml:space="preserve">Глицерин х/ч.Флакон 1000мл.  </t>
  </si>
  <si>
    <t>Сыворотка лошадиная 1 фл 100мл</t>
  </si>
  <si>
    <t xml:space="preserve">Теллурит Калия 2%, в упаковке 10 ампул по 5 мл.  </t>
  </si>
  <si>
    <t>Диагностикум  бруцеллезный антигенный эритроцитарный жидкий для РА**</t>
  </si>
  <si>
    <t xml:space="preserve"> Муравьиная кислота концентрированная</t>
  </si>
  <si>
    <t>Ацетонитрил 500 мл</t>
  </si>
  <si>
    <t>Сыворотка сальмонеллезная поливалентная АВСDE для РА 2мл.№10</t>
  </si>
  <si>
    <t>Сыворотка диагностическая сальмонеллезная адсорбированная Н1,7 для РА 2мл.№10</t>
  </si>
  <si>
    <t>Сыворотка диагностическая сальмонеллезная адсорбированная Нg для РА 2мл.№10</t>
  </si>
  <si>
    <t>Сыворотка диагностическая сальмонеллезная адсорбированная Нi для РА 2мл.№10</t>
  </si>
  <si>
    <t>Сыворотка диагностическая сальмонеллезная адсорбированная Нm для РА 2мл.№10</t>
  </si>
  <si>
    <t>Сыворотка диагностическая сальмонеллезная адсорбированная Н 1,2 для РА 2мл.№10</t>
  </si>
  <si>
    <t>Сыворотка диагностическая сальмонеллезная адсорбированная О4 для РА 2мл.№10</t>
  </si>
  <si>
    <t>Сыворотка диагностическая сальмонеллезная адсорбированная О9 для РА 2мл.№10</t>
  </si>
  <si>
    <t>Сыворотка диагностическая шигеллезная Flexneri  VI типовая для РА 2мл №10</t>
  </si>
  <si>
    <t>Сыворотка диагностическая шигеллезная Flexneri поливалентная I - V для РА 2мл №10</t>
  </si>
  <si>
    <t>Сыворотка диагностическая шигеллезная Flexneri поливалентная I - VI -Sonne для РА 2мл №10</t>
  </si>
  <si>
    <t>Сыворотка диагностическая шигеллезная Sonne I-II для РА 2мл №10</t>
  </si>
  <si>
    <t xml:space="preserve">Сыворотка диагностическая эшерихиозная ОKA поливалентная сухая для РА </t>
  </si>
  <si>
    <t>Сыворотка эшерихиозная ОК-поливалентная сухая для РА ОКВ</t>
  </si>
  <si>
    <t>Сыворотка эшерихиозная ОК-поливалентная сухая для РА ОКС</t>
  </si>
  <si>
    <t>Сыворотка эшерихиозная ОК-поливалентная сухая для РА ОКД</t>
  </si>
  <si>
    <t>Сыворотка эшерихиозная ОК-поливалентная сухая для РА ОКЕ</t>
  </si>
  <si>
    <t>Иммуноглобулин диагностический эшерихиозный типовой О-151, сухой для РА, 10 ампул по 1 мл</t>
  </si>
  <si>
    <t>Сыворотка диагностическая холерная О1 адсорбированная сухая для РА, 10 ампул по 1 мл</t>
  </si>
  <si>
    <t>Сыворотка диагностическая холерная RO адсорбированная сухая для РА, 10 ампул по 1 мл</t>
  </si>
  <si>
    <t>General bacteriology 2(aerobes), общая бактериология 2 (аэробы). Выделение патогенов и определение антимикробной чувствительности.</t>
  </si>
  <si>
    <t>Набор реагентов A.F. Genital System для определения и идентификации урогенитальных микоплазм и определения чуствительности к антибиотикам, а также обнаружения Trichomonas vaginalis, Candida spp и других микроорганизмов (Proteus spp, Pseudomonas spp., Gardnerella vaginalis, Staphylococcus aureus, Streptococcus faecalis) 20 тестов, для микробиологических исследований</t>
  </si>
  <si>
    <t xml:space="preserve">Иммуногистохимический карандаш </t>
  </si>
  <si>
    <t xml:space="preserve">Внешний контроль качества для цитогенетики </t>
  </si>
  <si>
    <t xml:space="preserve">Капилляры гепаринизированные </t>
  </si>
  <si>
    <t>Реактив Натрий лимоннокислый, чда</t>
  </si>
  <si>
    <t>Фитогемаглютинин 10 мл стимулятор роста лимфоцитов периферической  кров</t>
  </si>
  <si>
    <t>Реактив для быстрого определения хромосом костного мозга путем культивирования первичных клеток.</t>
  </si>
  <si>
    <t xml:space="preserve">Реактив Криоспрей для экспресс биопсий </t>
  </si>
  <si>
    <t xml:space="preserve">Контроли Обратной транскрипции (контроль ABL , прямой праймер, обратный праймер; контроль BCR (прямой праймер, обратный праймер) </t>
  </si>
  <si>
    <t>Калий хлористый, х/ч</t>
  </si>
  <si>
    <t>Реагент моноклональные IgM антитела для определения резус принадлежности  на плоскости</t>
  </si>
  <si>
    <t>Реагент моноклональные антитела для определения групп крови человека на плоскости</t>
  </si>
  <si>
    <t>Трипсин таблетка 1мг,,из свиной поджелудочной железы</t>
  </si>
  <si>
    <t>Промывающий буфер</t>
  </si>
  <si>
    <t xml:space="preserve">Трипсин 1:250 из поджелудочной  железы свиней активность </t>
  </si>
  <si>
    <t>Aneu Vysion(13,18,21,Х,Y) Multi color 5 Probe Panel Assay Kit</t>
  </si>
  <si>
    <t>Калия перманганат 0,1Н титрованный раствор</t>
  </si>
  <si>
    <t>Раствор едкого натрия 10% реактивы</t>
  </si>
  <si>
    <t xml:space="preserve">Раствор серной кислоты разведенной </t>
  </si>
  <si>
    <t>Раствор нитрата серебра 0,1М титрованный</t>
  </si>
  <si>
    <t>Раствор нитрата серебра 2%</t>
  </si>
  <si>
    <t xml:space="preserve">Раствор соляной кислоты 0,1Н тированный </t>
  </si>
  <si>
    <t>Раствор соляной кислоты разведенной 8,3% титрованые растворы и реактивы</t>
  </si>
  <si>
    <t>Раствор  хлорида бария 5% титрованные растворы и реактивы</t>
  </si>
  <si>
    <t>FLEX Monoclonal Mo a Hu Ki-67 Antigen, Clone MIB-1, RTU Моноклональные мышиные антитела к человеческому Ki-67 Антигену, Клон MIB-1</t>
  </si>
  <si>
    <t>FLEX Monoclonal Mo a Hu Synaptophysin, Clone DAK-SYNAP, RTU, Link Моноклон. мыш. Ат к Синаптофизину, Клон DAK-SYNAP, FLEX</t>
  </si>
  <si>
    <t xml:space="preserve">FLEX Monoclonal Mo a Hu NSE, Clone BBS/NC/VI-H14, RTU Моноклон. мыш. Ат к чел. NSE, Клон BBS/NC/VI-H14, FLEX </t>
  </si>
  <si>
    <t xml:space="preserve">FLEX Monoclonal Mo a Hu Epithelial Membrane Antigen, Clone E29, RTU Моноклон. мыш. Ат к человеческому эпителиальному мембранному антигену, Клон Е29, FLEX  </t>
  </si>
  <si>
    <t xml:space="preserve">FLEX Monoclonal Mo a Vimentin, Clone V9, RTU Моноклон. мыш. Ат к Виментину, Клон V9, FLEX  </t>
  </si>
  <si>
    <t xml:space="preserve">FLEX Monoclonal Mouse X-H CD1a Clone 010, RTU, (Link)Моноклон. мыш. Ат к чел. CD1a, Клон 010, FLEX </t>
  </si>
  <si>
    <t xml:space="preserve">FLEX Monoclonal Mo a Hu Smooth Muscle Actin, Clone 1A4, RTU Моноклон. мыш. Ат к чел. Гладкомышечному Актину, Клон 1А4, FLEX  </t>
  </si>
  <si>
    <t xml:space="preserve">FLEX Polyclonal R X-TdT, RTU, DAKO AS/AS+ Поликлон. крол. Ат к Терминальной. Деоксинуклеотидил Трансферазе (TdT) , FLEX </t>
  </si>
  <si>
    <t xml:space="preserve">FLEX Monoclonal Mo X-H, CD-15, Clone Carb-3, DAKO AS/AS+ Моноклон. мыш. Ат к чел. CD-15, Клон Carb-3, FLEX </t>
  </si>
  <si>
    <t xml:space="preserve">FLEX Monoclonal Mo a Hu BCL2 Oncoprotein, Clone 124, RTU Моноклон. мыш. Ат к чел. BCL2 Онкопротеину, Клон 124, FLEX </t>
  </si>
  <si>
    <t xml:space="preserve">FLEX Monoclonal Mo a Hu BCL6 Protein, Clone PG-B6p, RTU Моноклон. мыш. Ат к чел. BCL6 Протеину, Клон PG-B6p, FLEX </t>
  </si>
  <si>
    <t xml:space="preserve">FLEX Monoclonal Mo a Hu CD79α, Clone JCB117, RTU Моноклон. мыш. Ат к чел.  CD79α, Клон JCB117, FLEX </t>
  </si>
  <si>
    <t xml:space="preserve">FLEX Monoclonal Mo a Hu CD20cy, Clone L26, RTU Моноклон. мыш. Ат к чел. CD20су, Клон L26, FLEX </t>
  </si>
  <si>
    <t xml:space="preserve">FLEX Monoclonal Mo a Hu CD34 Class II, Clone QBEnd 10, RTU Моноклон. мыш. Ат к чел. CD34 Класса II, Клон QBEnd 10, FLEX </t>
  </si>
  <si>
    <t xml:space="preserve">FLEX Monoclonal Mo a Hu CD10, Clone 56C6, RTU Моноклон. мыш. Ат к чел. CD10, Клон 56С6, FLEX </t>
  </si>
  <si>
    <t xml:space="preserve">FLEX Monoclonal Mo a Hu CD30, Clone Ber-H2, RTU Моноклон. мыш. Ат к чел. CD30, Клон Ber-H2, FLEX </t>
  </si>
  <si>
    <t xml:space="preserve">FLEX Polyclonal Rb a Hu CD3*, RTU Поликлон. крол. Ат к чел. CD3, FLEX </t>
  </si>
  <si>
    <t xml:space="preserve">FLEX Monoclonal Mouse X-H CD5 Clone 4C7, RTU, Dako AS/AS+Моноклон. мыш. Ат к чел. СD5, Клон 4С7, FLEX </t>
  </si>
  <si>
    <t xml:space="preserve">FLEX Monoclonal Mo a Hu CD43, Clone DF-T1, RTU Моноклон. мыш. Ат к чел. CD43, Клон DF-T1, FLEX </t>
  </si>
  <si>
    <t xml:space="preserve">FLEX Monoclonal Mo a Hu CD68, Clone PG-M1, RTU Моноклон. мыш. Ат к чел. CD68, Клон PG M1, FLEX </t>
  </si>
  <si>
    <t xml:space="preserve">FLEX Polyclonal Rb a S100, RTU Поликлон. крол. Ат к S100, FLEX </t>
  </si>
  <si>
    <t xml:space="preserve">EnVision™ FLEX, High pH, (Link) Система визуализации  EnVision FLEX, Высокий pH </t>
  </si>
  <si>
    <t>Wash Buffer, Concentrated x 10, for Immunocytochemistry Промывающий буфер, Концентрированный   для иммуноцитохимии</t>
  </si>
  <si>
    <t xml:space="preserve">FLEX Monoclonal Mo a Hu Estrogen Receptor α, Clone 1D5, RTU Моноклон. мыш. Ат к чел. Альфа Рецептору Эстрогена, Клон 1D5, FLEX </t>
  </si>
  <si>
    <t xml:space="preserve">FLEX Monoclon Mo X-H, Progest Recept, Clone PgR 636, RTU, DAKO AS/AS+ Моноклон. мыш. Ат к чел. Рецептору Прогестерона, Клон PgR 636, FLEX </t>
  </si>
  <si>
    <t xml:space="preserve">HercepTest™, Breast + Gastric Иммуногистохимический тест HercepTest для определения сверхэкспресии белка HER2 в образцах рака молочной железы и желудка  </t>
  </si>
  <si>
    <t>Люксол быстрый по Клюверу Баррера</t>
  </si>
  <si>
    <t xml:space="preserve">FLEX Monoclonal Mo a Hu CD-45 DF Clone DF-T1 RTU Моноклон мыш Атк  чел. CD-45  Clone  DF Т1 Flex готовые к использованию Моноклон. мыш. Ат к человеческому Эпителиальному мембранному антигену, Клон Е29 </t>
  </si>
  <si>
    <t xml:space="preserve">FLEX Monoclonal Mo a Hu Р 53 Protein Clone DO7  Моноклон мыш Ат к  чел.  Р 53 Protein Clone DO 7 Flex готовые к использованию Моноклон. мыш. Ат к чел.Эпителиальному мембранному антигену, Клон Е29, FLEX </t>
  </si>
  <si>
    <t xml:space="preserve">FLEX Policlonal MRb a Hu Alpha 1 Fetoprotein  RTU Поликлон мыш. Ат к чел С альфа 1 Фетопротеину  </t>
  </si>
  <si>
    <t xml:space="preserve">Сукцинатдегидрогеназа, Фермент на гистохимическое исследование мышечной ткани  </t>
  </si>
  <si>
    <t xml:space="preserve">Цитохромоксидаза, Фермент на гистохимическое исследование мышечной ткани  </t>
  </si>
  <si>
    <t xml:space="preserve">NADH-редуктаза Фермент на гистохимическое исследование мышечной ткани </t>
  </si>
  <si>
    <t>Гоморетрихром Фермент на гистохимическое исследование мышечной ткани</t>
  </si>
  <si>
    <t>Набор для ШИК - реакции (реактив Шиффа) для выявление нормальных и патологически измененных тканевых компонентов, содержащих в своем составе близко расположенные гликолевые или аминогидроксильные группы</t>
  </si>
  <si>
    <t>Краситель Эозин G1% водный раствор для окрашивания цитоплазмы</t>
  </si>
  <si>
    <t>Окраска по Перльсу</t>
  </si>
  <si>
    <t>Окраска Судан-3</t>
  </si>
  <si>
    <t>Заглушка</t>
  </si>
  <si>
    <t xml:space="preserve">Кюветы и стержни </t>
  </si>
  <si>
    <t>Каолин</t>
  </si>
  <si>
    <t>Тест Rapid TEG</t>
  </si>
  <si>
    <t>Фибриноген</t>
  </si>
  <si>
    <t>Кальция хлорид 0,2М</t>
  </si>
  <si>
    <t>Уровень 1  для аппарата ТЭГ 5000</t>
  </si>
  <si>
    <t>Уровень 2  для аппарата ТЭГ 5001</t>
  </si>
  <si>
    <t xml:space="preserve">Polyclonal Rb a Glial Fibrillary Acidic Protein, RTU
Поликлон. крол. Ат к чел. Глиальному фибрилярному кислому белку,  готовые к использованию(Линк) 
</t>
  </si>
  <si>
    <t>Реагент Placental Ap (PLAP)</t>
  </si>
  <si>
    <t>Реагент вирус Эпштейна Барра ЕРV</t>
  </si>
  <si>
    <t xml:space="preserve">Monoclonal Mo a Hu βCatenin, Clone Î²-Catenin-1, RTU
Моноклон. мыш. Ат к чел. Бета-Катенину, Клон  Бета-Катенин-1,  готовые к использованию </t>
  </si>
  <si>
    <t xml:space="preserve">Mono MxH Inhibin alpha, Clone R1, RTU (Dako AS/AS+)
Моноклон. мыш. Ат к чел. Ингибину альфа Клон R1, FLEX, готовые к использованию </t>
  </si>
  <si>
    <t xml:space="preserve">FLEX Monoclonal Mo a Hu Calretinin, Clone DAK-Calret 1, RTU
Моноклон. мыш. Ат к чел. Калретинину, Клон DAK-Calret 1, FLEX, готовые к использованию </t>
  </si>
  <si>
    <t xml:space="preserve">FLEX Monoclonal Mo a Hu BSAP, Clone DAK-Pax5, RTU, DAKO AS/AS+
Моноклон. мыш. Ат к чел. BSAP, Клон DAK-Pax5, FLEX, готовые к использованию </t>
  </si>
  <si>
    <t xml:space="preserve">FLEX Monoclonal Mo a Hu CD246, ALK Protein, Clone ALK1, RTU
Моноклон. мыш. Ат к чел. CD246, ALK Протеину, Клон  ALK1, FLEX, готовые к использованию </t>
  </si>
  <si>
    <t xml:space="preserve">FLEX Monoclonal Mo X-H  Melanosome, HMB-45, RTU, DAKO AS/AS+
Моноклон. мыш. Ат к чел. Меланоcоме, Клон НМВ-45, FLEX, готовые к использованию </t>
  </si>
  <si>
    <t>Monoclonal MxH Fascin, Clone 55K-2
Моноклон. мыш. Ат к чел. Фасцину, Клон 55К-1</t>
  </si>
  <si>
    <t>Rb a Hu CD117, c-Kit
Крол. Ат к чел. CD117, c-Kit</t>
  </si>
  <si>
    <t xml:space="preserve"> Monoclonal Mo a Hu CD138, Clone , RTU Моноклон. мыш. Ат к чел. CD138, Клон  </t>
  </si>
  <si>
    <t>Реагент H3F3B</t>
  </si>
  <si>
    <t>Реагент Myf 3</t>
  </si>
  <si>
    <t>Массон трихром</t>
  </si>
  <si>
    <t>Раствор аммония оксалата</t>
  </si>
  <si>
    <t>Раствор калия хромата 5%</t>
  </si>
  <si>
    <t>Среды</t>
  </si>
  <si>
    <t xml:space="preserve">FLEX Monoclonal Mo a Cytomegalovirus, Clones CCH2+DDG9, RTU Моноклон.Мыши. Ат к Цитомегаловирусу, клон ССН2+DDG9, FLEX </t>
  </si>
  <si>
    <t>FLEX Monoclonal Mo a Hu Desmin, Clone D33, RTU Моноклон. мыш. Ат к чел. Десмину, Клон D33, FLEX</t>
  </si>
  <si>
    <t xml:space="preserve">FLEX Monoclonal Mouse Anti-Myogenin Clone: F5D, RTU, (Link) Моноклон. мыш. Ат к Миогенину, Клон: F5D, FLEX </t>
  </si>
  <si>
    <t xml:space="preserve">FLEX Monoclonal Mouse, X-H Cytoker, Clone AE1/AE3, RTU, Link Моноклон. мыш. Ат к чел. Цитокератину, Клон АЕ1/АЕ3, FLEX </t>
  </si>
  <si>
    <t xml:space="preserve">FLEX Monoclonal Mo a Hu CD56, Clone 123C3, RTU Моноклон. мыш. Ат к чел. CD56, Клон 123С3, FLEX </t>
  </si>
  <si>
    <t xml:space="preserve">FLEX Monoclonal Mouse, (WT1) Protein, Clone 6F-H2, RTU, Link Моноклон. мыш. Ат к чел. Wilms'Tumor (WT1) Протеину, Клон 6F-H2, FLEX </t>
  </si>
  <si>
    <t xml:space="preserve">FLEX MxH CD99 MIC2 Gene, Ewings Sarcoma Marker Clone 12E7 RTU, AS/AS+ Моноклон. мыш. Ат к чел. CD99, MIC2 ген Саркомы Юинга, Клон 12Е7, FLEX </t>
  </si>
  <si>
    <t>1.1.4.</t>
  </si>
  <si>
    <t>Дезинфицирующие средства</t>
  </si>
  <si>
    <t>Балон</t>
  </si>
  <si>
    <t>Фл</t>
  </si>
  <si>
    <t>101-М от 07.08.2018</t>
  </si>
  <si>
    <t>64-М от 19.07.2018</t>
  </si>
  <si>
    <t>ТОО "НПФ МЕДИЛЭНД"</t>
  </si>
  <si>
    <t>42-М от 28.04.2018</t>
  </si>
  <si>
    <t>105-М от 24.08.2018</t>
  </si>
  <si>
    <t>4-ОИ-М от 14.02.2018</t>
  </si>
  <si>
    <t>ТОО "Медио Art Lab"</t>
  </si>
  <si>
    <t>58-М от 15.06.2018</t>
  </si>
  <si>
    <t>ТОО "Excellent Lab"</t>
  </si>
  <si>
    <t>24-ОИ-М от 10.04.2018</t>
  </si>
  <si>
    <t>2-ОИ-М от 14.02.2018</t>
  </si>
  <si>
    <t>ТОО "Люкс Тест"</t>
  </si>
  <si>
    <t>3-М от 02.02.2018</t>
  </si>
  <si>
    <t>40-М от 23.04.2018</t>
  </si>
  <si>
    <t>98-М от 06.08.2018</t>
  </si>
  <si>
    <t>ТОО "Фармактив"</t>
  </si>
  <si>
    <t>88-М от 19.07.2018</t>
  </si>
  <si>
    <t>ТОО "Медицина-Әлемы"</t>
  </si>
  <si>
    <t>ТОО "ZALMA Ltd"</t>
  </si>
  <si>
    <t>10-ОИ-М от 23.07.2018</t>
  </si>
  <si>
    <t>40-ОИ-М от 10.05.2018</t>
  </si>
  <si>
    <t>49-ОИ-М от 20.06.2018</t>
  </si>
  <si>
    <t>72-М от 27.06.2018</t>
  </si>
  <si>
    <t>5-М от 05.02.2018</t>
  </si>
  <si>
    <t>11-ОИ-М 12.03.2018</t>
  </si>
  <si>
    <t>53-М от 07.06.2018</t>
  </si>
  <si>
    <t>ТОО "Дельрус РК"</t>
  </si>
  <si>
    <t>3-ОИ-М от 14.02.2018</t>
  </si>
  <si>
    <t>ТОО "БионМедСервис"</t>
  </si>
  <si>
    <t>86-М от 13.07.2018</t>
  </si>
  <si>
    <t>50-М от 05.06.2018</t>
  </si>
  <si>
    <t>№7 от 01.04.2019</t>
  </si>
  <si>
    <t>ТОО "Самрук Элит"</t>
  </si>
  <si>
    <t>8-ои-м от 14.05.2019</t>
  </si>
  <si>
    <t>14-М от 19.04.219</t>
  </si>
  <si>
    <t>Дезинфицирующее средство Деконекс Эндоматик (5л) Deconex ENDOMATIC</t>
  </si>
  <si>
    <t>Очищающие и дезинфицирующие салфетки для кувезов и датчиков УЗИ</t>
  </si>
  <si>
    <t xml:space="preserve">Очищающие и дезинфицирующие салфетки для кувезов и датчиков УЗИ                               </t>
  </si>
  <si>
    <t xml:space="preserve">Дезинфицирующее средство для предварительной, предстерилизационной  и окончательной очистки для эндоскопов и инструментов к ним </t>
  </si>
  <si>
    <t xml:space="preserve">Индикаторные тест полоски для экспресс-контроля                             </t>
  </si>
  <si>
    <t xml:space="preserve">Антисептическое средство для обработки рук </t>
  </si>
  <si>
    <t xml:space="preserve">Нейтрализующее средство  для моечно-дезинфекционных машин. </t>
  </si>
  <si>
    <t>Щелочное моющее средство с поверхностно -активными веществами для использования в специализированных моечных машинах</t>
  </si>
  <si>
    <t>Жидкое кислотное моющее нейтрализующее средство</t>
  </si>
  <si>
    <t>Средство для дезинфекции ИМН ,совмещенной с предстерилизационной очисткой, дезинфекции ИМН,совмещенной с предстерилизационной очисткой или окончательной (перед ДВУ) очисткой, а также для  предстерилизационной очистки, не совмещенной с дезинфекцией  ручным и механизированным способами в ультразвуковых установках любого типа.</t>
  </si>
  <si>
    <t>Щелочное моющее средство для использования в специализированных моечных машинах</t>
  </si>
  <si>
    <t>Крем для рук медицинских работников</t>
  </si>
  <si>
    <t xml:space="preserve">Дезинфицирующее средство для обработки поверхностей </t>
  </si>
  <si>
    <t xml:space="preserve">Дезинфицирующее антисептическое средство для обработки рук </t>
  </si>
  <si>
    <t>Дезинфицирующее средство для проведения текущей, генеральной заключительной уборки, экспресс дезинфекции всех видов поверхостей многоразовых хирургических инструментов</t>
  </si>
  <si>
    <t xml:space="preserve">Жидкое мыло для мытья рук </t>
  </si>
  <si>
    <t xml:space="preserve">Дезинфицирующее средство  с моющим эффектом                                                                                                                                                                                                                                                                                                                                                                                                                                                                                                                           </t>
  </si>
  <si>
    <t xml:space="preserve">Очищающие и дезинфицирующие салфетки для кувезов и датчиков УЗИ   </t>
  </si>
  <si>
    <t>Дезинфицирующее средство для быстрой и высокоэффективной дезинфекции  поверхностей</t>
  </si>
  <si>
    <t>Дезинфицирующее средство для предстерилизационной очистки  и дезинфекции изделий медицинского назначения и эндоскопов</t>
  </si>
  <si>
    <t>Дезинфицирующее средство для дезинфекции поверхностей в помещениях, обеззараживания биологических материалов, изделий медицинского назначения, для обработки белья.</t>
  </si>
  <si>
    <t>Дезинфицирующее средство для обработки поверхностей в помещениях, санитарно технического оборудования, биологических жидкостей.</t>
  </si>
  <si>
    <t>Ддезинфицирующее средство для всех видов дезинфекции      ( проведения текущих и генарльных уборок  и дезинфекции ИМН) </t>
  </si>
  <si>
    <t>Одноразовые салфетки для очистки и дезинфекции поверхностей</t>
  </si>
  <si>
    <t xml:space="preserve">Крем для рук увлажняющий, защитный </t>
  </si>
  <si>
    <t>Жидкое мыло  для гигиенической обработки рук, мытья рук перед применением антисептика при обработке рук хирургов</t>
  </si>
  <si>
    <t>Средство для дезинфекции изделий медицинского назначения (включая эндоскопы и инструменты к ним), ДВУ жестких и гибких эндоскопов ручным, механизированным и автоматизированным способом, стерилизации ИМН</t>
  </si>
  <si>
    <t>Энзимное моющее средство (концентрат) с пониженным пенообразовани для  предстерилизационной  очистки ИМН, предварительной и окончательной очистки эндоскопов и инструментов к ним перед дезинфекцией высокого уровня или стерилизацией.</t>
  </si>
  <si>
    <t xml:space="preserve">Средство для дезинфекции изделий медицинского назначения (включая эндоскопы и инструменты к ним), ДВУ жестких и гибких эндоскопов ручным, механизированным и автоматизированным способом                 </t>
  </si>
  <si>
    <t>Дезинфицирующее средство для  ран</t>
  </si>
  <si>
    <t>Дезинфицирующее средство для ран</t>
  </si>
  <si>
    <t xml:space="preserve">Дезинфицирующее средство </t>
  </si>
  <si>
    <t>Дезинфицирующее средство для очистки и дезинфекции малых по площади поверхностей (кувезы)</t>
  </si>
  <si>
    <t>Дезинфицирующее средство для обоработки суден</t>
  </si>
  <si>
    <t>Банка</t>
  </si>
  <si>
    <t>106-М от 29.08.18</t>
  </si>
  <si>
    <t>1-М от 22.02.2018</t>
  </si>
  <si>
    <t>ТОО "INTERNATIONAL DISINFECTION COMPANY"</t>
  </si>
  <si>
    <t>95-М от 31.07.2018</t>
  </si>
  <si>
    <t>ТОО "Рамтэк"</t>
  </si>
  <si>
    <t>42-ОИ-М от 29.05.2018</t>
  </si>
  <si>
    <t>ТОО "ГросФарм"</t>
  </si>
  <si>
    <t>ТОО "БО-НА"</t>
  </si>
  <si>
    <t>72-ОИ-М от 06.08.2018</t>
  </si>
  <si>
    <t>ИП "Жакупбекова Рысгуль Мырзагалиевна"</t>
  </si>
  <si>
    <t>ТОО Компания "Дезинфекционист"</t>
  </si>
  <si>
    <t>ТОО "Microhim"</t>
  </si>
  <si>
    <t>№1-ои-м от 02.04.2019</t>
  </si>
  <si>
    <t>1.1.5.</t>
  </si>
  <si>
    <t xml:space="preserve">Детское питание </t>
  </si>
  <si>
    <t xml:space="preserve">Сухая полноценная смесь с пищевыми волокнами </t>
  </si>
  <si>
    <t>Сухая полноценная смесь без пищевых волокон</t>
  </si>
  <si>
    <t xml:space="preserve">Жидкая молочная смесь для недоношенных и маловесных детей </t>
  </si>
  <si>
    <t>Сухая молочная смесь</t>
  </si>
  <si>
    <t xml:space="preserve">Сухая низкомолочная молочная смесь
 </t>
  </si>
  <si>
    <t>48-ОИ-М от 18.06.2018</t>
  </si>
  <si>
    <t>ТОО "САТ-Сентрал Азия Трейдинг"</t>
  </si>
  <si>
    <t>1.2.</t>
  </si>
  <si>
    <t>Немединские товары</t>
  </si>
  <si>
    <t>1.2.1.</t>
  </si>
  <si>
    <t>Специальное питание, продукты питания</t>
  </si>
  <si>
    <t>Молоко 3.2%</t>
  </si>
  <si>
    <t>Кефир 2.5%</t>
  </si>
  <si>
    <t>Вода питьевая бутилированная, 19 л</t>
  </si>
  <si>
    <t>Вода питьевая бутилированная, 19 л в г. Кызылорда</t>
  </si>
  <si>
    <t>Итого специальное питание (5):</t>
  </si>
  <si>
    <t>22/1-ОИ от 21.12.2018г</t>
  </si>
  <si>
    <t>СПК "Нур-А"</t>
  </si>
  <si>
    <t>№65 от 04.05.2019</t>
  </si>
  <si>
    <t>ТОО «Best Milk»</t>
  </si>
  <si>
    <t>20 от 07.12.2018</t>
  </si>
  <si>
    <t>№111 от 07.12.2018 года</t>
  </si>
  <si>
    <t>ИП "Абенов К.К."</t>
  </si>
  <si>
    <t>Канцелярские товары</t>
  </si>
  <si>
    <t>1.2.2.</t>
  </si>
  <si>
    <t>Бумага А4</t>
  </si>
  <si>
    <t>Авторучка шариковая</t>
  </si>
  <si>
    <t>Запрос ценовых предложений</t>
  </si>
  <si>
    <t>Антистеплер</t>
  </si>
  <si>
    <t>Бумага А3</t>
  </si>
  <si>
    <t>Бумага для заметок</t>
  </si>
  <si>
    <t xml:space="preserve">Бумага для заметок на липкой основе </t>
  </si>
  <si>
    <t>Бумага универсальная самоклеящаяся (33 этикетки)</t>
  </si>
  <si>
    <t>Бумага универсальная самоклеящаяся (8 этикеток)</t>
  </si>
  <si>
    <t>Бейдж 100*80 мм</t>
  </si>
  <si>
    <t xml:space="preserve">Дырокол </t>
  </si>
  <si>
    <t>Ежедневник</t>
  </si>
  <si>
    <t>Зажим для бумаг 25 мм.</t>
  </si>
  <si>
    <t>Зажим для бумаг 32 мм.</t>
  </si>
  <si>
    <t>Зажим для бумаг 51 мм.</t>
  </si>
  <si>
    <t xml:space="preserve">Индексы </t>
  </si>
  <si>
    <t>Калькулятор</t>
  </si>
  <si>
    <t>Канцелярский нож</t>
  </si>
  <si>
    <t xml:space="preserve">Карандаш </t>
  </si>
  <si>
    <t>Клей-карандаш</t>
  </si>
  <si>
    <t xml:space="preserve">Книга канцелярская </t>
  </si>
  <si>
    <t>Ластик</t>
  </si>
  <si>
    <t>Линейка 30 см</t>
  </si>
  <si>
    <t>Лоток вертикальный</t>
  </si>
  <si>
    <t>Лоток горизонтальный</t>
  </si>
  <si>
    <t>Маркер текстовый</t>
  </si>
  <si>
    <t>Маркер перманентный</t>
  </si>
  <si>
    <t>Нитки для прошивания документов</t>
  </si>
  <si>
    <t>Органайзер настольный</t>
  </si>
  <si>
    <t>Папка на подпись</t>
  </si>
  <si>
    <t>Папка на резинке/ на завязках</t>
  </si>
  <si>
    <t>Папка регистратор (не менее 70 мм)</t>
  </si>
  <si>
    <t>Папка регистратор (не более 60 мм)</t>
  </si>
  <si>
    <t>Планшет</t>
  </si>
  <si>
    <t>Папка с файлами А4\10</t>
  </si>
  <si>
    <t>Папка с файлами А4\20</t>
  </si>
  <si>
    <t>Папка с файлами А4\30</t>
  </si>
  <si>
    <t>Папка с файлами А4\40</t>
  </si>
  <si>
    <t>Папки на 2-кольцах</t>
  </si>
  <si>
    <t xml:space="preserve">Папка -скоросшиватель </t>
  </si>
  <si>
    <t>Разделители</t>
  </si>
  <si>
    <t>Скобы для степлера, № 10</t>
  </si>
  <si>
    <t xml:space="preserve">Скобы для степлера, 24/6 </t>
  </si>
  <si>
    <t>Степлер №10</t>
  </si>
  <si>
    <t>Степлер №24</t>
  </si>
  <si>
    <t>Скотч</t>
  </si>
  <si>
    <t>Скрепки</t>
  </si>
  <si>
    <t>Точилка для карандаша</t>
  </si>
  <si>
    <t>Файл</t>
  </si>
  <si>
    <t>Штемпельная краска</t>
  </si>
  <si>
    <t>Шило для документов</t>
  </si>
  <si>
    <t>Конверты для КТ.МРТ.26*37</t>
  </si>
  <si>
    <t>Конверт А4</t>
  </si>
  <si>
    <t>Тетрадь общие 48листов</t>
  </si>
  <si>
    <t>Тетрадь простая 12 л. в клетку</t>
  </si>
  <si>
    <t>Скотч средний</t>
  </si>
  <si>
    <t>Ватман, шт</t>
  </si>
  <si>
    <t xml:space="preserve">Гуашь </t>
  </si>
  <si>
    <t>Набор Кисточек для рисования</t>
  </si>
  <si>
    <t>Карандаш цветной, набор</t>
  </si>
  <si>
    <t xml:space="preserve">Диски </t>
  </si>
  <si>
    <t>конверт для дисков DVD*R</t>
  </si>
  <si>
    <t>Альбом для рисования</t>
  </si>
  <si>
    <t xml:space="preserve">Белый картон </t>
  </si>
  <si>
    <t>Бумага бархатная</t>
  </si>
  <si>
    <t>Классный  журнал 5-11 класс 1 раз в год</t>
  </si>
  <si>
    <t>Классный журнал 1-4 класс 1 раз в год</t>
  </si>
  <si>
    <t>Маркер для доски</t>
  </si>
  <si>
    <t>Папка с файлами А4/60</t>
  </si>
  <si>
    <t>Пленка для ламинирования А4</t>
  </si>
  <si>
    <t xml:space="preserve">Фломастеры (набор) </t>
  </si>
  <si>
    <t>Цветная бумага, уп</t>
  </si>
  <si>
    <t>Иглы</t>
  </si>
  <si>
    <t>Тетрадь в линейку 12 л</t>
  </si>
  <si>
    <t>Клей ПВА-М</t>
  </si>
  <si>
    <t xml:space="preserve">Держатель для бейджиков </t>
  </si>
  <si>
    <t xml:space="preserve">USB Flash накопитель 16 Gb </t>
  </si>
  <si>
    <t>Логопедические книги (Большой логопедический учебник Косинова Е.М. твердый переплет 2011 года)</t>
  </si>
  <si>
    <t>Логопедическая азбука (Гайда Ренгольдова Лагздынь твердый переплет 2008 года)</t>
  </si>
  <si>
    <t>Конверт для рентгеновских снимков КТ и МРТ</t>
  </si>
  <si>
    <t>Бумага универсальная самоклеящаяся (60 этикеток)</t>
  </si>
  <si>
    <t>Бейдж 115*92 мм</t>
  </si>
  <si>
    <t>Кисти в наборе, 4 шт.</t>
  </si>
  <si>
    <t>Бумага</t>
  </si>
  <si>
    <t>Бумага "Color Copy"</t>
  </si>
  <si>
    <t>Бумага с односторонним суперглянцевым покрытием</t>
  </si>
  <si>
    <t>Пленка для ламинирования</t>
  </si>
  <si>
    <t xml:space="preserve">Самоклеящиеся наклейки </t>
  </si>
  <si>
    <t>Штамп для маркировки мягкого инвентаря</t>
  </si>
  <si>
    <t>Лента для декора и подарков</t>
  </si>
  <si>
    <t>Бумага офисная</t>
  </si>
  <si>
    <t>Бумага универсальная самоклеящаяся 29*20 мм</t>
  </si>
  <si>
    <t>Ватман 594*841</t>
  </si>
  <si>
    <t>Ватман 1189*841</t>
  </si>
  <si>
    <t>Календарь</t>
  </si>
  <si>
    <t xml:space="preserve">Конверты бумажные для рентгент снимков </t>
  </si>
  <si>
    <t>Папка для истории болезней</t>
  </si>
  <si>
    <t xml:space="preserve">Тетради ученические в узкую линейку </t>
  </si>
  <si>
    <t>Кнопки гвоздики</t>
  </si>
  <si>
    <t>Пружины для переплета пластиковые</t>
  </si>
  <si>
    <t>Обложки для переплета пластиковые</t>
  </si>
  <si>
    <t>Скоросшиватель картонный глянцевый формата А4</t>
  </si>
  <si>
    <t>Лазерная указка</t>
  </si>
  <si>
    <t>Кувертка из акрила двусторонняя горизонтальная</t>
  </si>
  <si>
    <t>Пружины для переплета металлические</t>
  </si>
  <si>
    <t>Бумага цветная (желтый)</t>
  </si>
  <si>
    <t>Бумага цветная (зеленый)</t>
  </si>
  <si>
    <t>Бумага цветная (розовый)</t>
  </si>
  <si>
    <t>Бумага цветная (голубой)</t>
  </si>
  <si>
    <t>Бумага цветная (оранжевый)</t>
  </si>
  <si>
    <t>Итого канцелярские товары (129):</t>
  </si>
  <si>
    <t>пачка</t>
  </si>
  <si>
    <t>рулон</t>
  </si>
  <si>
    <t>1 от 11.01.2019</t>
  </si>
  <si>
    <t>ТОО "АБДИ ЕКОН"</t>
  </si>
  <si>
    <t>№8 от 04.02.2019г</t>
  </si>
  <si>
    <t>ТОО "Domus Group"</t>
  </si>
  <si>
    <t>ИП «Абенов К.К.»</t>
  </si>
  <si>
    <t>ТОО «Фирма «Инкас»</t>
  </si>
  <si>
    <t>ТОО «Dameli»</t>
  </si>
  <si>
    <t>№17 от 13.02.2019г</t>
  </si>
  <si>
    <t>ИП «Север-снаб 2018»</t>
  </si>
  <si>
    <t>58 от 19.04.2019</t>
  </si>
  <si>
    <t>№40 от 05.03.2019г</t>
  </si>
  <si>
    <t>ТОО "Dameli"</t>
  </si>
  <si>
    <t xml:space="preserve">ТОО «КазАльянсGroup» </t>
  </si>
  <si>
    <t>ИП "Акатаева А.Б."</t>
  </si>
  <si>
    <t>ТОО "Тинто"</t>
  </si>
  <si>
    <t>ТОО «BM Invest Company»</t>
  </si>
  <si>
    <t>№9 от 04.02.2019г</t>
  </si>
  <si>
    <t>ТОО "Север-капитал"</t>
  </si>
  <si>
    <t>№27 от 21.02.2019</t>
  </si>
  <si>
    <t>№35 от 04.03.2019</t>
  </si>
  <si>
    <t>№46 от 12.03.2019</t>
  </si>
  <si>
    <t>12 от 05.04.2019</t>
  </si>
  <si>
    <t>№48 от 26.03.2019</t>
  </si>
  <si>
    <t>ТОО «DESTAN»</t>
  </si>
  <si>
    <t>Медицинские газы. Расходные материалы к оборудованию систем медицинских газов</t>
  </si>
  <si>
    <t>1.2.3.</t>
  </si>
  <si>
    <t>Кислород медицинский газообразный</t>
  </si>
  <si>
    <t>Углекислый газ</t>
  </si>
  <si>
    <t>Жидкий азот</t>
  </si>
  <si>
    <t>Кислород медицинский жидкий</t>
  </si>
  <si>
    <t>Мультигазовая смесь</t>
  </si>
  <si>
    <t>Гелий – компенсирующий газ (99,99995 %)</t>
  </si>
  <si>
    <t>Азот N2 со степенью очистки 99,995%</t>
  </si>
  <si>
    <t>Водород (99,99995 %)</t>
  </si>
  <si>
    <t>Кислород медицинский О2 (99,5)</t>
  </si>
  <si>
    <t>Гелий жидкий  с частотой  99,999 %</t>
  </si>
  <si>
    <t>Гелий газообразный с частотой 99,995 % марка (А)</t>
  </si>
  <si>
    <t>Сжатый воздух (6 м3)</t>
  </si>
  <si>
    <t>Тара баллон 40 л.</t>
  </si>
  <si>
    <t>Воздух синтетический (воздух нулевой)</t>
  </si>
  <si>
    <t>Регулятор кислорода</t>
  </si>
  <si>
    <t>Увлажняющий баллон</t>
  </si>
  <si>
    <t>Итого МГ (16):</t>
  </si>
  <si>
    <t>м. куб.</t>
  </si>
  <si>
    <t>баллон 40л</t>
  </si>
  <si>
    <t>24 от 27.12.2018г</t>
  </si>
  <si>
    <t>ТОО "Астана Оттегi"</t>
  </si>
  <si>
    <t>114 от 19.12.2018</t>
  </si>
  <si>
    <t>ТОО "Казтехгаз"</t>
  </si>
  <si>
    <t>114 от 19.12.2018г</t>
  </si>
  <si>
    <t>ТОО «Medical Gas System»</t>
  </si>
  <si>
    <t>1 от 31.01.2019г</t>
  </si>
  <si>
    <t>ТОО «Ихсан 2004»</t>
  </si>
  <si>
    <t>ГСМ</t>
  </si>
  <si>
    <t>1.2.4.</t>
  </si>
  <si>
    <t>Дизтопливо (летнее) для отопления</t>
  </si>
  <si>
    <t>Тендер</t>
  </si>
  <si>
    <t>Бензин марки АИ-92</t>
  </si>
  <si>
    <t>Итого ГСМ (2):</t>
  </si>
  <si>
    <t>Материалы для трудового обучения</t>
  </si>
  <si>
    <t>1.2.5.</t>
  </si>
  <si>
    <t>Настольный тренажер сгибатель разгибатель пальцев</t>
  </si>
  <si>
    <t>Тренажер Лесинка для палцев</t>
  </si>
  <si>
    <t xml:space="preserve">Тренажер для пальцев Hand Yoga </t>
  </si>
  <si>
    <t>Игрушка-шнуровка «Россыпь»</t>
  </si>
  <si>
    <t>Поезд с цифрами</t>
  </si>
  <si>
    <t>Конструктор Счет на пальцах D223, Чудо-дерево</t>
  </si>
  <si>
    <t>Космический песок неокрашенный, 1 кг</t>
  </si>
  <si>
    <t>Металлафон, бубен, маракасы</t>
  </si>
  <si>
    <t>Синтезатор</t>
  </si>
  <si>
    <t>Пирамидка "Геометрия", 22 элемента</t>
  </si>
  <si>
    <t>Сортер - конструктор, развивающая деревянная игрушка</t>
  </si>
  <si>
    <t>Пазл</t>
  </si>
  <si>
    <t>Монополия Миллионер</t>
  </si>
  <si>
    <t>Hasbro: Настольная игра - Час расплаты</t>
  </si>
  <si>
    <t>Шахмат</t>
  </si>
  <si>
    <t>Пазлы "Маша и медведь"</t>
  </si>
  <si>
    <t>Книжка+игра "Переходы и пешеходы"</t>
  </si>
  <si>
    <t>Магнитные дорожные игры (шахматы, шашки, кто первый, крестики-нолики)</t>
  </si>
  <si>
    <t>Большой деревянный пинцет</t>
  </si>
  <si>
    <t>Пирамида в коробочке</t>
  </si>
  <si>
    <t>Доска для выкладывания бусин</t>
  </si>
  <si>
    <t>Геометрические пазлы: квадрат, круг, треугольник на подставке</t>
  </si>
  <si>
    <t>Горизонтальное нанизывание</t>
  </si>
  <si>
    <t>Спускающийся человечек</t>
  </si>
  <si>
    <t>Утюжок электрический</t>
  </si>
  <si>
    <t>Доска для плетения</t>
  </si>
  <si>
    <t>Скобы для мебельного степлера</t>
  </si>
  <si>
    <t>Насадки на шуруповерт</t>
  </si>
  <si>
    <t>Шурупы</t>
  </si>
  <si>
    <t xml:space="preserve">Краска аэрозольная </t>
  </si>
  <si>
    <t>Фанера</t>
  </si>
  <si>
    <t>Сверло по металлу</t>
  </si>
  <si>
    <t>Лента шлифовальная для ручной шлифовальной машинки</t>
  </si>
  <si>
    <t xml:space="preserve">Растворитель </t>
  </si>
  <si>
    <t>Гвозди</t>
  </si>
  <si>
    <t>Морилка неводная (красное дерево)</t>
  </si>
  <si>
    <t>Морилка неводная (орегон)</t>
  </si>
  <si>
    <t>Лак мебельный ПФ-283</t>
  </si>
  <si>
    <t xml:space="preserve">Клей ПВА </t>
  </si>
  <si>
    <t>шуруповерт</t>
  </si>
  <si>
    <t>Диск пильный, 180мм</t>
  </si>
  <si>
    <t xml:space="preserve">Пилка для электролобзика </t>
  </si>
  <si>
    <t>Пилка для электролобзика</t>
  </si>
  <si>
    <t>Пистолет термоклей</t>
  </si>
  <si>
    <t>Стержни для пистолета термоклей</t>
  </si>
  <si>
    <t>Гвозди декоративные</t>
  </si>
  <si>
    <t>Брус сосна</t>
  </si>
  <si>
    <t>Угол мебельный</t>
  </si>
  <si>
    <t xml:space="preserve">Изолента </t>
  </si>
  <si>
    <t xml:space="preserve">Анкер </t>
  </si>
  <si>
    <t xml:space="preserve">Шпатлевка </t>
  </si>
  <si>
    <t xml:space="preserve">Шуруп </t>
  </si>
  <si>
    <t>полотна по металлу</t>
  </si>
  <si>
    <t xml:space="preserve">Рулетка  </t>
  </si>
  <si>
    <t xml:space="preserve">Набор сверил </t>
  </si>
  <si>
    <t>Очки защитные</t>
  </si>
  <si>
    <t>Пилки для ручного лобзика</t>
  </si>
  <si>
    <t>Флюс для пайки</t>
  </si>
  <si>
    <t>полковая доска</t>
  </si>
  <si>
    <t>Мебельные заглушки самоклеющиеся</t>
  </si>
  <si>
    <t>клей  201</t>
  </si>
  <si>
    <t>Оргстекло</t>
  </si>
  <si>
    <t>Клей для оргстекла</t>
  </si>
  <si>
    <t>Прибор для выжигания по дереву</t>
  </si>
  <si>
    <t xml:space="preserve">Горелка газовая </t>
  </si>
  <si>
    <t>Натрий тетраборнокислый 10 водный</t>
  </si>
  <si>
    <t xml:space="preserve">Скотч малярный </t>
  </si>
  <si>
    <t xml:space="preserve">Стеклорез </t>
  </si>
  <si>
    <t>Дюбель для крепления к гипсокартонным плитам</t>
  </si>
  <si>
    <t>Паяльник электрический</t>
  </si>
  <si>
    <t>Припой для пайки</t>
  </si>
  <si>
    <t>Нож для оргстекла</t>
  </si>
  <si>
    <t>Набор насадок</t>
  </si>
  <si>
    <t>Покрышка для велосипеда</t>
  </si>
  <si>
    <t>Камера для велосипеда</t>
  </si>
  <si>
    <t>Камера для скутера</t>
  </si>
  <si>
    <t>Насос</t>
  </si>
  <si>
    <t>Сырая резина</t>
  </si>
  <si>
    <t xml:space="preserve">Мини-дрель DREMEL </t>
  </si>
  <si>
    <t>Шкурка</t>
  </si>
  <si>
    <t>Лист для чеканки, под медь</t>
  </si>
  <si>
    <t>Чеканка</t>
  </si>
  <si>
    <t xml:space="preserve">Эксцентриковая шлифмашина </t>
  </si>
  <si>
    <t xml:space="preserve">
Набор шлифшкурок 
</t>
  </si>
  <si>
    <t xml:space="preserve">Проволка для бисера </t>
  </si>
  <si>
    <t xml:space="preserve">Пряжа </t>
  </si>
  <si>
    <t xml:space="preserve">Набор для создания картины </t>
  </si>
  <si>
    <t>Фетр</t>
  </si>
  <si>
    <t>Ножницы школьные </t>
  </si>
  <si>
    <t>Бисер</t>
  </si>
  <si>
    <t>Крючок</t>
  </si>
  <si>
    <t>Пуговицы</t>
  </si>
  <si>
    <t>Перья</t>
  </si>
  <si>
    <t>Пайетка</t>
  </si>
  <si>
    <t>Атласные ленты</t>
  </si>
  <si>
    <t>Клеевой пистолет</t>
  </si>
  <si>
    <t xml:space="preserve">Клеевой стержень </t>
  </si>
  <si>
    <t>Шерсть для валяния </t>
  </si>
  <si>
    <t>Набор сменных игл для валяния</t>
  </si>
  <si>
    <t>Игла для фильцевания</t>
  </si>
  <si>
    <t>Фоамиран</t>
  </si>
  <si>
    <t>Набор для создания картины</t>
  </si>
  <si>
    <t>Жоржет -люкс (шифон)</t>
  </si>
  <si>
    <t>Дублерин</t>
  </si>
  <si>
    <t>Евро Фатин</t>
  </si>
  <si>
    <t>Ткань – эластик стрейч</t>
  </si>
  <si>
    <t>Портновская треугольная линейка</t>
  </si>
  <si>
    <t>Дублерин трикотажный</t>
  </si>
  <si>
    <t xml:space="preserve">Чистящий карандаш для подошвы утюга </t>
  </si>
  <si>
    <t>Адаптер внешний соединитель-резьба</t>
  </si>
  <si>
    <t>Соединитель шланг-насадка</t>
  </si>
  <si>
    <t xml:space="preserve">Почвогрунт универсальный (живая земля) </t>
  </si>
  <si>
    <t>Мячи  волейбольные</t>
  </si>
  <si>
    <t xml:space="preserve">Мячи баскетбольные (детский) </t>
  </si>
  <si>
    <t xml:space="preserve">мячи баскетбольные(мужские)  </t>
  </si>
  <si>
    <t>Мячи футбольные</t>
  </si>
  <si>
    <t>Ракетка настольная для тенниса</t>
  </si>
  <si>
    <t>Шарики для настольного тенниса</t>
  </si>
  <si>
    <t>Кегли</t>
  </si>
  <si>
    <t>Скакалка</t>
  </si>
  <si>
    <t>Свистки судейские</t>
  </si>
  <si>
    <t xml:space="preserve">Шампунь   </t>
  </si>
  <si>
    <t xml:space="preserve">Кондиционер </t>
  </si>
  <si>
    <t>Лак</t>
  </si>
  <si>
    <t xml:space="preserve">Мусс </t>
  </si>
  <si>
    <t xml:space="preserve">Машинка для стрижки </t>
  </si>
  <si>
    <t xml:space="preserve">Гель для укладки волос </t>
  </si>
  <si>
    <t>Насос церкуляционный для резервуара воды</t>
  </si>
  <si>
    <t>Итого материалы для ТО (144):</t>
  </si>
  <si>
    <t>лист</t>
  </si>
  <si>
    <t>банка</t>
  </si>
  <si>
    <t>М</t>
  </si>
  <si>
    <t>погон.мет</t>
  </si>
  <si>
    <t>катушки</t>
  </si>
  <si>
    <t>моток</t>
  </si>
  <si>
    <t>бобина</t>
  </si>
  <si>
    <t>№21 от 13.02.2019г</t>
  </si>
  <si>
    <t>КОФ</t>
  </si>
  <si>
    <t>№19 от 13.02.2019г</t>
  </si>
  <si>
    <t>№32 от 26.02.2019г</t>
  </si>
  <si>
    <t>ТОО «Domus Group»</t>
  </si>
  <si>
    <t>№42 от 07.03.2019</t>
  </si>
  <si>
    <t>ИП «Мендыбаева Т.И.»</t>
  </si>
  <si>
    <t>ИП "Dream"</t>
  </si>
  <si>
    <t>Материалы для лаборатории моделирования и ортезирования</t>
  </si>
  <si>
    <t>1.2.6.</t>
  </si>
  <si>
    <t>Бинт гипсовый</t>
  </si>
  <si>
    <t>Клей "Поролон-2"</t>
  </si>
  <si>
    <t>Пленка пищевая</t>
  </si>
  <si>
    <t>Растворитель 646</t>
  </si>
  <si>
    <t>Химический карандаш</t>
  </si>
  <si>
    <t>Велькро 2,0 см</t>
  </si>
  <si>
    <t>Велькро 2,5 см</t>
  </si>
  <si>
    <t>Велькро 3,0 см</t>
  </si>
  <si>
    <t>Велькро 3,5 см</t>
  </si>
  <si>
    <t>Велькро 5 см</t>
  </si>
  <si>
    <t xml:space="preserve">Гипс порошок </t>
  </si>
  <si>
    <t>Заклепки №9</t>
  </si>
  <si>
    <t>Заклепки №11</t>
  </si>
  <si>
    <t>ЕVA (Этилвенилацетат) 6мм</t>
  </si>
  <si>
    <t>Кожазаменитель</t>
  </si>
  <si>
    <t>Петли стальные 2,5 см</t>
  </si>
  <si>
    <t>Петли стальные 3,7 см</t>
  </si>
  <si>
    <t>Петли стальные 5 см</t>
  </si>
  <si>
    <t>Плёнка пищевая</t>
  </si>
  <si>
    <t>Пластозот</t>
  </si>
  <si>
    <t>Тесьма 2,5см</t>
  </si>
  <si>
    <t>Тесьма 3,7см</t>
  </si>
  <si>
    <t>Х/б рукав 5см</t>
  </si>
  <si>
    <t>Х/б рукав 7см</t>
  </si>
  <si>
    <t>Х/б рукав 20 см</t>
  </si>
  <si>
    <t>Лист ПП (блоксополимер, ПЭНД-273) 5*1000*2000 э</t>
  </si>
  <si>
    <t>Лист ПП (блоксополимер, ПЭНД-273) 3*1000*2000 э</t>
  </si>
  <si>
    <t>Коллер</t>
  </si>
  <si>
    <t>Лезвия для ножей</t>
  </si>
  <si>
    <t>Тиски</t>
  </si>
  <si>
    <t>Шурупы по дереву 3,5*25 мм</t>
  </si>
  <si>
    <t>Шуруповерт электрический</t>
  </si>
  <si>
    <t>Болт М4</t>
  </si>
  <si>
    <t>Гайка М4</t>
  </si>
  <si>
    <t>Диск обрезной по металлу</t>
  </si>
  <si>
    <t>Надфиль набор (6 единиц)</t>
  </si>
  <si>
    <t xml:space="preserve">Уголок строительный </t>
  </si>
  <si>
    <t>Бокорезы</t>
  </si>
  <si>
    <t>Полотно по металлу</t>
  </si>
  <si>
    <t>Сталь листовая</t>
  </si>
  <si>
    <t>Ткань плащевая</t>
  </si>
  <si>
    <t xml:space="preserve">Абразивная сетка </t>
  </si>
  <si>
    <t xml:space="preserve">Шарнир голеностопный </t>
  </si>
  <si>
    <t>Лампа освещение для термошкафа</t>
  </si>
  <si>
    <t>Светильник для швейных машин</t>
  </si>
  <si>
    <t>Комотекс 5мм</t>
  </si>
  <si>
    <t>Мелки</t>
  </si>
  <si>
    <t>Угольник закройщика</t>
  </si>
  <si>
    <t>Линейки закройщика</t>
  </si>
  <si>
    <t>Наушики противошумные</t>
  </si>
  <si>
    <t>Итого материалы для лаб.моделирования (59):</t>
  </si>
  <si>
    <t>м</t>
  </si>
  <si>
    <t>м2</t>
  </si>
  <si>
    <t>пог.м</t>
  </si>
  <si>
    <t>№18 от 13.02.2019г</t>
  </si>
  <si>
    <t>ТОО "Dives Group"</t>
  </si>
  <si>
    <t>№13 от 07.02.2019г</t>
  </si>
  <si>
    <t>ИП «Бекбаева А.А.»</t>
  </si>
  <si>
    <t>ТОО «Север-капитал»</t>
  </si>
  <si>
    <t>№31 от 26.02.2019г</t>
  </si>
  <si>
    <t>ТОО «Baizan.kz»</t>
  </si>
  <si>
    <t>Моющие средства</t>
  </si>
  <si>
    <t>1.2.7.</t>
  </si>
  <si>
    <t>Мыло жидкое</t>
  </si>
  <si>
    <t>Освежитель воздуха</t>
  </si>
  <si>
    <t>Порошок стиральный</t>
  </si>
  <si>
    <t>Порошок от накипи</t>
  </si>
  <si>
    <t>Порошок универсальный</t>
  </si>
  <si>
    <t>Пятновыводитель жидкий для белого белья</t>
  </si>
  <si>
    <t>Средство для мытья стекол с распылителем</t>
  </si>
  <si>
    <t>Чистящее средство порошковое</t>
  </si>
  <si>
    <t>Мыло хозяйственное твердое</t>
  </si>
  <si>
    <t>Мыло хозяйственное жидкое</t>
  </si>
  <si>
    <t>Чистящее средство гелевое</t>
  </si>
  <si>
    <t>Универсальное моющее средство для пола</t>
  </si>
  <si>
    <t>Жидкое крем-мыло с дозатором</t>
  </si>
  <si>
    <t>Средство для мытья посуды</t>
  </si>
  <si>
    <t>Антисептическое средство против плесени и грибка</t>
  </si>
  <si>
    <t>Средство для мытья древесины</t>
  </si>
  <si>
    <t>Жидкий отбеливатель</t>
  </si>
  <si>
    <t xml:space="preserve">запрос ценовых предложений </t>
  </si>
  <si>
    <t>Пятновыводитель жидкий для цветного белья</t>
  </si>
  <si>
    <t>Ополаскиватель детский</t>
  </si>
  <si>
    <t>Ополаскиватель взрослый</t>
  </si>
  <si>
    <t>Отбеливатель жидкий для прачечной</t>
  </si>
  <si>
    <t>Отбеливатель порошковый</t>
  </si>
  <si>
    <t xml:space="preserve">Порошок детский, 400 гр </t>
  </si>
  <si>
    <t>Средство для прочистки труб (1л)</t>
  </si>
  <si>
    <t xml:space="preserve">Таблетки для дезинфикционной моющей машины </t>
  </si>
  <si>
    <t>Средство для нержавеющей стали</t>
  </si>
  <si>
    <t>Антибактериальное мыло</t>
  </si>
  <si>
    <t>Итого моющие средства (27):</t>
  </si>
  <si>
    <t>№28 от 21.02.2019г</t>
  </si>
  <si>
    <t>6 от 12.03.2019</t>
  </si>
  <si>
    <t>ТОО «Азия Light»</t>
  </si>
  <si>
    <t>ТОО «ALMАTAU LLC»</t>
  </si>
  <si>
    <t>№36 от 04.03.2019г</t>
  </si>
  <si>
    <t>ТОО "ALMATAU LLS"</t>
  </si>
  <si>
    <t>№20 от 13.02.2019г</t>
  </si>
  <si>
    <t>11 от 04.04.2019</t>
  </si>
  <si>
    <t>№52 от 28.03.2019</t>
  </si>
  <si>
    <t>1.2.8.</t>
  </si>
  <si>
    <t>Игрушки и учебно-развивающие материалы</t>
  </si>
  <si>
    <t>Боксерские перчатки и груши</t>
  </si>
  <si>
    <t>Волшебный комодик</t>
  </si>
  <si>
    <t xml:space="preserve">Коврик музыкальный "Вечеринка для друзей" </t>
  </si>
  <si>
    <t>Лото</t>
  </si>
  <si>
    <t>Магнитная мозаика</t>
  </si>
  <si>
    <t xml:space="preserve">Музыкальные инструменты: </t>
  </si>
  <si>
    <t>Набор Бусы 4 деревянные</t>
  </si>
  <si>
    <t xml:space="preserve">Набор для уборки мусора со стола (щётка с совком, корзинка для щётки с совком, баночка для мусора)                                                </t>
  </si>
  <si>
    <t>Настольная игра «Всемирная Монополия»</t>
  </si>
  <si>
    <t>Настольная игра для всей семьи Монополия (казахская версия)</t>
  </si>
  <si>
    <t xml:space="preserve">Нитки "Идеал" </t>
  </si>
  <si>
    <t>Нитки «Ирис» разных цветов</t>
  </si>
  <si>
    <t xml:space="preserve">Пластилин на растительной основе </t>
  </si>
  <si>
    <t>Познайка: геометрические фигуры</t>
  </si>
  <si>
    <t>Познайка: цвета и оттенки</t>
  </si>
  <si>
    <t>Развивающая игра «Учимся сравнивать»</t>
  </si>
  <si>
    <t>Развивающая игра Ассоциации. "Животные"</t>
  </si>
  <si>
    <t xml:space="preserve">Развивающая игра Ассоциации. "Профессии" </t>
  </si>
  <si>
    <t>Рамка-вкладыш «Переодень медвежонка», 12 элементов</t>
  </si>
  <si>
    <t>Рамка-вкладыш «Утро на ферме», 7 элементов</t>
  </si>
  <si>
    <t>Роликовый массажёр для тела</t>
  </si>
  <si>
    <t>Стучалка — горка — шарики</t>
  </si>
  <si>
    <t>Счеты в ассортименте</t>
  </si>
  <si>
    <t>Утюг детский</t>
  </si>
  <si>
    <t>Шахматы</t>
  </si>
  <si>
    <t>Кубик</t>
  </si>
  <si>
    <t>Тренажер для рук Digi - Flex</t>
  </si>
  <si>
    <t>Терапевтический силикон</t>
  </si>
  <si>
    <t xml:space="preserve">Вертикаль/Горизонталь </t>
  </si>
  <si>
    <t>Винтовое вращение</t>
  </si>
  <si>
    <t>Мячики для рук</t>
  </si>
  <si>
    <t>Тренажер ячеистый</t>
  </si>
  <si>
    <t>Мяч массажный</t>
  </si>
  <si>
    <t>Flexbar</t>
  </si>
  <si>
    <t>Модель для упражнения смазками</t>
  </si>
  <si>
    <t>Доска с болтами для закручивания</t>
  </si>
  <si>
    <t>Термические бутылочки</t>
  </si>
  <si>
    <t>Волшебный мешочек</t>
  </si>
  <si>
    <t>Рамка с большими пуговицами</t>
  </si>
  <si>
    <t>Рамка со средними пуговицами</t>
  </si>
  <si>
    <t>Рамка  с маленькими пуговицами</t>
  </si>
  <si>
    <t>Рамка с липучками</t>
  </si>
  <si>
    <t>Рамка с ремнями на коже</t>
  </si>
  <si>
    <t>Рамка с ключами</t>
  </si>
  <si>
    <t>Рамка со шнуровкой и крючками на коже</t>
  </si>
  <si>
    <t>Рамка с кнопками</t>
  </si>
  <si>
    <t>Мяч для упражнения</t>
  </si>
  <si>
    <t xml:space="preserve">Фартук </t>
  </si>
  <si>
    <t xml:space="preserve">Обруч </t>
  </si>
  <si>
    <t>Гимнастическая скакалка</t>
  </si>
  <si>
    <t>Шашки</t>
  </si>
  <si>
    <t>«Сложи квадрат» 2 уровень (макси)</t>
  </si>
  <si>
    <t>«Сложи квадрат» 3 уровень (макси)</t>
  </si>
  <si>
    <t xml:space="preserve">Игрушка музыкальная «Барабан» с палочками, на ленте </t>
  </si>
  <si>
    <t>Развивающая игра «Волшебный комодик. Пуговки»</t>
  </si>
  <si>
    <t>Дроби Система Никитина Б.П., 1 уровень</t>
  </si>
  <si>
    <t xml:space="preserve">Пирамида </t>
  </si>
  <si>
    <t>Пирамида «Улыбка-4», 9 колец </t>
  </si>
  <si>
    <t>Игра с магнитами «Собираем урожай»</t>
  </si>
  <si>
    <t>Лото: Буквы – цифры</t>
  </si>
  <si>
    <t>Набор детской посуды «Настенька» с подносом на 4 персоны</t>
  </si>
  <si>
    <t>Пластиковое лото «Половинки»</t>
  </si>
  <si>
    <t>Лото «Животный мир»</t>
  </si>
  <si>
    <t>Деревянный конструктор окрашенный «Строим сами», 66 деталей</t>
  </si>
  <si>
    <t>Магнитный конструктор</t>
  </si>
  <si>
    <t>Прибор для письма по Брайлю</t>
  </si>
  <si>
    <t>Ручка-грифель для письма по Брайлю</t>
  </si>
  <si>
    <t xml:space="preserve">Магнитная азбука Н. С. Жукова
</t>
  </si>
  <si>
    <t xml:space="preserve">Мяч </t>
  </si>
  <si>
    <t>Настольная игра «Нескучные игры - Русское лото»</t>
  </si>
  <si>
    <t xml:space="preserve"> «Шахматы. Шашки. Нарды»</t>
  </si>
  <si>
    <t>Настольная игра «Классическая монополия», обновленная</t>
  </si>
  <si>
    <t xml:space="preserve">Набор "Супермаркет" </t>
  </si>
  <si>
    <t xml:space="preserve">
Кегли «Чемпион»</t>
  </si>
  <si>
    <t>Игровой набор «Парковочная башня»</t>
  </si>
  <si>
    <t>Игра с магнитами «Курочка-несушка»</t>
  </si>
  <si>
    <t>Головоломка «Изучаем цвета и фигуры»</t>
  </si>
  <si>
    <t xml:space="preserve">Ящик для игрушек </t>
  </si>
  <si>
    <t>Досочки Сегена</t>
  </si>
  <si>
    <t>Головоломка «Эмоции»</t>
  </si>
  <si>
    <t>Развивающая игра «Умное облачко»</t>
  </si>
  <si>
    <t>Большой шнуровальный набор (72 детали)</t>
  </si>
  <si>
    <t>Логическая игра «Тетрис»</t>
  </si>
  <si>
    <t>Развивающий набор «Учимся считать»</t>
  </si>
  <si>
    <t>Пирамидка логическая «Учимся считать»</t>
  </si>
  <si>
    <t>Рамка-вкладыш «Часы и времена года»</t>
  </si>
  <si>
    <t>Рамка вкладыш «Кто где живёт»</t>
  </si>
  <si>
    <t>Игра с магнитами «Машины»</t>
  </si>
  <si>
    <t>Учимся сравнивать. Развивающие карточки</t>
  </si>
  <si>
    <t>Настольная игра-ходилка «Солнечная система»</t>
  </si>
  <si>
    <t>Пиццерия</t>
  </si>
  <si>
    <t>Логический куб средний</t>
  </si>
  <si>
    <t>Набор для творчества «Рисуй светом» A4</t>
  </si>
  <si>
    <t>Ростомер говорящий «Теремок»</t>
  </si>
  <si>
    <t>Игрушка развивающая «Грузовик»</t>
  </si>
  <si>
    <t>Кукла «Ася 2»</t>
  </si>
  <si>
    <t>Автомобиль-самосвал «Антошка»</t>
  </si>
  <si>
    <t>Обучающий набор: Математика - сложение и вычитание, с магнитной доской и цифрами.</t>
  </si>
  <si>
    <t>Игрушка-неваляшка "Утенок"</t>
  </si>
  <si>
    <t>Томик: Конструктор "Три поросенка" 31 дет.</t>
  </si>
  <si>
    <t>Радуга Баланс</t>
  </si>
  <si>
    <t>"Геометрический комод" (материал Марии Монтессори)</t>
  </si>
  <si>
    <t>Большая корзина «Овощи и фрукты, разные продукты»</t>
  </si>
  <si>
    <t>Игровой набор «Гараж Делюкс с 4 машинками»</t>
  </si>
  <si>
    <t>Игротека 1+. Подбери пару</t>
  </si>
  <si>
    <t>Музыкальный инструмент «Аккордеон»</t>
  </si>
  <si>
    <t>Бубен тамбурин LP CP380 Tambourine</t>
  </si>
  <si>
    <t>Мини-бонги LPM199-AW Natural Mini Tunable</t>
  </si>
  <si>
    <t>Тамбурин LPA192 Aspire</t>
  </si>
  <si>
    <t>Малый барабан LP848-SN Micro Snare</t>
  </si>
  <si>
    <t>Ксилофон FLEET MUSIC FLT-XL225B</t>
  </si>
  <si>
    <t>Шейкер Latin Percussion LP001-BK</t>
  </si>
  <si>
    <t>Пластиковые маракасы</t>
  </si>
  <si>
    <t>Развивающие карточки «Для малышей»</t>
  </si>
  <si>
    <t>Дидактические карточки. Эмоции</t>
  </si>
  <si>
    <t>Игровые карточки «Фрукты, овощи»</t>
  </si>
  <si>
    <t>Игровые карточки «Мамы и малыши»</t>
  </si>
  <si>
    <t>Умный малыш. Один-много. Набор карточек для детей</t>
  </si>
  <si>
    <t>Асборн - карточки. 100 логических игр для путешествий</t>
  </si>
  <si>
    <t>Игровые карточки «Противоположности»</t>
  </si>
  <si>
    <t>Мемори: тренажер памяти. Овощи</t>
  </si>
  <si>
    <t>Напольный пазл "Машинки" (Малые)</t>
  </si>
  <si>
    <t>Пазл 4 в 1 «Мой маленький пони» + маркер с блестками</t>
  </si>
  <si>
    <t>Пазл «Смешарики», 160 элементов</t>
  </si>
  <si>
    <t>Пазл-парочки «Где кто живет» (24 элемента)</t>
  </si>
  <si>
    <t xml:space="preserve">
Пазл-парочки «Домашние животные» (24 элемента)</t>
  </si>
  <si>
    <t>Пазл «Барбоскины» 60 элементов</t>
  </si>
  <si>
    <t>Пазл «Зверополис» 100 элементов</t>
  </si>
  <si>
    <t>Пазл «Холодное сердце» 104 элемента</t>
  </si>
  <si>
    <t>Игра-пазл «Сандар. Цифры»</t>
  </si>
  <si>
    <t>Пазл «Чебурашка» 60 элементов</t>
  </si>
  <si>
    <t>Пазл «Красивый тигр», 360 элементов</t>
  </si>
  <si>
    <t>Игра логическая «Пираты. Прятки»</t>
  </si>
  <si>
    <t>Головоломка «Логические фигуры», набор 3 штуки</t>
  </si>
  <si>
    <t>Настольная игра «Башня»</t>
  </si>
  <si>
    <t>Настольная игра «Скажи иначе. Для всей семьи» компактная версия 2</t>
  </si>
  <si>
    <t>Настольная игра «Друг- утюг»</t>
  </si>
  <si>
    <t>Игра настольная «Тик... Так Бумм для детей», издание 2016</t>
  </si>
  <si>
    <t xml:space="preserve"> Развивающая юла "Веселый птенец" со светом и звуком 
  </t>
  </si>
  <si>
    <t>Пожарная машина</t>
  </si>
  <si>
    <t>Hasbro Hasbro Playskool Возьми с собой Моя первая кухня -</t>
  </si>
  <si>
    <t> деревянная бисер ежик</t>
  </si>
  <si>
    <t>шнурки игрушка ботинок</t>
  </si>
  <si>
    <t>Мой завтрак</t>
  </si>
  <si>
    <t>Алфавит-Гусеница (КАК ПРАВИЛЬНО НАЗ_СЯ ИГРА)</t>
  </si>
  <si>
    <t>Happy Baby Браслет-погремушка Happy Baby Juicy Strawberry</t>
  </si>
  <si>
    <t>Деревянная шнуровка "Кеды"</t>
  </si>
  <si>
    <t>Шнуровка Набор пуговиц</t>
  </si>
  <si>
    <t>Деревянная шнуровка "Яблоко" 6 см</t>
  </si>
  <si>
    <t>Шнуровка маленькая Геометрические фигуры</t>
  </si>
  <si>
    <t>Деревянная шнуровка "Арбуз"</t>
  </si>
  <si>
    <t>Деревянная шнуровка "Груша"</t>
  </si>
  <si>
    <t>Развивающая игрушка Chicco Пирамида</t>
  </si>
  <si>
    <t>Развивающая игрушка Vulli Жираф Софи Пирамидка</t>
  </si>
  <si>
    <t>Пирамидка 10колец</t>
  </si>
  <si>
    <t>Деревянная игрушка Пазл</t>
  </si>
  <si>
    <t>Деревянная игрушка Вкусный завтрак</t>
  </si>
  <si>
    <t>Итого игрушки (160):</t>
  </si>
  <si>
    <t>№38 от 05.03.2019</t>
  </si>
  <si>
    <t>10 от 03.04.2019</t>
  </si>
  <si>
    <t>ТОО «ARSEN-A»</t>
  </si>
  <si>
    <t>45 от 12.03.2019</t>
  </si>
  <si>
    <t>ИП "Тлеубаева А.Т."</t>
  </si>
  <si>
    <t>Мягкий инвентарь</t>
  </si>
  <si>
    <t>1.2.9.</t>
  </si>
  <si>
    <t xml:space="preserve">Халат медицинский женский (воротник отложной) </t>
  </si>
  <si>
    <t>Халат медицинский мужской (воротник отложной)</t>
  </si>
  <si>
    <t>Костюм медицинский женский для младшего персонала (воротник стойка)</t>
  </si>
  <si>
    <t>Наволочка (55*75 см)</t>
  </si>
  <si>
    <t>Одеяло</t>
  </si>
  <si>
    <t>Пеленка (100*100см)</t>
  </si>
  <si>
    <t>Пеленка (75*110см)</t>
  </si>
  <si>
    <t>Пижама для пациентов</t>
  </si>
  <si>
    <t>Пододеяльник</t>
  </si>
  <si>
    <t>Подушка (70*70см)</t>
  </si>
  <si>
    <t>Покрывало</t>
  </si>
  <si>
    <t>Простыня</t>
  </si>
  <si>
    <t>Мешок для сбора белья, клеенчатый</t>
  </si>
  <si>
    <t>Покрывало (взрослое)</t>
  </si>
  <si>
    <t>Халат теплый</t>
  </si>
  <si>
    <t>Халат байковый</t>
  </si>
  <si>
    <t xml:space="preserve">Мешки для сбора белья </t>
  </si>
  <si>
    <t>Простыня операционная</t>
  </si>
  <si>
    <t>Ткань фланель</t>
  </si>
  <si>
    <t xml:space="preserve">Пеленка фланелевая </t>
  </si>
  <si>
    <t xml:space="preserve">Полотенце банное </t>
  </si>
  <si>
    <t>Мешок для сдачи белья  120*75</t>
  </si>
  <si>
    <t>Костюм медицинский мужской для медицинского брата</t>
  </si>
  <si>
    <t>Спортивный костюм для инструкторов ЛФК</t>
  </si>
  <si>
    <t>Спортивный костюм для эрготерапевтов</t>
  </si>
  <si>
    <t>Наволочка (70*70 см)</t>
  </si>
  <si>
    <t>Одеяло детское (135*105см)</t>
  </si>
  <si>
    <t>Пододеяльник детский</t>
  </si>
  <si>
    <t>Подушка (55*75см)</t>
  </si>
  <si>
    <t>Покрывало детское</t>
  </si>
  <si>
    <t>Простыня детская</t>
  </si>
  <si>
    <t>Халат махровый</t>
  </si>
  <si>
    <t>Полотенце для рук</t>
  </si>
  <si>
    <t xml:space="preserve">Полотенце махровое банное   </t>
  </si>
  <si>
    <t>Итого мягкий инвентарь (34):</t>
  </si>
  <si>
    <t>№33 от 27.02.2019</t>
  </si>
  <si>
    <t>ИП "Мынжасаров"</t>
  </si>
  <si>
    <t>№33 от 27.02.2020</t>
  </si>
  <si>
    <t>ТОО "Arsen-A"</t>
  </si>
  <si>
    <t>ИП "Еркимбаев Совет Сатыбалдинович"</t>
  </si>
  <si>
    <t>№10 от 07.02.2019г</t>
  </si>
  <si>
    <t>ИП "Арыстамбеков"</t>
  </si>
  <si>
    <t>№4 от 11.03.2019г</t>
  </si>
  <si>
    <t>47 от 26.03.2019</t>
  </si>
  <si>
    <t>9 от 02.04.2019</t>
  </si>
  <si>
    <t>№79 от 23.05.2019</t>
  </si>
  <si>
    <t>ИП «Шеримкулов Д.Б.»</t>
  </si>
  <si>
    <t>Хозяйственные товары</t>
  </si>
  <si>
    <t>1.2.10.</t>
  </si>
  <si>
    <t>Батарейка ААА</t>
  </si>
  <si>
    <t>Батарейка аккумуляторная ААА</t>
  </si>
  <si>
    <t xml:space="preserve">Батарейка АА </t>
  </si>
  <si>
    <t>Батарейка аккумуляторная АА</t>
  </si>
  <si>
    <t>Батарейка типа «таблетка»</t>
  </si>
  <si>
    <t>Батарейка типа «таблетка» малая</t>
  </si>
  <si>
    <t>Бахилы одноразовые</t>
  </si>
  <si>
    <t>Ведро 10 литров</t>
  </si>
  <si>
    <t>Ведро 5 литров</t>
  </si>
  <si>
    <t>Ведро с педалью 10 л</t>
  </si>
  <si>
    <t xml:space="preserve">Ветошь бязь </t>
  </si>
  <si>
    <t xml:space="preserve">Ветошь для пола  </t>
  </si>
  <si>
    <t>Губки для уборки</t>
  </si>
  <si>
    <t>Губки кухонные</t>
  </si>
  <si>
    <t>Диспенсер для туалетной бумаги</t>
  </si>
  <si>
    <t>Диспенсер для бумажных полотенец</t>
  </si>
  <si>
    <t>Диспенсер для воды напольный</t>
  </si>
  <si>
    <t>Дозаторы для мыла</t>
  </si>
  <si>
    <t>Емкости для медицинских отходов 1,5 л КБСУ</t>
  </si>
  <si>
    <t>Емкости для медицинских отходов 6 л КБСУ</t>
  </si>
  <si>
    <t>Емкость мерная 1 л</t>
  </si>
  <si>
    <t>Ерш для чистки унитаза</t>
  </si>
  <si>
    <t>Идентификаторы в кассетах – взрослый, цвет белый</t>
  </si>
  <si>
    <t>Идентификаторы в кассетах- детский, цвет белый</t>
  </si>
  <si>
    <t>Идентификаторы в кассетах –взрослый, цвет красный</t>
  </si>
  <si>
    <t>Идентификаторы в кассетах –взрослый, цвет синий</t>
  </si>
  <si>
    <t>Коврик антискользящий для бассейна</t>
  </si>
  <si>
    <t>Ковровая дорожка на резиновой основе</t>
  </si>
  <si>
    <t>Корзина для мусора</t>
  </si>
  <si>
    <t xml:space="preserve">Лента для поверки дефибрилляторов </t>
  </si>
  <si>
    <t>Лента сантиметровая   1,5 м</t>
  </si>
  <si>
    <t>Локтевые дозаторы</t>
  </si>
  <si>
    <t>МОП для влажной уборки (Двухсторонняя 50 см)</t>
  </si>
  <si>
    <t>МОП для влажной уборки (Односторонняя 50 см)</t>
  </si>
  <si>
    <t>МОП для влажной уборки (Односторонняя 40 см)</t>
  </si>
  <si>
    <t>Пакеты для утилизации медицинских отходов класса «А» на завязках 500*600</t>
  </si>
  <si>
    <t>Пакеты для утилизации медицинских отходов класса «А» на завязках 700*1100</t>
  </si>
  <si>
    <t>Пакеты для утилизации медицинских отходов класса «Б» на завязках 500*600</t>
  </si>
  <si>
    <t>Пакеты для утилизации медицинских отходов класса «Б» на завязках 600 х 1000</t>
  </si>
  <si>
    <t>Пакеты для утилизации медицинских отходов класса «Г» на завязках 500 х 600</t>
  </si>
  <si>
    <t>Щетка</t>
  </si>
  <si>
    <t>Пеленка 80*70 см</t>
  </si>
  <si>
    <t>Пеленка 140*200 см</t>
  </si>
  <si>
    <t>Перчатки нитриловые</t>
  </si>
  <si>
    <t xml:space="preserve">Перчатки резиновые </t>
  </si>
  <si>
    <t>Перчатки хлопчатобумажные</t>
  </si>
  <si>
    <t>Плечики пластмассовые</t>
  </si>
  <si>
    <t>Пломба наклейка, размер 22*66 мм</t>
  </si>
  <si>
    <t>Салфетки из микрофибры</t>
  </si>
  <si>
    <t>Салфетки бумажные</t>
  </si>
  <si>
    <t>Стаканчики одноразовые 200мл</t>
  </si>
  <si>
    <t>Термолента 57*29*12С</t>
  </si>
  <si>
    <t>Тряпка бытовая</t>
  </si>
  <si>
    <t xml:space="preserve">Туалетная бумага </t>
  </si>
  <si>
    <t>Фартук одноразовый ламинированный</t>
  </si>
  <si>
    <t>Фартук одноразовый полиэиленовый</t>
  </si>
  <si>
    <t>Часы песочные, 10 мин</t>
  </si>
  <si>
    <t>Часы песочные, 5 мин</t>
  </si>
  <si>
    <t xml:space="preserve">Шапочка одноразовая </t>
  </si>
  <si>
    <t>Швабра для мытья окон</t>
  </si>
  <si>
    <t>Швабра для потолков</t>
  </si>
  <si>
    <t>Гигрометр для измерения влажности</t>
  </si>
  <si>
    <t>Термометр электронный (Градусник)</t>
  </si>
  <si>
    <t>Термометр комнатный</t>
  </si>
  <si>
    <t xml:space="preserve">Термометры водные </t>
  </si>
  <si>
    <t>Термометры для холодильника</t>
  </si>
  <si>
    <t>Уксусная кислота</t>
  </si>
  <si>
    <t>Вафельное полотенце</t>
  </si>
  <si>
    <t>Швабра для безведерной системы (держатель и ручка)</t>
  </si>
  <si>
    <t>Ролл шторы</t>
  </si>
  <si>
    <t>Коврики для ванной комнаты</t>
  </si>
  <si>
    <t>Раковина</t>
  </si>
  <si>
    <t>Смеситель для душа</t>
  </si>
  <si>
    <t>Весы напольные</t>
  </si>
  <si>
    <t>Коврики для душевой</t>
  </si>
  <si>
    <t>Ложки одноразовые</t>
  </si>
  <si>
    <t>Очки</t>
  </si>
  <si>
    <t>Подгузники для взрослых</t>
  </si>
  <si>
    <t>Поддоны для душевых</t>
  </si>
  <si>
    <t>Силикон -герметик</t>
  </si>
  <si>
    <t>Сетевой фильтр</t>
  </si>
  <si>
    <t xml:space="preserve">Бесцветные лаки </t>
  </si>
  <si>
    <t>Валик</t>
  </si>
  <si>
    <t>Вешалки пластмассовые</t>
  </si>
  <si>
    <t>Водоэмульсия белая в ведрах 25 кг</t>
  </si>
  <si>
    <t xml:space="preserve">Галоши резиновые </t>
  </si>
  <si>
    <t>Гигрометр  для измерения влажности</t>
  </si>
  <si>
    <t>Гофра для унитаза</t>
  </si>
  <si>
    <t>Дверной замок с ручкой</t>
  </si>
  <si>
    <t>Изолента</t>
  </si>
  <si>
    <t>Кисть малярная (6 см)</t>
  </si>
  <si>
    <t xml:space="preserve">Контрольная пломбировочная лента (пломбировочный скотч) </t>
  </si>
  <si>
    <t>Краска универсальная  3кг</t>
  </si>
  <si>
    <t>Лампочка 60 Вт</t>
  </si>
  <si>
    <t>Настольный светильник</t>
  </si>
  <si>
    <t>Нитки для прош. документов (шелковые)</t>
  </si>
  <si>
    <t>Пакет для мусора кл. А 700*1100</t>
  </si>
  <si>
    <t>Пакет полиэтиленовый</t>
  </si>
  <si>
    <t>Патрон</t>
  </si>
  <si>
    <t>Переходник d -13х15</t>
  </si>
  <si>
    <t>Перчатки хозяйственные, размер 7*8</t>
  </si>
  <si>
    <t>Сердцевина замочная</t>
  </si>
  <si>
    <t>Смеситель в одном корпусе</t>
  </si>
  <si>
    <t>Стартер S10</t>
  </si>
  <si>
    <t>Фум</t>
  </si>
  <si>
    <t xml:space="preserve">Шаровой кран </t>
  </si>
  <si>
    <t>Швабра для пола обычная, деревянная</t>
  </si>
  <si>
    <t>Швабра щетка для пола</t>
  </si>
  <si>
    <t>Гибкий шланг</t>
  </si>
  <si>
    <t>Сушилка</t>
  </si>
  <si>
    <t>Вентилятор комнатный на ножках</t>
  </si>
  <si>
    <t>Пылесос моющий</t>
  </si>
  <si>
    <t xml:space="preserve">Утюг электрический               </t>
  </si>
  <si>
    <t>Дермантин</t>
  </si>
  <si>
    <t>Поролон (губка)</t>
  </si>
  <si>
    <t>Ткань</t>
  </si>
  <si>
    <t>Ковер</t>
  </si>
  <si>
    <t>Щетка для чистки ковров</t>
  </si>
  <si>
    <t>Стулья</t>
  </si>
  <si>
    <t>Дверной замок для пластиковых дверей</t>
  </si>
  <si>
    <t>Бумажные полотенца Z-укладки</t>
  </si>
  <si>
    <t>Халат медицинский одноразовый</t>
  </si>
  <si>
    <t>Емкость-контейнер для утилизации мед. отходов (одноразовый) 20 л</t>
  </si>
  <si>
    <t>Емкость-контейнер для утилизации мед. отходов (одноразовый) 3 л</t>
  </si>
  <si>
    <t>Емкость-контейнер для утилизации мед. отходов (одноразовый) 6 л</t>
  </si>
  <si>
    <t xml:space="preserve">Марля в метрах </t>
  </si>
  <si>
    <t>Термометр для бассейна</t>
  </si>
  <si>
    <t>Пакеты для сбора белья (синие)</t>
  </si>
  <si>
    <t xml:space="preserve"> Емкость ЕДПО 5л</t>
  </si>
  <si>
    <t>Емкость ЕДПО 1л</t>
  </si>
  <si>
    <t>Емкость ЕДПО 10л</t>
  </si>
  <si>
    <t>Сиденья для унитаза</t>
  </si>
  <si>
    <t>Контейнер сумка для лаборанта</t>
  </si>
  <si>
    <t>Таблички на дверь</t>
  </si>
  <si>
    <t>Часы настенные с пластиковым корпусом</t>
  </si>
  <si>
    <t>Стакан настенный для зубных щеток</t>
  </si>
  <si>
    <t xml:space="preserve">Зеркало для зала кабинетов   </t>
  </si>
  <si>
    <t>Щетка совок с ручкой</t>
  </si>
  <si>
    <t>Телефонный аппарат</t>
  </si>
  <si>
    <t>ЭЛЕКТРОННЫЕ ВЕСЫ для взвешивания памперсов</t>
  </si>
  <si>
    <t>Ламинатор</t>
  </si>
  <si>
    <t xml:space="preserve">Фонарь </t>
  </si>
  <si>
    <t>Щит пожарный</t>
  </si>
  <si>
    <t>Знак пожарный</t>
  </si>
  <si>
    <t>Знак</t>
  </si>
  <si>
    <t xml:space="preserve">Посуда </t>
  </si>
  <si>
    <t>Чайник электрический</t>
  </si>
  <si>
    <t>Салфетки влажные</t>
  </si>
  <si>
    <t xml:space="preserve">Перчатки </t>
  </si>
  <si>
    <t xml:space="preserve">Весы </t>
  </si>
  <si>
    <t xml:space="preserve">Криопакет </t>
  </si>
  <si>
    <t xml:space="preserve">Масло </t>
  </si>
  <si>
    <t>Матрас</t>
  </si>
  <si>
    <t>Парафин</t>
  </si>
  <si>
    <t>Соль</t>
  </si>
  <si>
    <t xml:space="preserve">Укладка - контейнер </t>
  </si>
  <si>
    <t>МОП для влажной уборки (Двухсторонняя 40 см)</t>
  </si>
  <si>
    <t>Пакеты для утилизации медицинских отходов класса «В» на завязках 500 х 600</t>
  </si>
  <si>
    <t>Пломба наклейка,размер 20*100 мм</t>
  </si>
  <si>
    <t>Сода пищевая</t>
  </si>
  <si>
    <t>Пульверизатор с распылителем</t>
  </si>
  <si>
    <t xml:space="preserve">Крючок настенный </t>
  </si>
  <si>
    <t xml:space="preserve">Ватные палочки </t>
  </si>
  <si>
    <t xml:space="preserve">Зарядное устройство </t>
  </si>
  <si>
    <t>Держатели для одноразовых стаканов</t>
  </si>
  <si>
    <t>Пакеты для утилизации медицинских отходов класса «Д» на завязках 500*600</t>
  </si>
  <si>
    <t>Кнопка  вызова персонала</t>
  </si>
  <si>
    <t>Зажигалка газовая</t>
  </si>
  <si>
    <t>Сетка для посуды</t>
  </si>
  <si>
    <t>Чайник эмалированный</t>
  </si>
  <si>
    <t>Обогреватель масляной</t>
  </si>
  <si>
    <t>Соль экстра</t>
  </si>
  <si>
    <t>Кастрюля эмалированная 10л</t>
  </si>
  <si>
    <t>Кастрюля алиминиевая 10л</t>
  </si>
  <si>
    <t>Емкость-контейнер ЕДПО-1-01</t>
  </si>
  <si>
    <t>Емкость-контейнер ЕДПО-3-02</t>
  </si>
  <si>
    <t>Емкость-контейнер КДС-11"КРОНТ"</t>
  </si>
  <si>
    <t>Ширма</t>
  </si>
  <si>
    <t>Плитка потолочная металлическая 595х595мм</t>
  </si>
  <si>
    <t>Светодиодные светильники закрытого типа 595х595мм</t>
  </si>
  <si>
    <t>Смеситель с локтевым дозатором</t>
  </si>
  <si>
    <t>Электрокомфорки</t>
  </si>
  <si>
    <t xml:space="preserve">Мотор компрессор 750 для холодильного шкафа </t>
  </si>
  <si>
    <t xml:space="preserve">Ролл-шторы </t>
  </si>
  <si>
    <t>Жалюзи</t>
  </si>
  <si>
    <t>Картридж для термозапаечной машины</t>
  </si>
  <si>
    <t>Бутылка градуированная стеклянная 250мл</t>
  </si>
  <si>
    <t>Бутылка стекло 125 мл Clinik</t>
  </si>
  <si>
    <t>Бутылки с силиконовыми сосками(150мл)</t>
  </si>
  <si>
    <t>Гигиенический душ со шлангом</t>
  </si>
  <si>
    <t>Граненые стаканы</t>
  </si>
  <si>
    <t>Держатели для одноразовых стаканчиков</t>
  </si>
  <si>
    <t>Держатель для одноразовых (масок ,перчаток и шапок)</t>
  </si>
  <si>
    <t>Дисковой электрический нож</t>
  </si>
  <si>
    <t>ЕДПО емкость 10 л для погружения инструментов</t>
  </si>
  <si>
    <t>Емкости для мед.отходов 6л КБСУ для Г класса</t>
  </si>
  <si>
    <t>Емкость для обработки резиновых  ковриков.100л</t>
  </si>
  <si>
    <t>Емкость мерная</t>
  </si>
  <si>
    <t>Заглушки для электрических розеток</t>
  </si>
  <si>
    <t>Знак "Место сбора"</t>
  </si>
  <si>
    <t>Иглы ручные швейные</t>
  </si>
  <si>
    <t xml:space="preserve">Картриджи для дезинфекционной камеры Belimed </t>
  </si>
  <si>
    <t xml:space="preserve">Касеты с браслетами (300 браслетов)-детский, цвет красный </t>
  </si>
  <si>
    <t xml:space="preserve">Клеенка </t>
  </si>
  <si>
    <t xml:space="preserve">Коврик с липким слоем для удержания частиц </t>
  </si>
  <si>
    <t>Кодовый замок</t>
  </si>
  <si>
    <t>Колпачки алюминиевые для укупорки флаконов К-3</t>
  </si>
  <si>
    <t>Краска эмаль  (3кг)</t>
  </si>
  <si>
    <t>Лазерный дальномер</t>
  </si>
  <si>
    <t>Лестница стремянка</t>
  </si>
  <si>
    <t>Масло для массажа(оливковое ) 500мл</t>
  </si>
  <si>
    <t xml:space="preserve">Масло машинное швейное </t>
  </si>
  <si>
    <t>Мерная кружка 2л</t>
  </si>
  <si>
    <t>Металлические губки</t>
  </si>
  <si>
    <t>Нитки в бабинах (разных цветов)</t>
  </si>
  <si>
    <t xml:space="preserve">Огнетушитель немагнитный </t>
  </si>
  <si>
    <t>Огнетушитель порошковые – ОП-4</t>
  </si>
  <si>
    <t xml:space="preserve">Одноразовые тапочки </t>
  </si>
  <si>
    <t>Пакет  класс "В " для мед.отходов красный  500*600</t>
  </si>
  <si>
    <t>Пакет маечка до 5кг</t>
  </si>
  <si>
    <t>Пакеты черного цвета класса "А" размер 1000*600</t>
  </si>
  <si>
    <t>Печать мини-датер автомат</t>
  </si>
  <si>
    <t>Подгузники детские</t>
  </si>
  <si>
    <t>Подсветка для аквариума</t>
  </si>
  <si>
    <t>Противотуберкулезные респираторы-маски</t>
  </si>
  <si>
    <t>Пустышка для маловесных (масса тела до 1750 гр), стерильная, латекс</t>
  </si>
  <si>
    <t>Резинка  широкая швейная</t>
  </si>
  <si>
    <t>Резинка Банковская Диаметр 60мм</t>
  </si>
  <si>
    <t xml:space="preserve">Резинка узкая швейная </t>
  </si>
  <si>
    <t>Ремни для крепления</t>
  </si>
  <si>
    <t>Розетки с защитой</t>
  </si>
  <si>
    <t>Сервиз чайный</t>
  </si>
  <si>
    <t>Система вызова персонала (беспроводная) для помощи маломобильных граждан</t>
  </si>
  <si>
    <t>Соска для детей с расщелиной верхнего неба латекс</t>
  </si>
  <si>
    <t>Соска для детей с расщелиной губы латекс</t>
  </si>
  <si>
    <t>Стикеры (желтый фон) с надписью «Потенциально опасные медикаменты. Будьте осторожны при обращении»</t>
  </si>
  <si>
    <t>Стикеры (зеленый фон) с надписью «Потенциально опасные медикаменты. Будьте осторожны при обращении»</t>
  </si>
  <si>
    <t>Стикеры с надписью «Медикаменты схожие по названию».</t>
  </si>
  <si>
    <t>Стикеры с надписью «Медикаменты, схожие по внешнему виду».</t>
  </si>
  <si>
    <t>Стикеры с надписью «СТОП! медикаменты с высокой степенью риска».</t>
  </si>
  <si>
    <t>Термоконтейнер для транспортировки биоматер</t>
  </si>
  <si>
    <t>Термопот</t>
  </si>
  <si>
    <t>Термоэтикетки для термопринтера 29*20мм(рул)</t>
  </si>
  <si>
    <t>Ткань обтирочная бязь  (м.)</t>
  </si>
  <si>
    <t>Удлинитель электрический</t>
  </si>
  <si>
    <t>Фартук рентгенозащитный</t>
  </si>
  <si>
    <t>Фильтр для аквариума</t>
  </si>
  <si>
    <t>Хомутики с серийными номерами.пластиковые ленты</t>
  </si>
  <si>
    <t>Часы электронные с секундомером настенные</t>
  </si>
  <si>
    <t>Шапочка рентгенозащитная</t>
  </si>
  <si>
    <t>Шторки для душевых кабин</t>
  </si>
  <si>
    <t>Шторы антибактериальные</t>
  </si>
  <si>
    <t>Щетки с длинной ручкой для бассейна</t>
  </si>
  <si>
    <t>Емкости для мед.отходов 2л КБСУ для Г класса</t>
  </si>
  <si>
    <t>ЕДПО емкость 5л  для погружения инструментов</t>
  </si>
  <si>
    <t>Презентер</t>
  </si>
  <si>
    <t>Пломба наклейка Размеры наклейки: 20х100 мм</t>
  </si>
  <si>
    <t>Пластиковы хомуты/ленты для противопожарных щитков</t>
  </si>
  <si>
    <t>Знак "Выход здесь" 15х15 см. правосторонний</t>
  </si>
  <si>
    <t>Знак "Выход здесь" 15х15 см. левосторонний</t>
  </si>
  <si>
    <t>Направление к эквакуационному выходу по лестнице вниз (правосторонний)</t>
  </si>
  <si>
    <t>Направление к эквакуационному выходу по лестнице вниз (левосторонний)</t>
  </si>
  <si>
    <t>Знак "Не курить"</t>
  </si>
  <si>
    <t>Рупр (громкоговоритель)</t>
  </si>
  <si>
    <t>Переносной фонарь</t>
  </si>
  <si>
    <t>Дисковой раскройный нож</t>
  </si>
  <si>
    <t>Пломба пластиковая. Размер от 200 мм до 280 мм</t>
  </si>
  <si>
    <t>Пломба пластиковая. Размер от 300 мм до 380 мм</t>
  </si>
  <si>
    <t>Ковровая дорожка</t>
  </si>
  <si>
    <t>Таблетки пресованные солевые</t>
  </si>
  <si>
    <t>Флаконы гемодезные 200-250мл</t>
  </si>
  <si>
    <t>Флаконы гемодезные (450мл)</t>
  </si>
  <si>
    <t>Чемодан</t>
  </si>
  <si>
    <t>Пакеты самоклеющиеся 5*7 (480шт)</t>
  </si>
  <si>
    <t>Пакеты самоклеющиеся 6*9 (320шт)</t>
  </si>
  <si>
    <t>Пакеты самоклеющиеся 8*12 (80шт)</t>
  </si>
  <si>
    <t>Пакеты самоклеющиеся 12*17 (80шт)</t>
  </si>
  <si>
    <t>Пакеты самоклеющиеся 14*20 (80шт)</t>
  </si>
  <si>
    <t>Пакеты самоклеющиеся 16*24 (80шт)</t>
  </si>
  <si>
    <t>Пакеты самоклеющиеся 20*28(80шт)</t>
  </si>
  <si>
    <t>Государственный герб РК</t>
  </si>
  <si>
    <t>Флагшток (комплект)</t>
  </si>
  <si>
    <t>кв.м</t>
  </si>
  <si>
    <t>меш</t>
  </si>
  <si>
    <t>№16 от 11.02.2019г</t>
  </si>
  <si>
    <t>№50 от 27.03.2019</t>
  </si>
  <si>
    <t>ТОО «HRC» (ЭЙЧАРСИ)</t>
  </si>
  <si>
    <t>ИП «MAGYNA»</t>
  </si>
  <si>
    <t>ТОО "HRC" (ЭЙЧАРСИ)</t>
  </si>
  <si>
    <t>ТОО «ВокХаус»</t>
  </si>
  <si>
    <t>ТОО «BESTTECH»</t>
  </si>
  <si>
    <t>64 от 29.04.2019</t>
  </si>
  <si>
    <t>54 от 08.04.2019г</t>
  </si>
  <si>
    <t>ТОО «Компания «Санэл»</t>
  </si>
  <si>
    <t>№3 от 05.03.2019</t>
  </si>
  <si>
    <t>№25 от 20.02.2019г</t>
  </si>
  <si>
    <t>ТОО «Trading Global»</t>
  </si>
  <si>
    <t>ИП «Кудиенко Е.С.»</t>
  </si>
  <si>
    <t xml:space="preserve">ТОО «DINAT AKTAU» </t>
  </si>
  <si>
    <t>ТОО "BM Invest Company"</t>
  </si>
  <si>
    <t>55 от 11.04.2019</t>
  </si>
  <si>
    <t>№4 от 14.03.2019г</t>
  </si>
  <si>
    <t>ИП «EASY TRADING»</t>
  </si>
  <si>
    <t>ТОО «Dr.Kambarov»</t>
  </si>
  <si>
    <t>№30 от 26.02.2019</t>
  </si>
  <si>
    <t>ТОО "Казахстан-Мед Дез"</t>
  </si>
  <si>
    <t>№43 от 07.03.2019</t>
  </si>
  <si>
    <t>ТОО «Кристалл-АСТ»</t>
  </si>
  <si>
    <t>ТОО "Ventair"</t>
  </si>
  <si>
    <t>56 от 15.04.2019</t>
  </si>
  <si>
    <t>ТОО «ASKAR group»</t>
  </si>
  <si>
    <t>№75 от 21.05.2019</t>
  </si>
  <si>
    <t>ТОО «Нұрлы ұя»</t>
  </si>
  <si>
    <t>ТОО «MedIntelCompany»</t>
  </si>
  <si>
    <t>ИП «ДОМОВЕНОК КУЗЯ»</t>
  </si>
  <si>
    <t>ТОО «SNT Enterprise»</t>
  </si>
  <si>
    <t>59 от 22.04.2019</t>
  </si>
  <si>
    <t>№74 от 21.05.2019</t>
  </si>
  <si>
    <t>ТОО «МЕГАХИМПРОЕКТ»</t>
  </si>
  <si>
    <t>Запасные части к медицинскому оборудованию</t>
  </si>
  <si>
    <t>1.2.11.</t>
  </si>
  <si>
    <t xml:space="preserve">Электрод </t>
  </si>
  <si>
    <t xml:space="preserve">Датчик ЭЭГ для  БОС -ПЭ </t>
  </si>
  <si>
    <t xml:space="preserve">Датчик ЧСС для  БОС -лого  </t>
  </si>
  <si>
    <t>Набор ремней</t>
  </si>
  <si>
    <t>Итого зап.части (4):</t>
  </si>
  <si>
    <t>Бланочные, штемпельные и типографские продукции</t>
  </si>
  <si>
    <t>1.2.12.</t>
  </si>
  <si>
    <t xml:space="preserve">Журнал учета процедур </t>
  </si>
  <si>
    <t xml:space="preserve">Книга регистрации листков нетрудоспособности </t>
  </si>
  <si>
    <t>Журнал учета работы эндоскопического отделения кабинета</t>
  </si>
  <si>
    <t xml:space="preserve">Журнал работы отделения кабинета функциональной диагностики </t>
  </si>
  <si>
    <t>Журнал записи рентгенологических, ультразвуковых и компьютерно-томографических исследований</t>
  </si>
  <si>
    <t>Журнал учета инфекционных заболеваний</t>
  </si>
  <si>
    <t xml:space="preserve">Журнал регистрации аварийных ситуаций при проведении медицинских манипуляций </t>
  </si>
  <si>
    <t>Журнал учета забора крови на ВИЧ – инфекцию</t>
  </si>
  <si>
    <t>Журнал записи оперативных вмешательств в стационаре</t>
  </si>
  <si>
    <t>Журнал регистрации переливания инфузионно-трансфузионных сред</t>
  </si>
  <si>
    <t>Журнал регистрации поступлений и выдачи трупов</t>
  </si>
  <si>
    <t xml:space="preserve">Журнал учета приема больных и отказов в госпитализации </t>
  </si>
  <si>
    <t xml:space="preserve">Журнал записи амбулаторных операций </t>
  </si>
  <si>
    <t xml:space="preserve">Журнал регистрации амбулаторных больных </t>
  </si>
  <si>
    <t>Журнал инструктажа по технике безопасности и охране труда на рабочем месте (первичный, периодический)</t>
  </si>
  <si>
    <t>Журнал учета профилактических проверок и текущего ремонта медицинского оборудования</t>
  </si>
  <si>
    <t>Журнал учета лекарственных средств, содержащих наркотические, психотропные вещества и прекурсоры в отделениях и кабинетах</t>
  </si>
  <si>
    <t>Журнал учета лекарственных средств, содержащих наркотические средства, психотропные вещества и прекурсоры на постах медицинских сестер</t>
  </si>
  <si>
    <t>Журнал учета лекарственных средств, содержащих наркотические средства, психотропные вещества и прекурсоры в аптеке</t>
  </si>
  <si>
    <t>Журнал ежедневного учета медицинских отходов</t>
  </si>
  <si>
    <t>Журнал учета дезинфицирующих препаратов</t>
  </si>
  <si>
    <t xml:space="preserve">Журнал учета использования дезинфицирующих препаратов </t>
  </si>
  <si>
    <t>Журнал регистрации камерной обработки мягкого инвентаря  (постельных принадлежностей)</t>
  </si>
  <si>
    <t>Журнал учета генеральных уборок и кварцевания в отделении</t>
  </si>
  <si>
    <t>Журнал сдачи и приема мягкого инвентаря из камерной обработки</t>
  </si>
  <si>
    <t>Журнал контроля работы стерилизаторов воздушного, парового (автоклава)</t>
  </si>
  <si>
    <t>Журнал учета инвазивных процедур</t>
  </si>
  <si>
    <t>Журнал регистрации микробиологических исследований крови на стерильность</t>
  </si>
  <si>
    <t> Журнал бракеражный</t>
  </si>
  <si>
    <t>Журнал сдачи пустых ампул из-под лекарственных средств, содержащих наркотические средства, психотропные вещества</t>
  </si>
  <si>
    <t>Журнал учета температуры и относительной влажности воздуха</t>
  </si>
  <si>
    <t>Журнал учета госпитализации в дневной стационар</t>
  </si>
  <si>
    <t>Журнал предметно-количественного учета лекарственных средств и материальных ценностей в отделениях и кабинетах ЛПО</t>
  </si>
  <si>
    <t>Журнал учета температурного режима холодильного оборудования, холодильных и морозильных комнат или камер</t>
  </si>
  <si>
    <t>Журнал приема и сдачи смены</t>
  </si>
  <si>
    <t xml:space="preserve">Журнал учета госпитализации больных в отделение </t>
  </si>
  <si>
    <t xml:space="preserve">Журнал регистрации приказов по основной деятельности </t>
  </si>
  <si>
    <t>Книга учета движения трудовых книжек и вкладышей в них</t>
  </si>
  <si>
    <t>Журнал регистрации приказа по личному составу</t>
  </si>
  <si>
    <t>Журнал учета отработанного времени бактерицидных облучателей</t>
  </si>
  <si>
    <t>Журнал регистрации вводного инструктажа по ОТ и ТБ</t>
  </si>
  <si>
    <t>Журнал движения больных</t>
  </si>
  <si>
    <t>Журнал регистрации анализов и их результатов</t>
  </si>
  <si>
    <t>Журнал регистрации аварийных ситуаций на рабочем месте</t>
  </si>
  <si>
    <t>Дневник физиотерапевтического отделения (кабинета)</t>
  </si>
  <si>
    <t>Журнал приема пациентов (для ЛРР)</t>
  </si>
  <si>
    <t>Журнал учета рабочего времени (ежедневного выхода на работу)</t>
  </si>
  <si>
    <t>Журнал приема платных пациентов</t>
  </si>
  <si>
    <t>Статистическая карта  выбывшего из стационара  (№066/у)</t>
  </si>
  <si>
    <t>Реабилитационная карта  титульный лист (№107/у)</t>
  </si>
  <si>
    <t>Перечень необходимых документов</t>
  </si>
  <si>
    <t>Краткий осмотр пациента</t>
  </si>
  <si>
    <t>Денсаулығын зерттеу ж/е оңалту ем шарасына жалпы келісім</t>
  </si>
  <si>
    <t>Пациент құқықтары мен міндетері</t>
  </si>
  <si>
    <t>План реабилитации</t>
  </si>
  <si>
    <t>Лист командной оценки</t>
  </si>
  <si>
    <t>Лист СМП (к реабилитационной карте)</t>
  </si>
  <si>
    <t>Лист назначения</t>
  </si>
  <si>
    <t>Шкала больших моторных функций</t>
  </si>
  <si>
    <t>Оценка двигательной активности с помощью международных шкал</t>
  </si>
  <si>
    <t>Лист шкала Бартела (к реабилитационной карте)</t>
  </si>
  <si>
    <t>Лист шкала FIM (к реабилитационной карте)</t>
  </si>
  <si>
    <t>Алғашқы мейіргерлік қарау</t>
  </si>
  <si>
    <t>Температура парағы</t>
  </si>
  <si>
    <t>Лист ежедневного сестринского осмотра</t>
  </si>
  <si>
    <t>Мультидисциплинарная форма (лист к реабилитационной карте)</t>
  </si>
  <si>
    <t>Лист санитарной оброботки</t>
  </si>
  <si>
    <t>Лист психолога</t>
  </si>
  <si>
    <t>Лист игратерапевта (к реабилитационной карте)</t>
  </si>
  <si>
    <t>Журнал регистрации трудовых договоров</t>
  </si>
  <si>
    <t xml:space="preserve">Журнал технического состояния </t>
  </si>
  <si>
    <t>Журнал регистрации детей оставляемых под наблюдением</t>
  </si>
  <si>
    <t>Журнал учета проведения до и после тестового консультирования на ВИЧ</t>
  </si>
  <si>
    <t>Реабилитационная карта</t>
  </si>
  <si>
    <t>Журнал сдачи использованного белья</t>
  </si>
  <si>
    <t>Журнал учета выдачи чистого белья</t>
  </si>
  <si>
    <t>Журнал метрологического контроля и поверок</t>
  </si>
  <si>
    <t>Журнал инструктажа по безопасности при обращении с химическими и дезинфицирующими средствами</t>
  </si>
  <si>
    <t>Памятки для пациентов (По приему противосудорожных препаратов)</t>
  </si>
  <si>
    <t>Журнал планово-предупредительного сервисного обслуживания медоборудования</t>
  </si>
  <si>
    <t>Статистическая карта  выбывшего из стационара (бланк)</t>
  </si>
  <si>
    <t>Памятки для пациентов (Кормление пациентов с ограниченными возможностями)</t>
  </si>
  <si>
    <t>Памятки для пациентов (Нормы питания )</t>
  </si>
  <si>
    <t>Памятки для пациентов (Памятка про каши)</t>
  </si>
  <si>
    <t>Памятки для пациентов (Памятка при боли)</t>
  </si>
  <si>
    <t>Памятки для пациентов (Памятка для родителей про симптомы аллергии у детей)</t>
  </si>
  <si>
    <t>Памятки для пациентов (Скриниг тест на гипотрофию)</t>
  </si>
  <si>
    <t>Памятки для пациентов (Ожирение детей)</t>
  </si>
  <si>
    <t xml:space="preserve">Памятки для пациентов </t>
  </si>
  <si>
    <t>Журнал для регистрации тестирования дефибриллятора</t>
  </si>
  <si>
    <t>Журнал регистрации пациентов ЛРР</t>
  </si>
  <si>
    <t>Журнал регистрации распоряжений</t>
  </si>
  <si>
    <t>Журнал регистрации приказа по основной деятельности</t>
  </si>
  <si>
    <t>Карточки  Т-2 на глянцовой бумаге</t>
  </si>
  <si>
    <t>Журнал регистрации выдачи справок с места работы</t>
  </si>
  <si>
    <t>Журнал регистрации договоров о материальной ответственности</t>
  </si>
  <si>
    <t>Журнал физиотерапевтического отделения (кабинета)</t>
  </si>
  <si>
    <t xml:space="preserve">Стикеры  на дезинфицирующие </t>
  </si>
  <si>
    <t xml:space="preserve">Стикеры на ЛС высокого риска  </t>
  </si>
  <si>
    <t xml:space="preserve">Стикеры на цитостатики  </t>
  </si>
  <si>
    <t xml:space="preserve">Стикеры на медикаменты схожие по названию </t>
  </si>
  <si>
    <t>Стикеры  на медикаменты схожие по внешнему виду</t>
  </si>
  <si>
    <t xml:space="preserve">Стикеры на спирт </t>
  </si>
  <si>
    <t>Стикеры на моющие, чистящие средства</t>
  </si>
  <si>
    <t>Стикеры чистящие средства</t>
  </si>
  <si>
    <t>Журнал регистрации поступления и выдачи крови, ее компонентов, препаратов, диагностических стандартов</t>
  </si>
  <si>
    <t>Журнал записи родов в стационаре</t>
  </si>
  <si>
    <t>Журнал учета приема беременных, рожениц и родильниц</t>
  </si>
  <si>
    <t>Журнал отделения (палаты) новорожденных</t>
  </si>
  <si>
    <t xml:space="preserve">Журнал учета профилактических прививок новорожденным роддома </t>
  </si>
  <si>
    <t>Журнал учета лекарственных средств, подлежащих предметно-количественному учету (спирт этиловый, прозерин, циклодол)</t>
  </si>
  <si>
    <t>Журнал регистрации проведенных медицинских манипуляций</t>
  </si>
  <si>
    <t>Журнал регистрации определения групповой и резус принадлежности</t>
  </si>
  <si>
    <t>Партограмма</t>
  </si>
  <si>
    <t>Корешок медицинского свидетельства о рождении</t>
  </si>
  <si>
    <t>Журнал регистрации медицинского свидетельства о рождении</t>
  </si>
  <si>
    <t>Карта больного дневного стационара (поликлиники, больницы)</t>
  </si>
  <si>
    <t>Брошюра "ЭКО- ННЦМД" (руководство для пациентов)</t>
  </si>
  <si>
    <t>Журнал учета операционного и биопсионного материала</t>
  </si>
  <si>
    <t>Журнал регистрации наркозов</t>
  </si>
  <si>
    <t>Журнал регистрации больных с подозрением на туберкулез</t>
  </si>
  <si>
    <t>Журнал учета работы отделения (кабинета функциональной диагностики)</t>
  </si>
  <si>
    <t>Журнал контроля плазменного стерилизатора</t>
  </si>
  <si>
    <t>Журнал биологического контроля плазменного стерилизатора</t>
  </si>
  <si>
    <t>Журнал пред стерилизационной обработки</t>
  </si>
  <si>
    <t xml:space="preserve">Журнал учета камерной обработки </t>
  </si>
  <si>
    <t>Журнал обработки инфицированного белья</t>
  </si>
  <si>
    <t xml:space="preserve">Журнал учета результатов контроля  лекарственных субстанций на подлинность </t>
  </si>
  <si>
    <t>Журнал регистрации результатов контроля «Воды очищенной» и «Воды для инъекции»</t>
  </si>
  <si>
    <t>Журнал регистрации результатов органолептического, физического и химического контроля внутриаптечной заготовки лекарственных препаратов, изготовленных по индивидуальным рецептам (требованиям медицинских организаций), концентратов, полуфабрикатов, тритурации, спирта этилового и фасовки</t>
  </si>
  <si>
    <t xml:space="preserve">Журнал учета лекарственных средств на посту </t>
  </si>
  <si>
    <t>Журнал регистрации выдачи цитостатиков</t>
  </si>
  <si>
    <t>Журнал регистрации выдачи парентерального питания</t>
  </si>
  <si>
    <t xml:space="preserve">Информированное добровольное согласие </t>
  </si>
  <si>
    <t>Предоперационная верификация и тайм-аут (ЭКО)</t>
  </si>
  <si>
    <t xml:space="preserve">Осмотр анестезиолога </t>
  </si>
  <si>
    <t>Показатели состояния пациента в палате пробуждения ЭКО</t>
  </si>
  <si>
    <t xml:space="preserve">Информированное согласие на анестезию и седацию </t>
  </si>
  <si>
    <t>Протокол стимуляции</t>
  </si>
  <si>
    <t>Договор на оказание платных медицинских услуг в отделении ЭКО</t>
  </si>
  <si>
    <t>Заявление (ЭКО; ЭКО + ИКСИ)</t>
  </si>
  <si>
    <t>Памятка для пациента ЭКО</t>
  </si>
  <si>
    <t>Журнал учета радиоактивных веществ, приборов</t>
  </si>
  <si>
    <t>журнал ежедневного учета процедур и процедурных единиц кабинета лечебной физкультуры</t>
  </si>
  <si>
    <t>журнал ежедневного учета процедур и процедурных единиц массажа</t>
  </si>
  <si>
    <t>журнал поступления первичных и повторных больных</t>
  </si>
  <si>
    <t>журнал ежедневного учета процедур и процедурных единиц кабинета физиокабинета</t>
  </si>
  <si>
    <t>журнал учета патогист.исследований секционного материала</t>
  </si>
  <si>
    <t>журнал приема  и выдачи белья</t>
  </si>
  <si>
    <t xml:space="preserve">Брошюра вводного инструктажа </t>
  </si>
  <si>
    <t>Бланк «Шкала раннего предупреждения в родильном зале»</t>
  </si>
  <si>
    <t>Бланк «Модифицированная шкала раннего предупреждения»</t>
  </si>
  <si>
    <t>Бланк «Неонатальная шкала раннего предупреждения»</t>
  </si>
  <si>
    <t>Бланк «Акушерская шкала раннего предупреждения»</t>
  </si>
  <si>
    <t>Бланк: «График регистрации температуры +2+8»</t>
  </si>
  <si>
    <t>Бланк: «График регистрации температуры +2+10»</t>
  </si>
  <si>
    <t>Бланк: «График регистрации температуры +2+6»</t>
  </si>
  <si>
    <t>Бланк: «График регистрации температуры +4+8»</t>
  </si>
  <si>
    <t>Бланк: «График регистрации температуры +8+17»</t>
  </si>
  <si>
    <t>Бланк: «График регистрации температуры +16+40»</t>
  </si>
  <si>
    <t>Бланк: «График регистрации температуры +1+5»</t>
  </si>
  <si>
    <t>Бланк: «График регистрации температуры +8+15»</t>
  </si>
  <si>
    <t>Прививочный паспорт</t>
  </si>
  <si>
    <t>Итого бланки (192):</t>
  </si>
  <si>
    <t>бланк</t>
  </si>
  <si>
    <t>№11 от 07.02.2019г</t>
  </si>
  <si>
    <t>ИП «Простое товарищество «Астана»</t>
  </si>
  <si>
    <t>ТОО "KazServiсеPrint Ltd"</t>
  </si>
  <si>
    <t>№29 от 26.02.2019</t>
  </si>
  <si>
    <t>№49 от 27.03.2019</t>
  </si>
  <si>
    <t>ТОО «Арт-директор»</t>
  </si>
  <si>
    <t>ТОО «Литера-А»</t>
  </si>
  <si>
    <t>№68 от 13.05.2019</t>
  </si>
  <si>
    <t>ИП "Простое товарищество "Астана"</t>
  </si>
  <si>
    <t>Реабилитационные материалы</t>
  </si>
  <si>
    <t>1.2.13.</t>
  </si>
  <si>
    <t>Динамометр ручной ДМЭР-30</t>
  </si>
  <si>
    <t>Динамометр становой ДС-200</t>
  </si>
  <si>
    <t>Палка гимнастическая (Бодибар) 1 кг</t>
  </si>
  <si>
    <t xml:space="preserve">Гантель с неопреновым покрытием 2 кг </t>
  </si>
  <si>
    <t>Медицинский мяч набивной (от 1 до 5 кг)</t>
  </si>
  <si>
    <t xml:space="preserve">Надувной физиомяч (65 и 75 см)
</t>
  </si>
  <si>
    <t>Костыли подмышечные алюминиевые универсальные</t>
  </si>
  <si>
    <t>Обручи гимнастические: S00464</t>
  </si>
  <si>
    <t>Надувной круг Intex 59230</t>
  </si>
  <si>
    <t>Круг для плавания одноцветный с ручками INTEX 76 см</t>
  </si>
  <si>
    <t xml:space="preserve">Мячи для бассейна </t>
  </si>
  <si>
    <t xml:space="preserve">Баланс платформа
Круглая
</t>
  </si>
  <si>
    <t>Деревянные гимнастические палки.</t>
  </si>
  <si>
    <t xml:space="preserve"> Жесткий бинт 3M Scotchcast </t>
  </si>
  <si>
    <t>Кинезио тейп (эластичный пластырь) </t>
  </si>
  <si>
    <t xml:space="preserve">Зонды массажные </t>
  </si>
  <si>
    <t xml:space="preserve">Зонды постановочные </t>
  </si>
  <si>
    <t>Даянги (мягкое модульное покрытие, татами, спортивные маты с креплением по типу "ласточки хвост")</t>
  </si>
  <si>
    <t>Утяжелители</t>
  </si>
  <si>
    <t xml:space="preserve">Гантель с неопреновым покрытием  </t>
  </si>
  <si>
    <t>Итого реабилитационные материалы (21):</t>
  </si>
  <si>
    <t>№73 от 21.05.2019</t>
  </si>
  <si>
    <t>ТОО "SNABGRAD"</t>
  </si>
  <si>
    <t>57 от 19.04.2019</t>
  </si>
  <si>
    <t>№66 от 04.05.2019</t>
  </si>
  <si>
    <t>57  от 19.04.2019</t>
  </si>
  <si>
    <t>Циркуляционные насосы для радиаторов отопления</t>
  </si>
  <si>
    <t>Насос центральный радиаторной системы</t>
  </si>
  <si>
    <t>Насос центральных кондиционеров</t>
  </si>
  <si>
    <t>Охлаждающий циркуляционный насос чиллера</t>
  </si>
  <si>
    <t>Дозирующий насос</t>
  </si>
  <si>
    <t>Центробежные насосы для большого бассейна</t>
  </si>
  <si>
    <t>Центробежные насосы для среднего бассейна</t>
  </si>
  <si>
    <t>Центробежные насосы для малого бассейна</t>
  </si>
  <si>
    <t xml:space="preserve">Ортопедические функциональные кресла для детей-инвалидов </t>
  </si>
  <si>
    <t xml:space="preserve">Кресло-коляска для детей ДЦП с прогулочным шасси </t>
  </si>
  <si>
    <t>Аппарат теплообменный пластинчатый разборный</t>
  </si>
  <si>
    <t>Фан-койл</t>
  </si>
  <si>
    <t>Кондиционер</t>
  </si>
  <si>
    <t>1.2.14.</t>
  </si>
  <si>
    <t>Основные средства</t>
  </si>
  <si>
    <t>Итого ОС (13):</t>
  </si>
  <si>
    <t>Итого товары (2541):</t>
  </si>
  <si>
    <t>Раздел 3. Закупки товаров, работ, услуг, осуществляемые у специализированных поставщиков</t>
  </si>
  <si>
    <t>Работы по техническому обслуживанию и ремонту автотранспортных средств, включая закуп материалов и запасных частей</t>
  </si>
  <si>
    <t xml:space="preserve"> Услуги утилизации медотходов</t>
  </si>
  <si>
    <t>Услуга утилизации медицинских отходов класса "Б"</t>
  </si>
  <si>
    <t>Услуга утилизации медицинских отходов класса "В"</t>
  </si>
  <si>
    <t>Услуга утилизации медицинских отходов класса "Г"</t>
  </si>
  <si>
    <t>Итого услуги утилизации медотходов (3):</t>
  </si>
  <si>
    <t>№110 от 04.12.2018г</t>
  </si>
  <si>
    <t>ТОО "Утилизация ЛТД"</t>
  </si>
  <si>
    <t>Услуги питания</t>
  </si>
  <si>
    <t>Услуга по организации питания в Кызылординском филиале</t>
  </si>
  <si>
    <t>Услуга по организации питания для ННЦМД</t>
  </si>
  <si>
    <t>Услуга по организации питания и раздачи пищи НЦДР</t>
  </si>
  <si>
    <t>пп. 2) п. 10.10. Правил</t>
  </si>
  <si>
    <t>Протокола №6 от 28.03.2019года</t>
  </si>
  <si>
    <t>ИП «Темиргалиева Зара Кенжегалиевна»</t>
  </si>
  <si>
    <t>№7 от 04.04.2019г</t>
  </si>
  <si>
    <t>ИП "Темиргалиева З.К"</t>
  </si>
  <si>
    <t>Услуги прачечной</t>
  </si>
  <si>
    <t>1.3.</t>
  </si>
  <si>
    <t>Услуга прачечной в Кызылординском филиале</t>
  </si>
  <si>
    <t>Услуги IT, связи, почты, Интернет, коммунальные услуги и т.п.</t>
  </si>
  <si>
    <t>1.4.</t>
  </si>
  <si>
    <t xml:space="preserve"> Итого услуги IT т.п. (1)</t>
  </si>
  <si>
    <t>Информационно-технологическое сопровождение 1С</t>
  </si>
  <si>
    <t xml:space="preserve"> Прочие услуги</t>
  </si>
  <si>
    <t>1.5.</t>
  </si>
  <si>
    <t>Услуги по перевозке сотрудников</t>
  </si>
  <si>
    <t>Услуги по перетяжке мебели</t>
  </si>
  <si>
    <t>Поверка дозиметрического оборудования (Кызылорда)</t>
  </si>
  <si>
    <t>Услуга по прокату лошадей (Иппотерапия) КОФ</t>
  </si>
  <si>
    <t>Формирование банка спермы</t>
  </si>
  <si>
    <t>Контроль эксплуатационных параметров и радиационно – гигиеническое обследование медицинских рентгеновских аппаратов</t>
  </si>
  <si>
    <t>Поверка дозиметрического оборудования</t>
  </si>
  <si>
    <t>Контроль индивидуальных средств защиты</t>
  </si>
  <si>
    <t>Услуги автомойки</t>
  </si>
  <si>
    <t>Услуги по разработке нового корпоративного сайта "UMC"</t>
  </si>
  <si>
    <t>Услуги по разработке landing page для Check-up центра</t>
  </si>
  <si>
    <t>Изготовление фасадной конструкции</t>
  </si>
  <si>
    <t>Аттестация рабочих мест по условиям труда</t>
  </si>
  <si>
    <t>Услуги по проведению обязательного технического осмотра механических транспортных средств и прицепов к ним</t>
  </si>
  <si>
    <t>Услуги по изготовления ящиков</t>
  </si>
  <si>
    <t>№4 от 22.01.2019г</t>
  </si>
  <si>
    <t>ТОО «Тандау СТ»</t>
  </si>
  <si>
    <t>№24 от 19.02.2019</t>
  </si>
  <si>
    <t>ИП «Мынжасаров Н.Е.»</t>
  </si>
  <si>
    <t>№2 от 01.03.2019г</t>
  </si>
  <si>
    <t>КХ "Бақдаулет 703"</t>
  </si>
  <si>
    <t>8 от 26.03.2019</t>
  </si>
  <si>
    <t>ТОО «Алия и Ко»</t>
  </si>
  <si>
    <t>Итого услуги (32):</t>
  </si>
  <si>
    <t>Бумага для фетального монитора, размер 150х100х150 мм</t>
  </si>
  <si>
    <t>Капилляры, внутрений диаметр 5,0-5,7 мкм</t>
  </si>
  <si>
    <t>Ланцет для глюкометра</t>
  </si>
  <si>
    <t>Блок питания для весов "САША"</t>
  </si>
  <si>
    <t xml:space="preserve">Наркозно-дыхательный аппарат  </t>
  </si>
  <si>
    <t>а</t>
  </si>
  <si>
    <t>Теплообменник (тепловая нагрузка 1 890 000 ккал/час)</t>
  </si>
  <si>
    <t>Теплообменник (тепловая нагрузка 6 880 000 ккал/час)</t>
  </si>
  <si>
    <t>Теплообменник (тепловая нагрузка 602 000 ккал/час)</t>
  </si>
  <si>
    <t>Теплообменник (тепловая нагрузка 516 000 ккал/час)</t>
  </si>
  <si>
    <t>Теплообменник (тепловая нагрузка 473 000 ккал/час)</t>
  </si>
  <si>
    <t>Теплообменник (тепловая нагрузка 430 000 ккал/час)</t>
  </si>
  <si>
    <t>АХД-42</t>
  </si>
  <si>
    <t>Ордабаев</t>
  </si>
  <si>
    <t>ДОЗ-52</t>
  </si>
  <si>
    <t>Кумекова А.О.</t>
  </si>
  <si>
    <t>ДОЗ-57</t>
  </si>
  <si>
    <t>013-ДОМП-Т-66</t>
  </si>
  <si>
    <t>Пролонгация 18год 4 618 750 тг, 19г 3 855 000 тенге</t>
  </si>
  <si>
    <t>013-ДОМП-Т-67</t>
  </si>
  <si>
    <t xml:space="preserve">пролонгация  </t>
  </si>
  <si>
    <t>ДОЗ-81</t>
  </si>
  <si>
    <t>АХД-86</t>
  </si>
  <si>
    <t>Ордабаев М</t>
  </si>
  <si>
    <t>ННЦМД-87</t>
  </si>
  <si>
    <t>Искендир</t>
  </si>
  <si>
    <t>Решение №1 от 09.01.2019г</t>
  </si>
  <si>
    <t>ТОО "KazServicePrint Ltd"</t>
  </si>
  <si>
    <t>ННЦМД-89</t>
  </si>
  <si>
    <t>Дуйсемби А</t>
  </si>
  <si>
    <t>ННЦМД-96</t>
  </si>
  <si>
    <t>Искендир Н</t>
  </si>
  <si>
    <t xml:space="preserve">повтор </t>
  </si>
  <si>
    <t>ННЦМД-97</t>
  </si>
  <si>
    <t>пролонгация 2018г  55 955 000 тг, 2019г 35 975 500 тенге</t>
  </si>
  <si>
    <t>013-ДОМП-Т-105</t>
  </si>
  <si>
    <t>ННЦМД-114</t>
  </si>
  <si>
    <t>ННЦМД-119</t>
  </si>
  <si>
    <t>РДЦ-132</t>
  </si>
  <si>
    <t>Галиева А</t>
  </si>
  <si>
    <t>РДЦ-133</t>
  </si>
  <si>
    <t>ДОЗ-136</t>
  </si>
  <si>
    <t>ДОЗ-148</t>
  </si>
  <si>
    <t>АХД-43</t>
  </si>
  <si>
    <t>ДААБП-98</t>
  </si>
  <si>
    <t>Жанияз К</t>
  </si>
  <si>
    <t>ДААБП-145</t>
  </si>
  <si>
    <t>Щеглова Ж</t>
  </si>
  <si>
    <t>ДААБП-165</t>
  </si>
  <si>
    <t>ДААБП-166</t>
  </si>
  <si>
    <t>ДААБП-228</t>
  </si>
  <si>
    <t>АО "Казахтелеком"</t>
  </si>
  <si>
    <t>ДААБП-320/321</t>
  </si>
  <si>
    <t>РДЦ-181</t>
  </si>
  <si>
    <t>Радиаторы отопления</t>
  </si>
  <si>
    <t>Ремонт и техническое обслуживание швейных машин</t>
  </si>
  <si>
    <t>АХД-230</t>
  </si>
  <si>
    <t>АХД-260</t>
  </si>
  <si>
    <t>ННЦМД-227</t>
  </si>
  <si>
    <t>НЦДР-225</t>
  </si>
  <si>
    <t>Ракишев А.Т.</t>
  </si>
  <si>
    <t>ННЦОТ-223</t>
  </si>
  <si>
    <t>НЦДР-222</t>
  </si>
  <si>
    <t>НЦДР-221</t>
  </si>
  <si>
    <t>НЦДР-220</t>
  </si>
  <si>
    <t>НЦДР-219</t>
  </si>
  <si>
    <t>АХД-210</t>
  </si>
  <si>
    <t>АХД-209</t>
  </si>
  <si>
    <t>АХД-208</t>
  </si>
  <si>
    <t>Педаль-ножной переключатель двух педальной для VIO со скобой и с Remode для медицинского обороудования "Высокочастотный коагулятор ERBE VIO 300S"</t>
  </si>
  <si>
    <t>ед.</t>
  </si>
  <si>
    <t>Педаль-ножной переключатель одно педальной для VIO со скобой и с Remode для медицинского обороудования "Высокочастотный коагулятор ERBE VIO 300S"</t>
  </si>
  <si>
    <t>ТОО "МЕДЭКС ПЛЮС"</t>
  </si>
  <si>
    <t>ННЦОТ-203</t>
  </si>
  <si>
    <t>АХД-201</t>
  </si>
  <si>
    <t>АХД-200</t>
  </si>
  <si>
    <t>ННЦМД-197</t>
  </si>
  <si>
    <t>АХД-195</t>
  </si>
  <si>
    <t>АХД-194</t>
  </si>
  <si>
    <t>ННЦМД-176</t>
  </si>
  <si>
    <t>ННЦМД-169</t>
  </si>
  <si>
    <t>ННЦМД-161</t>
  </si>
  <si>
    <t>ННЦМД-160</t>
  </si>
  <si>
    <t xml:space="preserve">ННЦМД+ННЦОТ </t>
  </si>
  <si>
    <t>ННЦМД-159</t>
  </si>
  <si>
    <t>есть договор с АКНИЕТ</t>
  </si>
  <si>
    <t>ДОЗ-158</t>
  </si>
  <si>
    <t>АХД-289</t>
  </si>
  <si>
    <t xml:space="preserve">Сарсенбаев </t>
  </si>
  <si>
    <t>АХД-288</t>
  </si>
  <si>
    <t>АХД-287</t>
  </si>
  <si>
    <t>Сарсенбаев Б</t>
  </si>
  <si>
    <t>АХД-286</t>
  </si>
  <si>
    <t>АХД-285</t>
  </si>
  <si>
    <t>АХД-284</t>
  </si>
  <si>
    <t>ДОЗ-282</t>
  </si>
  <si>
    <t>НЦДР-275</t>
  </si>
  <si>
    <t>Одаманов М.С.</t>
  </si>
  <si>
    <t>АХД-261</t>
  </si>
  <si>
    <t>АХД-259</t>
  </si>
  <si>
    <t>РДЦ-258</t>
  </si>
  <si>
    <t>АХД-254</t>
  </si>
  <si>
    <t>ННЦМД-252</t>
  </si>
  <si>
    <t>Дуйсенби А</t>
  </si>
  <si>
    <t>ННЦМД-251</t>
  </si>
  <si>
    <t>РДЦ-248</t>
  </si>
  <si>
    <t>РДЦ-247</t>
  </si>
  <si>
    <t>РДЦ-246</t>
  </si>
  <si>
    <t>ННЦМД-245</t>
  </si>
  <si>
    <t>НЦДР-242</t>
  </si>
  <si>
    <t>ННЦМД-235</t>
  </si>
  <si>
    <t>ННЦМД-234</t>
  </si>
  <si>
    <t>ННЦМД-233</t>
  </si>
  <si>
    <t>АХД-377</t>
  </si>
  <si>
    <t>АХД-371</t>
  </si>
  <si>
    <t>НЦДР-370</t>
  </si>
  <si>
    <t>ННЦМД-368</t>
  </si>
  <si>
    <t>ННЦМД-367</t>
  </si>
  <si>
    <t>ННЦМД-366</t>
  </si>
  <si>
    <t>ННЦМД-365</t>
  </si>
  <si>
    <t>ННЦМД-364</t>
  </si>
  <si>
    <t>ННЦМД-359</t>
  </si>
  <si>
    <t>АХД-358</t>
  </si>
  <si>
    <t>АХД-357</t>
  </si>
  <si>
    <t>АХД-356</t>
  </si>
  <si>
    <t>АХД-343</t>
  </si>
  <si>
    <t>ННЦОТ-340</t>
  </si>
  <si>
    <t>Амантаева А</t>
  </si>
  <si>
    <t>ННЦОТ-339</t>
  </si>
  <si>
    <t>НЦДР-311</t>
  </si>
  <si>
    <t>НЦДР-310</t>
  </si>
  <si>
    <t>ННЦОТ-306</t>
  </si>
  <si>
    <t>НЦДР-305</t>
  </si>
  <si>
    <t>НЦДР-302</t>
  </si>
  <si>
    <t>АХД-299</t>
  </si>
  <si>
    <t>НЦДР-298</t>
  </si>
  <si>
    <t>АХД-296</t>
  </si>
  <si>
    <t>АХД-295</t>
  </si>
  <si>
    <t>АХД-294</t>
  </si>
  <si>
    <t>АХД-293</t>
  </si>
  <si>
    <t>АХД-292</t>
  </si>
  <si>
    <t>АХД-291</t>
  </si>
  <si>
    <t>АХД-290</t>
  </si>
  <si>
    <t>НЦДР-439</t>
  </si>
  <si>
    <t>РДЦ-438</t>
  </si>
  <si>
    <t>АХД-437</t>
  </si>
  <si>
    <t>ННЦМД-436</t>
  </si>
  <si>
    <t>НЦДР-435</t>
  </si>
  <si>
    <t>НЦДР-434</t>
  </si>
  <si>
    <t>ННЦМД-432</t>
  </si>
  <si>
    <t>ННЦМД-431</t>
  </si>
  <si>
    <t>ННЦМД-430</t>
  </si>
  <si>
    <t>Набор реагентов для метагеномного анализа 16S-региона (V1-V3), NEXTflex tm 18S ITS Amplicon-seq Kit (Baecodes 1 - 96), Bioo Scientific, 4202-04</t>
  </si>
  <si>
    <t>ТОО " INOS" (ИНОС)</t>
  </si>
  <si>
    <t>Agilent High Sensitivity DNA Kit (Chips&amp;Reagent) (For 110 samples) 5067-4626 For the separation, sizing and quantification of low concentrated dsDNA samples from 50 7000 bp. The kit includes 10 microfluidic chips, reagent and consumables. NOTE: INCOMPATIBLE WITH G2938A Bioanalyzers</t>
  </si>
  <si>
    <t>ДНО-425</t>
  </si>
  <si>
    <t>Ермекбаева Б</t>
  </si>
  <si>
    <t>НЦДР-422</t>
  </si>
  <si>
    <t>КОФ-418</t>
  </si>
  <si>
    <t>НЦДР-416</t>
  </si>
  <si>
    <t>АХД-415</t>
  </si>
  <si>
    <t>АХД-414</t>
  </si>
  <si>
    <t>АХД-408</t>
  </si>
  <si>
    <t>АХД-407</t>
  </si>
  <si>
    <t>РДЦ-399</t>
  </si>
  <si>
    <t>АХД-397</t>
  </si>
  <si>
    <t>АХД-396</t>
  </si>
  <si>
    <t>РДЦ-393</t>
  </si>
  <si>
    <t>ННЦОТ-383</t>
  </si>
  <si>
    <t>ННЦМД-379</t>
  </si>
  <si>
    <t>Итого товары (1)</t>
  </si>
  <si>
    <t>п.п. 4) п. 4.1. правил</t>
  </si>
  <si>
    <t>ТОО "Эталон-авто Казахстан"</t>
  </si>
  <si>
    <t>повтор</t>
  </si>
  <si>
    <t>АХД-378</t>
  </si>
  <si>
    <t>Балабекова С.Б.</t>
  </si>
  <si>
    <t>РДЦ-494</t>
  </si>
  <si>
    <t>АХД-486</t>
  </si>
  <si>
    <t>ННЦМД-482</t>
  </si>
  <si>
    <t>ННЦМД-479</t>
  </si>
  <si>
    <t>ННЦМД-478</t>
  </si>
  <si>
    <t>Искендир Н.</t>
  </si>
  <si>
    <t>ННЦМД-477</t>
  </si>
  <si>
    <t>АХД-476</t>
  </si>
  <si>
    <t>АХД-460</t>
  </si>
  <si>
    <t>АХД-455</t>
  </si>
  <si>
    <t>АХД-454</t>
  </si>
  <si>
    <t>Ордабаев М.</t>
  </si>
  <si>
    <t>ННЦМД-453</t>
  </si>
  <si>
    <t>НЦДР-452</t>
  </si>
  <si>
    <t>НЦДР-451</t>
  </si>
  <si>
    <t>ННЦОТ-449</t>
  </si>
  <si>
    <t>ДОЗ-448</t>
  </si>
  <si>
    <t>ННЦМД-447</t>
  </si>
  <si>
    <t>ННЦМД-446</t>
  </si>
  <si>
    <t>АХД-445</t>
  </si>
  <si>
    <t>НЦДР-444</t>
  </si>
  <si>
    <t>НЦДР-440</t>
  </si>
  <si>
    <t>НЦДР-548</t>
  </si>
  <si>
    <t>Раздел 2. Закупки товаров, работ, услуг, осуществляемые согласно подпунктам 1), 3), 5), 6), 7), 11), 14), 15), 20), 27) пункта 3.1. Правил</t>
  </si>
  <si>
    <t>Мембраны для К-электрода</t>
  </si>
  <si>
    <t>Мембраны для Са-электрода</t>
  </si>
  <si>
    <t>Мембраны для Cl-электрода</t>
  </si>
  <si>
    <t>Мембраны для Na-электрода</t>
  </si>
  <si>
    <t>Мембраны для рСО2-электрод</t>
  </si>
  <si>
    <t>Мембраны для рО2-электрода</t>
  </si>
  <si>
    <t>Баллон для калибровочным газом 1</t>
  </si>
  <si>
    <t>Баллон для калибровочным газом 2</t>
  </si>
  <si>
    <t>рСО2-электрод</t>
  </si>
  <si>
    <t>рО2-электрод</t>
  </si>
  <si>
    <t>рН-электрод</t>
  </si>
  <si>
    <t>Cl-электрод</t>
  </si>
  <si>
    <t>К-электрод</t>
  </si>
  <si>
    <t>Са-электрод</t>
  </si>
  <si>
    <t>Na-электрод</t>
  </si>
  <si>
    <t>Глюкозный электрод</t>
  </si>
  <si>
    <t>Лактатный электрод</t>
  </si>
  <si>
    <t>Мембраны для референтного электрода</t>
  </si>
  <si>
    <t>Мембраны для глюкозного электрода</t>
  </si>
  <si>
    <t>Мембраны для лактатного электрода</t>
  </si>
  <si>
    <t>Трубка для слива</t>
  </si>
  <si>
    <t>Трубка насоса для растворов</t>
  </si>
  <si>
    <t>Трубка насоса для электродных модулей</t>
  </si>
  <si>
    <t>Пластикова прокладка</t>
  </si>
  <si>
    <t>Фильтр вентилятора</t>
  </si>
  <si>
    <t>Раствор гипохлорита 100 мл.</t>
  </si>
  <si>
    <t>tHb калибровочный раствор, коробка (4амп)</t>
  </si>
  <si>
    <t>Раствор для контроля качества AutoСheck, уровень 1, 30 ампул в упаковке</t>
  </si>
  <si>
    <t>Раствор для контроля качества AutoСheck, уровень 2, 30 ампул в упаковке</t>
  </si>
  <si>
    <t>Раствор для контроля качества AutoСheck, уровень 3, 30 ампул в упаковке</t>
  </si>
  <si>
    <t>Раствор для контроля качества AutoСheck, уровень 4, 30 ампул в упаковке</t>
  </si>
  <si>
    <t>Калибровочный раствор 1- 200 мл.</t>
  </si>
  <si>
    <t>Калибровочный раствор 2- 200 мл.</t>
  </si>
  <si>
    <t>Карта для выполнения титрации IgG</t>
  </si>
  <si>
    <t>Карта для проведения скрининга антиэритроцитарных антител методом непрямого антиглобулинового теста</t>
  </si>
  <si>
    <t>Карта для проведения совместимости крови донора и реципиента методом нАГТ</t>
  </si>
  <si>
    <t>Набор стандартных эритроцитов для скрининга антиэритроцитарных антител</t>
  </si>
  <si>
    <t>Набор стандартных эритроцитов для идентификации антиэритроцитарных антител</t>
  </si>
  <si>
    <t>Карта для детектирования наличия иммуноглобулинов G,A,M.C3c,C3d</t>
  </si>
  <si>
    <t>Очистной раствор 175 мл.</t>
  </si>
  <si>
    <t>ДОЗ-543</t>
  </si>
  <si>
    <t>ННЦМД-534</t>
  </si>
  <si>
    <t>Дренаж круглый спиральный-стандартный; размеры 7, 10, 12, 15 (CH) - 110 см; 19, 24CH - 80 см</t>
  </si>
  <si>
    <t>ННЦМД-533</t>
  </si>
  <si>
    <t>РДЦ-524</t>
  </si>
  <si>
    <t>Сулеева М</t>
  </si>
  <si>
    <t>РДЦ-523</t>
  </si>
  <si>
    <t>РДЦ-522</t>
  </si>
  <si>
    <t>ННЦОТ-499</t>
  </si>
  <si>
    <t>Алиева А.</t>
  </si>
  <si>
    <t>КОФ-498</t>
  </si>
  <si>
    <t>АХД-497</t>
  </si>
  <si>
    <t>АХД-496</t>
  </si>
  <si>
    <t>РДЦ-495</t>
  </si>
  <si>
    <t>АХД-793</t>
  </si>
  <si>
    <t>АХД-785</t>
  </si>
  <si>
    <t>АХД-784</t>
  </si>
  <si>
    <t>ННЦМД-776</t>
  </si>
  <si>
    <t>РДЦ-767</t>
  </si>
  <si>
    <t>ННЦМД-708</t>
  </si>
  <si>
    <t>ННЦМД-703</t>
  </si>
  <si>
    <t>РДЦ-683</t>
  </si>
  <si>
    <t>ННЦМД-682</t>
  </si>
  <si>
    <t>НЦДР-679</t>
  </si>
  <si>
    <t>НЦДР-678</t>
  </si>
  <si>
    <t>ННЦМД-675</t>
  </si>
  <si>
    <t>Аязова Л.</t>
  </si>
  <si>
    <t>ННЦМД-654</t>
  </si>
  <si>
    <t>НЦДР-649</t>
  </si>
  <si>
    <t>ННЦМД-633</t>
  </si>
  <si>
    <t>ННЦМД-632</t>
  </si>
  <si>
    <t>ННЦМД-631</t>
  </si>
  <si>
    <t>РДЦ-629</t>
  </si>
  <si>
    <t>НЦДР-626</t>
  </si>
  <si>
    <t>АХД-625</t>
  </si>
  <si>
    <t>АХД-624</t>
  </si>
  <si>
    <t>АХД-623</t>
  </si>
  <si>
    <t>АХД-622</t>
  </si>
  <si>
    <t>АХД-621</t>
  </si>
  <si>
    <t>АХД-620</t>
  </si>
  <si>
    <t>ННЦМД-614</t>
  </si>
  <si>
    <t>L-аспарагиназа</t>
  </si>
  <si>
    <t>ННЦМД-963</t>
  </si>
  <si>
    <t>ННЦМД-962</t>
  </si>
  <si>
    <t>ННЦМД-954</t>
  </si>
  <si>
    <t>ННЦМД-953</t>
  </si>
  <si>
    <t>ННЦМД-944</t>
  </si>
  <si>
    <t>ННЦМД-943</t>
  </si>
  <si>
    <t>ННЦМД-942</t>
  </si>
  <si>
    <t>ННЦМД-940</t>
  </si>
  <si>
    <t>ННЦМД-939</t>
  </si>
  <si>
    <t>ННЦМД-899</t>
  </si>
  <si>
    <t>РДЦ-887</t>
  </si>
  <si>
    <t>КОФ-878</t>
  </si>
  <si>
    <t>ННЦМД-852</t>
  </si>
  <si>
    <t>ННЦДР-823</t>
  </si>
  <si>
    <t>1-ои от 03.04.2019г</t>
  </si>
  <si>
    <t>ТОО Best Petrol Astana</t>
  </si>
  <si>
    <t>АХД-820</t>
  </si>
  <si>
    <t>Бектурсын Е</t>
  </si>
  <si>
    <t>ННЦМД-806</t>
  </si>
  <si>
    <t>ННЦМД-805</t>
  </si>
  <si>
    <t>ННЦМД-804</t>
  </si>
  <si>
    <t>ННЦМД-803</t>
  </si>
  <si>
    <t>ННЦМД-802</t>
  </si>
  <si>
    <t>ННЦМД-779</t>
  </si>
  <si>
    <t>ННЦМД-778</t>
  </si>
  <si>
    <t>ННЦМД-777</t>
  </si>
  <si>
    <t>ННЦМД-964</t>
  </si>
  <si>
    <t>Дуйсенбаева Ж.Б.</t>
  </si>
  <si>
    <t>11-м от 08.04.2019г</t>
  </si>
  <si>
    <t>ТОО "Кристалл АСТ"</t>
  </si>
  <si>
    <t>ННЦМД-965</t>
  </si>
  <si>
    <t>ТОО "MakST-фарм"</t>
  </si>
  <si>
    <t>ННЦМД-966</t>
  </si>
  <si>
    <t>Напроксен</t>
  </si>
  <si>
    <t>ННЦМД-969</t>
  </si>
  <si>
    <t>ТОО "Стофарм"</t>
  </si>
  <si>
    <t>ланцет для забора крови из пятки</t>
  </si>
  <si>
    <t>ННЦМД-970</t>
  </si>
  <si>
    <t>ННЦМД-971</t>
  </si>
  <si>
    <t>ТОО "АВТО ЦЕНТР-САРЫАРКА"</t>
  </si>
  <si>
    <t>АХД-972</t>
  </si>
  <si>
    <t>до полного исполнения</t>
  </si>
  <si>
    <t>Монооксид азота 1000ppm, NO+Balans N2 (23 литра) в баллонах</t>
  </si>
  <si>
    <t>набор трубок</t>
  </si>
  <si>
    <t xml:space="preserve"> п.п. 27) п.3.1. Правил</t>
  </si>
  <si>
    <t>ТОО "Ix.kz" (Ай икс кей зэт)</t>
  </si>
  <si>
    <t>ННЦМД-979</t>
  </si>
  <si>
    <t>Эстрадиол</t>
  </si>
  <si>
    <t>ТОО "ВИВА ФАРМ"</t>
  </si>
  <si>
    <t>ННЦМД-983</t>
  </si>
  <si>
    <t>АХД-998</t>
  </si>
  <si>
    <t>ННЦМД-1004</t>
  </si>
  <si>
    <t>ННЦМД-1005</t>
  </si>
  <si>
    <t>ННЦМД-1006</t>
  </si>
  <si>
    <t>ННЦМД-1007</t>
  </si>
  <si>
    <t>ННЦМД-1008</t>
  </si>
  <si>
    <t>ННЦМД-1009</t>
  </si>
  <si>
    <t>НЦДР-1011</t>
  </si>
  <si>
    <t>НЦДР-1013</t>
  </si>
  <si>
    <t>РДЦ-1015</t>
  </si>
  <si>
    <t>РДЦ-1016</t>
  </si>
  <si>
    <t>ННЦМД-1022</t>
  </si>
  <si>
    <t>ННЦМД-1023</t>
  </si>
  <si>
    <t>ННЦМД-1024</t>
  </si>
  <si>
    <t>ННЦМД-1145</t>
  </si>
  <si>
    <t>ННЦМД-1144</t>
  </si>
  <si>
    <t>ННЦМД-1143</t>
  </si>
  <si>
    <t>ННЦМД-1142</t>
  </si>
  <si>
    <t>ННЦМД-1141</t>
  </si>
  <si>
    <t>ННЦМД-1140</t>
  </si>
  <si>
    <t>ННЦМД-1135</t>
  </si>
  <si>
    <t>Тест-картридж для аппарата АСТ</t>
  </si>
  <si>
    <t>Картридж INR к анализатору i-STAT</t>
  </si>
  <si>
    <t>ТОО "МедМаркет-Эксперт"</t>
  </si>
  <si>
    <t>ННЦМД-1133</t>
  </si>
  <si>
    <t>ННЦМД-1128</t>
  </si>
  <si>
    <t>Канюля назальная, взрослая</t>
  </si>
  <si>
    <t>ННЦМД-1127</t>
  </si>
  <si>
    <t>НЦДР-1093</t>
  </si>
  <si>
    <t>АХД-1081</t>
  </si>
  <si>
    <t>РДЦ-1077</t>
  </si>
  <si>
    <t>ННЦМД-1068</t>
  </si>
  <si>
    <t>АХД-1061</t>
  </si>
  <si>
    <t>ННЦМД-1048</t>
  </si>
  <si>
    <t>ННЦМД-1047</t>
  </si>
  <si>
    <t>5-ои-м от 17.04.2019г</t>
  </si>
  <si>
    <t>ННЦМД-1040</t>
  </si>
  <si>
    <t>НЦДР-1235</t>
  </si>
  <si>
    <t>НЦДР-1233</t>
  </si>
  <si>
    <t>ДОЗ-1224</t>
  </si>
  <si>
    <t>ННЦМД-1221</t>
  </si>
  <si>
    <t>ННЦМД-1219</t>
  </si>
  <si>
    <t>ННЦМД-1216</t>
  </si>
  <si>
    <t>75 от 21.05.2019г</t>
  </si>
  <si>
    <t>ННЦМД-1215</t>
  </si>
  <si>
    <t>ННЦМД-1214</t>
  </si>
  <si>
    <t>ННЦМД-1212</t>
  </si>
  <si>
    <t>ННЦМД-1213</t>
  </si>
  <si>
    <t>ТОО "Asbek"</t>
  </si>
  <si>
    <t>НЦДР-1202</t>
  </si>
  <si>
    <t>АХД-1180</t>
  </si>
  <si>
    <t>ННЦМД-1178</t>
  </si>
  <si>
    <t>ННЦМД-1177</t>
  </si>
  <si>
    <t>ННЦМД-1172</t>
  </si>
  <si>
    <t>ННЦМД-1171</t>
  </si>
  <si>
    <t>РДЦ-1170</t>
  </si>
  <si>
    <t>ННЦМД-1168</t>
  </si>
  <si>
    <t>ННЦМД-1161</t>
  </si>
  <si>
    <t>РДЦ-1159</t>
  </si>
  <si>
    <t>РДЦ-1158</t>
  </si>
  <si>
    <t>РДЦ-1157</t>
  </si>
  <si>
    <t>не состоялись</t>
  </si>
  <si>
    <t>ТОО «Dariya medica» (Дарья медика)</t>
  </si>
  <si>
    <t>ННЦМД-1150</t>
  </si>
  <si>
    <t xml:space="preserve">07-РДЦ-Т-210 </t>
  </si>
  <si>
    <t>07-РДЦ-Т-271</t>
  </si>
  <si>
    <t>07-РДЦ-Т-272</t>
  </si>
  <si>
    <t>07-РДЦ-Т-332</t>
  </si>
  <si>
    <t>07-РДЦ-Т-344</t>
  </si>
  <si>
    <t>07-РДЦ-Т-345</t>
  </si>
  <si>
    <t>07-РДЦ-Т-346</t>
  </si>
  <si>
    <t xml:space="preserve">07-РДЦ-Т-416 </t>
  </si>
  <si>
    <t>07-РДЦ-Т-578</t>
  </si>
  <si>
    <t>07-РДЦ-Т-615</t>
  </si>
  <si>
    <t>07-РДЦ-Т-804</t>
  </si>
  <si>
    <t>07-РДЦ-Т-805</t>
  </si>
  <si>
    <t>07-РДЦ-Т-806</t>
  </si>
  <si>
    <t>07-РДЦ-Т-807</t>
  </si>
  <si>
    <t>07-РДЦ-Т-864</t>
  </si>
  <si>
    <t>07-РДЦ-Т-1030</t>
  </si>
  <si>
    <t>07-РДЦ-Т-1112</t>
  </si>
  <si>
    <t>ТОО "Астра-дент"</t>
  </si>
  <si>
    <t>РДЦ-1225</t>
  </si>
  <si>
    <t>07-РДЦ-Т-1246</t>
  </si>
  <si>
    <t>07-РДЦ-Т-1247</t>
  </si>
  <si>
    <t>07-РДЦ-Т-1252</t>
  </si>
  <si>
    <t>07-РДЦ-Т-1253</t>
  </si>
  <si>
    <t>Бумага, креповая 900/900 №250</t>
  </si>
  <si>
    <t>ТОО "Ост-фарм"</t>
  </si>
  <si>
    <t>РДЦ-1268</t>
  </si>
  <si>
    <t>07-РДЦ-Т-1278</t>
  </si>
  <si>
    <t>17-М от 27.05.2019г</t>
  </si>
  <si>
    <t>РДЦ-1300</t>
  </si>
  <si>
    <t>07-РДЦ-Т-1332</t>
  </si>
  <si>
    <t>РДЦ-1364</t>
  </si>
  <si>
    <t>07-РДЦ-Т-1446</t>
  </si>
  <si>
    <t>07-РДЦ-Т-1476</t>
  </si>
  <si>
    <t>ТОО НПФ "Медилэнд"</t>
  </si>
  <si>
    <t>07-РДЦ-Т-1630</t>
  </si>
  <si>
    <t>07-РДЦ-Т-1631</t>
  </si>
  <si>
    <t>07-РДЦ-Т-1939</t>
  </si>
  <si>
    <t>РДЦ-09</t>
  </si>
  <si>
    <t>Сулеева М.С.</t>
  </si>
  <si>
    <t>РДЦ-456</t>
  </si>
  <si>
    <t>РДЦ-697</t>
  </si>
  <si>
    <t>ДОЗ-24</t>
  </si>
  <si>
    <t>ДОЗ-30</t>
  </si>
  <si>
    <t>013-ДОМП-Т-64</t>
  </si>
  <si>
    <t>013-ДОМП-Т-468</t>
  </si>
  <si>
    <t>013-ДОМП-Т-469</t>
  </si>
  <si>
    <t>013-ДОМП-Т-471</t>
  </si>
  <si>
    <t>013-ДОМП-Т-472</t>
  </si>
  <si>
    <t>013-ДОМП-Т-473</t>
  </si>
  <si>
    <t>013-ДОМп-Т-474</t>
  </si>
  <si>
    <t>013-ДОМП-Т-475</t>
  </si>
  <si>
    <t>013-ДОМП-Т-534</t>
  </si>
  <si>
    <t>013-ДОМП-Т-545</t>
  </si>
  <si>
    <t>Ибраев У</t>
  </si>
  <si>
    <t>013-ДОМП-Т-580</t>
  </si>
  <si>
    <t>Пиперациллин и Тазобактам</t>
  </si>
  <si>
    <t>медсервис</t>
  </si>
  <si>
    <t>013-ДОМп-Т-582</t>
  </si>
  <si>
    <t>013-ДОМп-Т-583</t>
  </si>
  <si>
    <t>013-ДОМП-Т-591</t>
  </si>
  <si>
    <t>013-ДОМП-Т-593</t>
  </si>
  <si>
    <t>013-ДОМП-Т-595</t>
  </si>
  <si>
    <t>Трубка эндотрахеальная с манжетой, длина (L,см) 5,5</t>
  </si>
  <si>
    <t>Химический индикатор паровой стерилизации ИНТЕСТ-П-134/5-02</t>
  </si>
  <si>
    <t>013-ДОМП-Т-601</t>
  </si>
  <si>
    <t>Тонометр</t>
  </si>
  <si>
    <t>ТОО "Фарм-трэйд"</t>
  </si>
  <si>
    <t>013-ДОМП-Т-602</t>
  </si>
  <si>
    <t>013-ДОМП-Т-619</t>
  </si>
  <si>
    <t>Итого ДП (17):</t>
  </si>
  <si>
    <t>16-ОИ-М от 20.03.2018</t>
  </si>
  <si>
    <t>ТОО "RUNAR GROUP COMPANY"</t>
  </si>
  <si>
    <t>16-ОИ-М от 20.03.2019</t>
  </si>
  <si>
    <t>16-ОИ-М от 20.03.2020</t>
  </si>
  <si>
    <t>16-ОИ-М от 20.03.2021</t>
  </si>
  <si>
    <t>16-ОИ-М от 20.03.2022</t>
  </si>
  <si>
    <t>04-ДОМП-Т-651</t>
  </si>
  <si>
    <t>013-ДОМП-Т-701</t>
  </si>
  <si>
    <t>Бинт гипсовый, размер 15х270 см</t>
  </si>
  <si>
    <t>Бинт гипсовый, размер 10х270 см</t>
  </si>
  <si>
    <t>Индикатор биологический для контроля паровой стерилизации</t>
  </si>
  <si>
    <t>Шовный хирургический материал</t>
  </si>
  <si>
    <t>013-ДОМП-Т-706</t>
  </si>
  <si>
    <t>013-ДОМП-Т-708</t>
  </si>
  <si>
    <t>013-ДОМП-Т-749</t>
  </si>
  <si>
    <t>Натрия гидрокарбонат</t>
  </si>
  <si>
    <t>10-ои-м от 05.03.2018г</t>
  </si>
  <si>
    <t>Натрия хлорид</t>
  </si>
  <si>
    <t>Прокаин</t>
  </si>
  <si>
    <t>Раствор Рингера - 400,0</t>
  </si>
  <si>
    <t>013-ДОМП-Т-750</t>
  </si>
  <si>
    <t>Бусульфан</t>
  </si>
  <si>
    <t>Винкристин</t>
  </si>
  <si>
    <t xml:space="preserve">Месна </t>
  </si>
  <si>
    <t>013-ДОМП-Т-751</t>
  </si>
  <si>
    <t>23-ОИ-М от 10.04.2018</t>
  </si>
  <si>
    <t>ТОО "У-КА Фарм"</t>
  </si>
  <si>
    <t>013-ДОМП-Т-779</t>
  </si>
  <si>
    <t xml:space="preserve">Мочеприемник </t>
  </si>
  <si>
    <t>ТОО "ФАРМ-ТРЕЙД-НТ"</t>
  </si>
  <si>
    <t>013-ДОМП-Т-786</t>
  </si>
  <si>
    <t>013-ДОМП-Т-855</t>
  </si>
  <si>
    <t>014-ДОМП-Т-907</t>
  </si>
  <si>
    <t>014-ДОМП-Т-954</t>
  </si>
  <si>
    <t>014-ДОМП-Т-955</t>
  </si>
  <si>
    <t>Микросферы</t>
  </si>
  <si>
    <t>Микросферы насыщаемые</t>
  </si>
  <si>
    <t>9-М от 21.05.2018</t>
  </si>
  <si>
    <t>014-ДОМП-Т-1017</t>
  </si>
  <si>
    <t>Фитоменадион</t>
  </si>
  <si>
    <t>ТОО "A.N.P."</t>
  </si>
  <si>
    <t>014-ДОМП-Т-1029</t>
  </si>
  <si>
    <t>41-ОИ-М от 23.05.2018</t>
  </si>
  <si>
    <t>ТОО "RDS-Pharm"</t>
  </si>
  <si>
    <t>014-ДОМП-Т-1046</t>
  </si>
  <si>
    <t>014-ДОМП-Т-1075</t>
  </si>
  <si>
    <t>014-ДОМП-Т-1077</t>
  </si>
  <si>
    <t>Фактор свертывания крови II, VII, IX и X в комбинации</t>
  </si>
  <si>
    <t>Хориогонадотропин альфа</t>
  </si>
  <si>
    <t>Цетрореликс</t>
  </si>
  <si>
    <t>014-ДОМП-Т-1078</t>
  </si>
  <si>
    <t>014-ДОМП-Т-1079</t>
  </si>
  <si>
    <t>014-ДОМП-Т-1082</t>
  </si>
  <si>
    <t>014-ДОМП-Т-1083</t>
  </si>
  <si>
    <t>Алиева</t>
  </si>
  <si>
    <t>014-ДОМП-Т-1122</t>
  </si>
  <si>
    <t>014-ДОМП-Т-1193</t>
  </si>
  <si>
    <t>02-ДОМП-Т-1203</t>
  </si>
  <si>
    <t>02-ДОМП-Т-1221</t>
  </si>
  <si>
    <t>02-ДОМП-Т-1231</t>
  </si>
  <si>
    <t>02-ДОМП-Т-1235</t>
  </si>
  <si>
    <t>02-ДОМП-Т-1238</t>
  </si>
  <si>
    <t>02-ДОМП-Т-1305</t>
  </si>
  <si>
    <t xml:space="preserve">Скальпель </t>
  </si>
  <si>
    <t>Пинцет</t>
  </si>
  <si>
    <t>02-ДОМП-Т-1306</t>
  </si>
  <si>
    <t>02-ДОМП-Т-1307</t>
  </si>
  <si>
    <t>02-ДОМП-Т-1308</t>
  </si>
  <si>
    <t>02-ДОМП-Т-1309</t>
  </si>
  <si>
    <t>02-ДОМП-Т-1310</t>
  </si>
  <si>
    <t>Добутамин</t>
  </si>
  <si>
    <t>02-ДОМП-Т-1324</t>
  </si>
  <si>
    <t>02-ДОМП-Т-1407</t>
  </si>
  <si>
    <t>Транексамовая кислота</t>
  </si>
  <si>
    <t>02-ДОМП-Т-1409</t>
  </si>
  <si>
    <t>Проводник</t>
  </si>
  <si>
    <t>65-М от 21.06.2018</t>
  </si>
  <si>
    <t>02-ДОМП-Т-1424</t>
  </si>
  <si>
    <t>02-ДОМП-Т-1514</t>
  </si>
  <si>
    <t>02-ДОМп-Т-1535</t>
  </si>
  <si>
    <t>АХД-02</t>
  </si>
  <si>
    <t>АХД-07</t>
  </si>
  <si>
    <t>АХД-18</t>
  </si>
  <si>
    <t>АХД-35</t>
  </si>
  <si>
    <t>Мурадимов Б.П.</t>
  </si>
  <si>
    <t>АХД-40</t>
  </si>
  <si>
    <t>Токтасынов Р</t>
  </si>
  <si>
    <t>АХД-41</t>
  </si>
  <si>
    <t>АХД-152</t>
  </si>
  <si>
    <t>Гасанов С</t>
  </si>
  <si>
    <t>АХД-155</t>
  </si>
  <si>
    <t>№5 от 11.03.2019</t>
  </si>
  <si>
    <t>ИП "Абдрахманов Е.К."</t>
  </si>
  <si>
    <t>АХД-450</t>
  </si>
  <si>
    <t>АХД-558</t>
  </si>
  <si>
    <t>АХД-559</t>
  </si>
  <si>
    <t>Услуг специальной связи по перевозке наркотических средств, психотропных веществ и прекурсоров (НПВ)</t>
  </si>
  <si>
    <t>пп. 6) п. 3.1. Правил</t>
  </si>
  <si>
    <t>АО «Казпочта»</t>
  </si>
  <si>
    <t>АХД-677/06-2019/01/68 НПВ</t>
  </si>
  <si>
    <t>ДОМП-01</t>
  </si>
  <si>
    <t>Серикова А</t>
  </si>
  <si>
    <t>ДОМП-03</t>
  </si>
  <si>
    <t>ДОМП-04</t>
  </si>
  <si>
    <t>российских рублей</t>
  </si>
  <si>
    <t>ДОМП-11</t>
  </si>
  <si>
    <t>ДОМП-12</t>
  </si>
  <si>
    <t>ДОМП-13</t>
  </si>
  <si>
    <t>ДОМП-14</t>
  </si>
  <si>
    <t>Санитарно-бактериологические и санитарно-химические исследования</t>
  </si>
  <si>
    <t>ДОМП-15</t>
  </si>
  <si>
    <t>ДОМП-16</t>
  </si>
  <si>
    <t>ДОМП-17</t>
  </si>
  <si>
    <t>ДОМП-19</t>
  </si>
  <si>
    <t>ДОМП-20</t>
  </si>
  <si>
    <t>ДОМП-22</t>
  </si>
  <si>
    <t>ДОМП-25</t>
  </si>
  <si>
    <t>ДОМП-27</t>
  </si>
  <si>
    <t xml:space="preserve">ГКП на ПВХ «Центр дерматологии и профилактики болезней, передающихся половым </t>
  </si>
  <si>
    <t>ДОМП-28</t>
  </si>
  <si>
    <t>АО «КазНИИОР»</t>
  </si>
  <si>
    <t>ДОМП-29</t>
  </si>
  <si>
    <t>ДОМП-32</t>
  </si>
  <si>
    <t>ДОМП-33/05.3-261</t>
  </si>
  <si>
    <t>ДОМП-34</t>
  </si>
  <si>
    <t>РГП на ПХВ «Научно производственный центр трансфузиологии» МЗ РК</t>
  </si>
  <si>
    <t>ДОМП-182</t>
  </si>
  <si>
    <t>Уп</t>
  </si>
  <si>
    <t>Амп</t>
  </si>
  <si>
    <t xml:space="preserve">бут </t>
  </si>
  <si>
    <t xml:space="preserve">Наб </t>
  </si>
  <si>
    <t>Комп</t>
  </si>
  <si>
    <t>Кор</t>
  </si>
  <si>
    <t xml:space="preserve">Пак </t>
  </si>
  <si>
    <t>Табл</t>
  </si>
  <si>
    <t>ГКП на ПХВ «Городская станция скорой медицинской помощи» акимата города Астана</t>
  </si>
  <si>
    <t>ДОМП-207</t>
  </si>
  <si>
    <t>Контроль эффективности работы автоклавов, стерилизаторов и дезкамер</t>
  </si>
  <si>
    <t>РГП на ПХВ «Национальный центр экспертизы» КООЗ МЗ РК</t>
  </si>
  <si>
    <t>ДОМП-333</t>
  </si>
  <si>
    <t>Услуги по проведению флюорографического исследования с выездом</t>
  </si>
  <si>
    <t>ТОО «Достар Мед Астана»</t>
  </si>
  <si>
    <t>ДОМП-501</t>
  </si>
  <si>
    <t>ННЦМД-170</t>
  </si>
  <si>
    <t>ННЦМД-277</t>
  </si>
  <si>
    <t>ННЦМД-363</t>
  </si>
  <si>
    <t>КОФ-388</t>
  </si>
  <si>
    <t>Пирманов Д</t>
  </si>
  <si>
    <t>ННЦМД-410</t>
  </si>
  <si>
    <t>ННЦМД-428</t>
  </si>
  <si>
    <t>5-М от 12.03.2019</t>
  </si>
  <si>
    <t>ННЦОТ-488</t>
  </si>
  <si>
    <t>НЦДР-384</t>
  </si>
  <si>
    <t>ННЦМД-583</t>
  </si>
  <si>
    <t xml:space="preserve">Дезинфицирующее средство для очистки и дезинфекции малых по площади поверхностей (кувезы) (Сурфасейф). </t>
  </si>
  <si>
    <t>ННЦМД-584</t>
  </si>
  <si>
    <t>ННЦМД-613</t>
  </si>
  <si>
    <t>ННЦМД-639</t>
  </si>
  <si>
    <t>ННЦМД-645</t>
  </si>
  <si>
    <t>ННЦМД-681</t>
  </si>
  <si>
    <t>ННЦМД-706</t>
  </si>
  <si>
    <t>ННЦМД-707</t>
  </si>
  <si>
    <t>ННЦМД-713</t>
  </si>
  <si>
    <t>ННЦМД-1217</t>
  </si>
  <si>
    <t>ННЦМД-772</t>
  </si>
  <si>
    <t>ННЦМД-773</t>
  </si>
  <si>
    <t>ННЦМД-774</t>
  </si>
  <si>
    <t>ННЦМД-775</t>
  </si>
  <si>
    <t>ННЦМД-808</t>
  </si>
  <si>
    <t>НЦДР-1234</t>
  </si>
  <si>
    <t>НЦДР-1251</t>
  </si>
  <si>
    <t>ТОО «Art Print TRADE»</t>
  </si>
  <si>
    <t>ДМП-780</t>
  </si>
  <si>
    <t>Казкенова А</t>
  </si>
  <si>
    <t>ДМП-782</t>
  </si>
  <si>
    <t>ДМП-941</t>
  </si>
  <si>
    <t>ТОО «Effective Media Liaison»</t>
  </si>
  <si>
    <t>ДМП-1026</t>
  </si>
  <si>
    <t>Менилбеков Д</t>
  </si>
  <si>
    <t>ДНО-55</t>
  </si>
  <si>
    <t>Кульмирзаева Д</t>
  </si>
  <si>
    <t>ННЦМД-112</t>
  </si>
  <si>
    <t>Утеева Г</t>
  </si>
  <si>
    <t>Сервисное обслуживание медицинского оборудования</t>
  </si>
  <si>
    <t>НЦДР-113</t>
  </si>
  <si>
    <t>РДЦ-149</t>
  </si>
  <si>
    <t>Матакбаев А</t>
  </si>
  <si>
    <t>КОФ-36</t>
  </si>
  <si>
    <t>Кондиционер канальный</t>
  </si>
  <si>
    <t>Частное учреждение «University Service Management»</t>
  </si>
  <si>
    <t>комп</t>
  </si>
  <si>
    <t>ННЦМД-38</t>
  </si>
  <si>
    <t>Услуг по вывозу ТБО</t>
  </si>
  <si>
    <t>пп. 21) п. 3.1. Правил</t>
  </si>
  <si>
    <t>ТОО "Ибрайхан и К ЛТД"</t>
  </si>
  <si>
    <t>КОФ-05</t>
  </si>
  <si>
    <t>Лабораторные услуги</t>
  </si>
  <si>
    <t>ТОО "INVIVO"</t>
  </si>
  <si>
    <t>КОФ-06</t>
  </si>
  <si>
    <t>РГП на ПХВ "РЦРЗ"</t>
  </si>
  <si>
    <t>КОФ-21</t>
  </si>
  <si>
    <t>Информационные услуги</t>
  </si>
  <si>
    <t>пп. 4) п. 3.1. Правил</t>
  </si>
  <si>
    <t>ННЦМД-37</t>
  </si>
  <si>
    <t>ННЦМД-180</t>
  </si>
  <si>
    <t>Жабагина А</t>
  </si>
  <si>
    <t>ТОО "KARL STORZ Endoscopy Kazachstan/КАРЛ ШТОРЗ Эндоскопи Казахстан"</t>
  </si>
  <si>
    <t>РДЦ-193</t>
  </si>
  <si>
    <t>ДААБП-224</t>
  </si>
  <si>
    <t>Акпанова А</t>
  </si>
  <si>
    <t>Ахмаев Н</t>
  </si>
  <si>
    <t>13622/АХД-226</t>
  </si>
  <si>
    <t>Медицинские услуги</t>
  </si>
  <si>
    <t>ДОМП-238</t>
  </si>
  <si>
    <t>078-2019/ДНО-239</t>
  </si>
  <si>
    <t>Бекбосынова С</t>
  </si>
  <si>
    <t>ТОО "2ГИС.КЗ"</t>
  </si>
  <si>
    <t>ДСРБ-352</t>
  </si>
  <si>
    <t>АХД-355</t>
  </si>
  <si>
    <t>ДНО-389</t>
  </si>
  <si>
    <t>Агдарбекова М</t>
  </si>
  <si>
    <t xml:space="preserve">Аренда медицинского оборудования: Бактериологический полуавтоматический анализатор, BacT/Alert 3D 60 </t>
  </si>
  <si>
    <t>РДЦ-391</t>
  </si>
  <si>
    <t>РДЦ-392</t>
  </si>
  <si>
    <t>ДНО-493</t>
  </si>
  <si>
    <t>№39 от 05.03.2019</t>
  </si>
  <si>
    <t>ТОО «Trend Oil Astana»</t>
  </si>
  <si>
    <t>АХД-527</t>
  </si>
  <si>
    <t>ННЦОТ-615</t>
  </si>
  <si>
    <t>Комплект к монитору гемодинамики</t>
  </si>
  <si>
    <t>Фильтр антибактериальный</t>
  </si>
  <si>
    <t>Маска лицевая, анестизиологическая</t>
  </si>
  <si>
    <t>комплект</t>
  </si>
  <si>
    <t>шт</t>
  </si>
  <si>
    <t>ИП "НАМ"</t>
  </si>
  <si>
    <t>ННЦОТ-647</t>
  </si>
  <si>
    <t>Шакерова М</t>
  </si>
  <si>
    <t>ДНО-651</t>
  </si>
  <si>
    <t>Абакасова Г</t>
  </si>
  <si>
    <t>08.04.-31.07.2019</t>
  </si>
  <si>
    <t>ГКП на ПХВ «Городская  многопрофильная детская больница №3» акимата города Астаны</t>
  </si>
  <si>
    <t>ДОМП-617</t>
  </si>
  <si>
    <t>медицинские услуги</t>
  </si>
  <si>
    <t>ГКП на ПХВ «Городская больница №1» акимата г. Астаны</t>
  </si>
  <si>
    <t>ДОМП-630</t>
  </si>
  <si>
    <t>ДНО-787</t>
  </si>
  <si>
    <t>Дуйсенбаева Ж</t>
  </si>
  <si>
    <t>ННЦОТ-801</t>
  </si>
  <si>
    <t>Услуги по стерилизации МО</t>
  </si>
  <si>
    <t>ДМП-825</t>
  </si>
  <si>
    <t>АХД-967</t>
  </si>
  <si>
    <t>Образовательные услуги</t>
  </si>
  <si>
    <t>АО " Национальный центр нейрохирургии"</t>
  </si>
  <si>
    <t>ДНО-968</t>
  </si>
  <si>
    <t>30.04.-27.05.2019</t>
  </si>
  <si>
    <t>НЦДР-792</t>
  </si>
  <si>
    <t>ННЦМД-1236</t>
  </si>
  <si>
    <t xml:space="preserve">Лабораторные услуги </t>
  </si>
  <si>
    <t>ЧУ «Nazarbayev University Research and Innovation System</t>
  </si>
  <si>
    <t>180/ДМП-1241</t>
  </si>
  <si>
    <t>Сарсенбекова Е</t>
  </si>
  <si>
    <t>№62 от 26.04.2019</t>
  </si>
  <si>
    <t>ТОО «ЕнбекГруппСервис»</t>
  </si>
  <si>
    <t>РДЦ-1162</t>
  </si>
  <si>
    <t>ННЦМД-1229</t>
  </si>
  <si>
    <t>ННЦМД-1046</t>
  </si>
  <si>
    <t>ДМП-1058</t>
  </si>
  <si>
    <t>Кенжалинова А</t>
  </si>
  <si>
    <t>ННЦМД-1070</t>
  </si>
  <si>
    <t>НЦДР-1248</t>
  </si>
  <si>
    <t>Рулон для плазменной (низкотемпературной) стерилизации. Размер: 7,5 см х 70 м.</t>
  </si>
  <si>
    <t>Рулон для плазменной (низкотемпературной) стерилизации. Размер: 20 см х 70 м</t>
  </si>
  <si>
    <t>Рулоны комбинированные плоские. Размер: 100 мм х 200 м</t>
  </si>
  <si>
    <t>Рулоны комбинированные плоские. Размер: 150 мм х 200 м</t>
  </si>
  <si>
    <t>Рулоны упаковочные плоские. Размер: 40,0 см х 200 м</t>
  </si>
  <si>
    <t>ННЦМД-1284</t>
  </si>
  <si>
    <t>Винт кортикальный</t>
  </si>
  <si>
    <t>ТОО «KAZBIOTECH»</t>
  </si>
  <si>
    <t>ННЦМД-1293</t>
  </si>
  <si>
    <t>Игла биопсийная для трепанобиопсии, калибр (G)-13, длина 7 см</t>
  </si>
  <si>
    <t>ПК «Витанова»</t>
  </si>
  <si>
    <t>ННЦМД-1336</t>
  </si>
  <si>
    <t>ТОО «Алмалы Гарант»</t>
  </si>
  <si>
    <t>Набор для выделения геномной ДНК Wizard® Genomic DNA Purification Kit, 500 isolations x 300ml</t>
  </si>
  <si>
    <t>ННЦМД-1360</t>
  </si>
  <si>
    <t>Транспедикулярный моноаксиальный винт, размер 5,0 х 30мм</t>
  </si>
  <si>
    <t>Транспедикулярный моноаксиальный винт, размер 5,0 х 35мм</t>
  </si>
  <si>
    <t>Транспедикулярный моноаксиальный винт, размер 5,0 х 40мм</t>
  </si>
  <si>
    <t>Транспедикулярный моноаксиальный винт, размер 5,0 х 45мм</t>
  </si>
  <si>
    <t>Транспедикулярный моноаксиальный винт, размер 5,5 х 30мм</t>
  </si>
  <si>
    <t>Транспедикулярный моноаксиальный винт, размер 5,5 х 35мм</t>
  </si>
  <si>
    <t>Транспедикулярный моноаксиальный винт, размер 5,5 х 40мм</t>
  </si>
  <si>
    <t>Транспедикулярный моноаксиальный винт, размер 5,5 х 45мм</t>
  </si>
  <si>
    <t>Транспедикулярный моноаксиальный винт, размер 5,5 х 50мм</t>
  </si>
  <si>
    <t>Транспедикулярный моноаксиальный винт, размер 6,0 х 40мм</t>
  </si>
  <si>
    <t>Транспедикулярный моноаксиальный винт, размер 6,0 х 45мм</t>
  </si>
  <si>
    <t>Транспедикулярный моноаксиальный винт, размер 6,0 х 50мм</t>
  </si>
  <si>
    <t>Полиаксиальный педикулярный винт, солидный 5,0х30мм</t>
  </si>
  <si>
    <t>Полиаксиальный педикулярный винт, солидный 5,0х35мм</t>
  </si>
  <si>
    <t>Полиаксиальный педикулярный винт, солидный 5,0х40мм</t>
  </si>
  <si>
    <t>Полиаксиальный педикулярный винт, солидный 5,0х45мм</t>
  </si>
  <si>
    <t>Полиаксиальный педикулярный винт, солидный 5,5х30мм</t>
  </si>
  <si>
    <t>Полиаксиальный педикулярный винт, солидный 5,5х35мм</t>
  </si>
  <si>
    <t>Полиаксиальный педикулярный винт, солидный 5,5х40мм</t>
  </si>
  <si>
    <t>Полиаксиальный педикулярный винт, солидный 5,5х45мм</t>
  </si>
  <si>
    <t>Полиаксиальный педикулярный винт, солидный 5,5х50мм</t>
  </si>
  <si>
    <t>Полиаксиальный педикулярный винт, солидный 6,0х40мм</t>
  </si>
  <si>
    <t>Полиаксиальный педикулярный винт, солидный 6,0х45мм</t>
  </si>
  <si>
    <t>Полиаксиальный педикулярный винт, солидный 6,0х50мм</t>
  </si>
  <si>
    <t>Гайка фиксирующая</t>
  </si>
  <si>
    <t>Коннектор поперечный, длина 68мм</t>
  </si>
  <si>
    <t>190 000,00</t>
  </si>
  <si>
    <t>380 000,00</t>
  </si>
  <si>
    <t>1 480 000,00</t>
  </si>
  <si>
    <t>260 000,00</t>
  </si>
  <si>
    <t>ТОО «Terraneola Medical Solutions»</t>
  </si>
  <si>
    <t>ННЦМД-1361</t>
  </si>
  <si>
    <t>ТОО «МЕДИЦИНА-ӘЛЕМЫ»</t>
  </si>
  <si>
    <t>Карта для типирования группы крови по системе АВО/Rh перекрестной реакцией со стандартными эритроцитами А1 и В</t>
  </si>
  <si>
    <t>ННЦМД-1362</t>
  </si>
  <si>
    <t>Емкость Редона высоковакуумная</t>
  </si>
  <si>
    <t>Дренаж Редон мини-сет</t>
  </si>
  <si>
    <t>Дренаж U-дренаж (ПВХ)-Дренаж Ульмера</t>
  </si>
  <si>
    <t>Дренаж Силиконовый многоканальный дренаж с троакаром Эндо Дрейн</t>
  </si>
  <si>
    <t>Емкость закрытая система отведения мочи, мочеприемник</t>
  </si>
  <si>
    <t>19 680,00</t>
  </si>
  <si>
    <t>51 000,00</t>
  </si>
  <si>
    <t>2 790,00</t>
  </si>
  <si>
    <t>26 970,00</t>
  </si>
  <si>
    <t>9 450,00</t>
  </si>
  <si>
    <t>28 210,00</t>
  </si>
  <si>
    <t>108 240,00</t>
  </si>
  <si>
    <t>35 000,00</t>
  </si>
  <si>
    <t>ТОО «Круана»</t>
  </si>
  <si>
    <t>ННЦМД-1368</t>
  </si>
  <si>
    <t>ННЦМД-1255</t>
  </si>
  <si>
    <t>ННЦМД-1294</t>
  </si>
  <si>
    <t>16-М от 28.02.2019</t>
  </si>
  <si>
    <t>ННЦМД-1310</t>
  </si>
  <si>
    <t>искендир Н</t>
  </si>
  <si>
    <t>№9-ои-м от 31.05.2019</t>
  </si>
  <si>
    <t>ТОО «RUBICON XXI»</t>
  </si>
  <si>
    <t>ННЦМД-1321</t>
  </si>
  <si>
    <t>Окситацин</t>
  </si>
  <si>
    <t>амп</t>
  </si>
  <si>
    <t>ТОО "МедЛАЙН Фармацевтика"</t>
  </si>
  <si>
    <t>ННЦМД-1372</t>
  </si>
  <si>
    <t>ННЦМД-1323</t>
  </si>
  <si>
    <t>ННЦМД-1334</t>
  </si>
  <si>
    <t>ННЦМД-1335</t>
  </si>
  <si>
    <t>ТОО «Тарлан-Инт»</t>
  </si>
  <si>
    <t>ННЦМД-1337</t>
  </si>
  <si>
    <t>№84 от 05.06.2019</t>
  </si>
  <si>
    <t>ННЦМД-1366</t>
  </si>
  <si>
    <t>№18 от 14.06.2019</t>
  </si>
  <si>
    <t>ННЦМД-1384</t>
  </si>
  <si>
    <t>ТОО «АЛЬФАТИМ»</t>
  </si>
  <si>
    <t>ННЦМД-1400</t>
  </si>
  <si>
    <t>Электрод мостиковый для электроэнцефолографа</t>
  </si>
  <si>
    <t>уп</t>
  </si>
  <si>
    <t>ТОО «Медико-Инновационные Технологии</t>
  </si>
  <si>
    <t>НЦДР-1312</t>
  </si>
  <si>
    <t>№82 от 29.05.2019</t>
  </si>
  <si>
    <t>ТОО «МК Интерна»</t>
  </si>
  <si>
    <t>НЦДР-1274</t>
  </si>
  <si>
    <t>№81 от 27.05.2019</t>
  </si>
  <si>
    <t>ИП «Молдыбаева М.Х.»</t>
  </si>
  <si>
    <t>НЦДР-1275</t>
  </si>
  <si>
    <t>Крем для рук увлажняющий, защищающий</t>
  </si>
  <si>
    <t>ИП «Жакупбекова Р.М.»</t>
  </si>
  <si>
    <t>ДОЗ-1397</t>
  </si>
  <si>
    <t>Ремонт кресло-кроватей с восстановлением частично изношенных элементов каркаса, выдвижного механизма и внутренних мягких модулей сидений</t>
  </si>
  <si>
    <t>Техническое обслуживание контрольно-кассовых машин</t>
  </si>
  <si>
    <t>ДБУиФ</t>
  </si>
  <si>
    <t>№16-М от 11.06.2019</t>
  </si>
  <si>
    <t>ТОО «Favorite Medical»</t>
  </si>
  <si>
    <t>РДЦ-1396</t>
  </si>
  <si>
    <t>Краситель Трипановый, синий</t>
  </si>
  <si>
    <t>ТОО «Galamat Integra»</t>
  </si>
  <si>
    <t>РДЦ-1403</t>
  </si>
  <si>
    <t>08-ННЦОТ-У-153</t>
  </si>
  <si>
    <t>08-ННЦОТ-У-173</t>
  </si>
  <si>
    <t>08-ННЦОТ-Т-415</t>
  </si>
  <si>
    <t>08-ННЦОТ-Т-464</t>
  </si>
  <si>
    <t>05-ННЦМД-Т-607</t>
  </si>
  <si>
    <t>08-ННЦОТ-Т-712</t>
  </si>
  <si>
    <t>08-ННЦОТ-Т-715</t>
  </si>
  <si>
    <t>08-ННЦОТ-Т-876</t>
  </si>
  <si>
    <t>45-М от 03.05.2018</t>
  </si>
  <si>
    <t>Лента для паровой стерилизации с индикатором 20 мм х 50 м</t>
  </si>
  <si>
    <t>11-М от 13.02.2018г</t>
  </si>
  <si>
    <t>Материал оберточный, размер 1200 ммх1200мм</t>
  </si>
  <si>
    <t>14-М от 19.02.2018г</t>
  </si>
  <si>
    <t>Рулоны комбинированные плоские. Размер: 200 мм х 200 м</t>
  </si>
  <si>
    <t>Рулоны комбинированные плоские. Размер: 300 мм х 200 м</t>
  </si>
  <si>
    <t>30-М от 30.03.2018</t>
  </si>
  <si>
    <t>Устройство для гемостаза лучевой артерии</t>
  </si>
  <si>
    <t>Проводник коронарный для проведения интервенционных манипуляций на коронарных артериях</t>
  </si>
  <si>
    <t>Катетер проводниковый</t>
  </si>
  <si>
    <t>ТОО "Алфатим"</t>
  </si>
  <si>
    <t>Услуга по охране наркотических средств</t>
  </si>
  <si>
    <t>1 от 24.01.2018г</t>
  </si>
  <si>
    <t>ТОО "Охранная предприятие "Алмаз Секъюрити"</t>
  </si>
  <si>
    <t>Турдалиев А</t>
  </si>
  <si>
    <t>Услуга по организации питания для ННЦОТ</t>
  </si>
  <si>
    <t>Исенов А</t>
  </si>
  <si>
    <t>Интродьюсер стандартный гидрофильный</t>
  </si>
  <si>
    <t>37-ои-м от 05.05.2018</t>
  </si>
  <si>
    <t>08-ННЦОТ-Т-901</t>
  </si>
  <si>
    <t>Услуга прачечной</t>
  </si>
  <si>
    <t>8 от 06.02.2018</t>
  </si>
  <si>
    <t>ИП "Татаева А.А."</t>
  </si>
  <si>
    <t>08-ННЦОТ-У-268</t>
  </si>
  <si>
    <t>Мурат Ж</t>
  </si>
  <si>
    <t>Большеберцовый вкладыш из эндопротез коленного сустава с задним стабилизатором</t>
  </si>
  <si>
    <t>33-ои-м от 26.04.2018</t>
  </si>
  <si>
    <t>08-ННЦОТ-Т-916</t>
  </si>
  <si>
    <t>Вкладыши эндопротеза тазобедренного сустава без цементной фиксации</t>
  </si>
  <si>
    <t>Головка из эндопротез тазобедренного сустава без цементной фиксации</t>
  </si>
  <si>
    <t>Ножка из эндопротез тазобедренного сустава без цементной фиксации</t>
  </si>
  <si>
    <t>Ацетабулярный компонент (чашка) эндопротеза тазобедренного сустава</t>
  </si>
  <si>
    <t>Цемент с антибиотиком</t>
  </si>
  <si>
    <t>Винт для губчатой кости</t>
  </si>
  <si>
    <t>Вкладыш ревизионный</t>
  </si>
  <si>
    <t>08-ННЦОТ-Т-917</t>
  </si>
  <si>
    <t>Головка эндопротеза тазобедренного сустава без цементной фиксации</t>
  </si>
  <si>
    <t>Головка бедренная эндопротеза тазобедренного сустава цементной фиксации</t>
  </si>
  <si>
    <t>Лезвие сагиттальной пилы</t>
  </si>
  <si>
    <t>Пневмоманжета бедренная</t>
  </si>
  <si>
    <t>Ножка бедренная эндопротеза тазобедренного сустава цементной фиксации</t>
  </si>
  <si>
    <t>Пила хирургическая, сагитальная</t>
  </si>
  <si>
    <t>Чашка из эндопротез тазобедренного сустава цементной фиксации</t>
  </si>
  <si>
    <t>Чашка эндопротеза тазобедренного сустава без цементной фиксации</t>
  </si>
  <si>
    <t>Цемент костный рентгенконтрастный</t>
  </si>
  <si>
    <t>Большеберцовый вкладыш из эндопротез коленного сустава, форма сферической дуги</t>
  </si>
  <si>
    <t>7 от 10.05.2018</t>
  </si>
  <si>
    <t>Компонент большеберцовый из эндопротез коленного сустава, верхняя поверхность основания не полированная</t>
  </si>
  <si>
    <t>08-ННЦОТ-Т-936</t>
  </si>
  <si>
    <t>Компонент бедренный из эндопротез коленного сустава</t>
  </si>
  <si>
    <t>Компонент большеберцовый из эндопротез коленного сустава, верхняя поверхность основания с бортиком</t>
  </si>
  <si>
    <t>08-ННЦОТ-Т-937</t>
  </si>
  <si>
    <t>Спираль отделяемая нейроваскулярная</t>
  </si>
  <si>
    <t>ЭОИ</t>
  </si>
  <si>
    <t>ТОО "AB-Service Company"</t>
  </si>
  <si>
    <t>Система защиты от дистальной эмболии</t>
  </si>
  <si>
    <t>Система брюшного стент-графта: бифуркационный компонент</t>
  </si>
  <si>
    <t>Система брюшного стент-графта: подвздошный компонент</t>
  </si>
  <si>
    <t>Система брюшного стент-графта: односторонний аорто-подвздошный компонент</t>
  </si>
  <si>
    <t>08-ННЦОТ-Т-952</t>
  </si>
  <si>
    <t>Бедренный компонент эндопротеза коленного сустава</t>
  </si>
  <si>
    <t>тендер/ЭОИ</t>
  </si>
  <si>
    <t>Вкладыш для эндопротеза коленного сустава</t>
  </si>
  <si>
    <t>Тибиальный компонент эндопротеза коленного сустава</t>
  </si>
  <si>
    <t>7-ОИ-М от 21.05.2018</t>
  </si>
  <si>
    <t>ТОО "Medicus-M"</t>
  </si>
  <si>
    <t>08-ННЦОТ-Т-1018</t>
  </si>
  <si>
    <t>Интродьюсер трансрадиальный гидрофильный</t>
  </si>
  <si>
    <t>ТОО "Альфатим"</t>
  </si>
  <si>
    <t>08-ННЦОТ-Т-1049</t>
  </si>
  <si>
    <t>Комплект для удаления кава-фильтра</t>
  </si>
  <si>
    <t>46-ОИ-М от 12.06.2018</t>
  </si>
  <si>
    <t>Кава-фильтр временный конический</t>
  </si>
  <si>
    <t>08-ННЦОТ-Т-1180</t>
  </si>
  <si>
    <t>ЗЦП/ЭОИ</t>
  </si>
  <si>
    <t>55-М от 14.06.2018</t>
  </si>
  <si>
    <t>08-ННЦОТ-Т-1182</t>
  </si>
  <si>
    <t>Устройство для фиксации чреспеченочного дренажа</t>
  </si>
  <si>
    <t>Проводник периферический гидрофильный 18-38</t>
  </si>
  <si>
    <t>Набор для несосудистого минидоступа с нитиноловым проводником</t>
  </si>
  <si>
    <t>Микросферы для эмболизации, в шприцах</t>
  </si>
  <si>
    <t>Микрокатетер многофункциональный</t>
  </si>
  <si>
    <t>Микрокатетер для эмболизации</t>
  </si>
  <si>
    <t>Катетер диагностический, периферический. Скорость тока контраста – до 35 мл/сек.</t>
  </si>
  <si>
    <t>08-ННЦОТ-Т-1212</t>
  </si>
  <si>
    <t>46-ОИ-М от 12.06.2019</t>
  </si>
  <si>
    <t>08-ННЦОТ-Т-1213</t>
  </si>
  <si>
    <t>46-ОИ-М от 12.06.2020</t>
  </si>
  <si>
    <t>08-ННЦОТ-Т-1214</t>
  </si>
  <si>
    <t>46-ОИ-М от 12.06.2021</t>
  </si>
  <si>
    <t>08-ННЦОТ-Т-1215</t>
  </si>
  <si>
    <t>46-ОИ-М от 12.06.2022</t>
  </si>
  <si>
    <t>08-ННЦОТ-Т-1216</t>
  </si>
  <si>
    <t>46-ОИ-М от 12.06.2023</t>
  </si>
  <si>
    <t>08-ННЦОТ-Т-1217</t>
  </si>
  <si>
    <t>46-ОИ-М от 12.06.2024</t>
  </si>
  <si>
    <t>08-ННЦОТ-Т-1218</t>
  </si>
  <si>
    <t>Шовный материал, хирургический 3/8 circle, 75 см 36 мм.</t>
  </si>
  <si>
    <t>08-ННЦОТ-Т-1250</t>
  </si>
  <si>
    <t>Стерильные соединительные трубки</t>
  </si>
  <si>
    <t>Стерильный стыковочный конус</t>
  </si>
  <si>
    <t>Наконечник StandardTip</t>
  </si>
  <si>
    <t>08-ННЦОТ-Т-1259</t>
  </si>
  <si>
    <t>Перчатки хирургические, ENCORE ORTHOPAEDIC. Размер 7,0</t>
  </si>
  <si>
    <t>Перчатки хирургические, ENCORE ORTHOPAEDIC. Размер 7,5</t>
  </si>
  <si>
    <t>Перчатки хирургические, ENCORE ORTHOPAEDIC. Размер 8,5</t>
  </si>
  <si>
    <t>ТОО "ШерКомСервис"</t>
  </si>
  <si>
    <t>08-ННЦОТ-Т-1264</t>
  </si>
  <si>
    <t>Ножка эндопротеза тазобедренного сустава без цементной фиксации Accolade</t>
  </si>
  <si>
    <t>12-М от 26.06.2018</t>
  </si>
  <si>
    <t>08-ННЦОТ-Т-1274</t>
  </si>
  <si>
    <t>Аппарат Сшивающий, диаметр анастомоза 29 мм</t>
  </si>
  <si>
    <t>ЭЦП</t>
  </si>
  <si>
    <t>78-М от 04.07.2018</t>
  </si>
  <si>
    <t>08-ННЦОТ-Т-1309</t>
  </si>
  <si>
    <t>Стент-графт бифуркационный раздвоенный</t>
  </si>
  <si>
    <t>Стент-графт дополнительный подвздошный</t>
  </si>
  <si>
    <t>Стент-графт грудной аорты</t>
  </si>
  <si>
    <t>11-ОИ-М от 23.07.2018</t>
  </si>
  <si>
    <t>ТОО "Казахмедснаб"</t>
  </si>
  <si>
    <t>08-ННЦОТ-Т-1475</t>
  </si>
  <si>
    <t>Стент коронарный с лекарственным биодеградируемым покрытием</t>
  </si>
  <si>
    <t>87-М от 17.07.2018</t>
  </si>
  <si>
    <t>ТОО "МедКор"</t>
  </si>
  <si>
    <t>08-ННЦОТ-Т-1521</t>
  </si>
  <si>
    <t>Игла биопсийная, Калибр: 16, 18</t>
  </si>
  <si>
    <t>108-М от 10.09.2018</t>
  </si>
  <si>
    <t>ТОО "ProfiMed.Ast"</t>
  </si>
  <si>
    <t>08-ННЦОТ-Т-1666</t>
  </si>
  <si>
    <t>08-ННЦОТ-Т-1142</t>
  </si>
  <si>
    <t>08-ННЦОТ-Т-1812</t>
  </si>
  <si>
    <t>50-ОИ-М от 22.06.2018</t>
  </si>
  <si>
    <t>ИП "Носевич"</t>
  </si>
  <si>
    <t>08-ННЦОТ-Т-1245</t>
  </si>
  <si>
    <t>013-ДОМП-Т-470</t>
  </si>
  <si>
    <t>013-ДОМП-Т-581</t>
  </si>
  <si>
    <t>Бумага для видеопринтера, размер 110х20 мм</t>
  </si>
  <si>
    <t>ТОО "Эндомед"</t>
  </si>
  <si>
    <t>013-ДОМП-Т-707</t>
  </si>
  <si>
    <t>014-ДОМП-Т-858</t>
  </si>
  <si>
    <t>Кассеты гистологические. Размер отверстий 0,9 мм</t>
  </si>
  <si>
    <t>67-М от 22.06.2018</t>
  </si>
  <si>
    <t>02-ДОМП-Т-1279</t>
  </si>
  <si>
    <t>Preana Test</t>
  </si>
  <si>
    <t>ТОО "Tree Gene"</t>
  </si>
  <si>
    <t>07-РДЦ-У-104</t>
  </si>
  <si>
    <t>06-НЦДР-Т-510</t>
  </si>
  <si>
    <t>Жарасова Ж.Г.</t>
  </si>
  <si>
    <t>06-НЦДР-Т-1207</t>
  </si>
  <si>
    <t>Итого ДС (41):</t>
  </si>
  <si>
    <t xml:space="preserve">Дезинфицирующее средство с моющим эффектом </t>
  </si>
  <si>
    <t>60-ОИ-М от 09.07.2018</t>
  </si>
  <si>
    <t>06-НЦДР-Т-1313</t>
  </si>
  <si>
    <t>Услуги электроснабжения</t>
  </si>
  <si>
    <t>ТОО "ЭнергоКомпани-ПВ"</t>
  </si>
  <si>
    <t>СПО</t>
  </si>
  <si>
    <t>010-СПО-У-1538</t>
  </si>
  <si>
    <t>Байдильдин Б.Б.</t>
  </si>
  <si>
    <t>Услуги телекоммуникаций</t>
  </si>
  <si>
    <t>ДСР</t>
  </si>
  <si>
    <t>АО "KazTransCom"</t>
  </si>
  <si>
    <t>011-ДСР-У-1028</t>
  </si>
  <si>
    <t>Пивторак А.А.</t>
  </si>
  <si>
    <t>Курьерские услуги</t>
  </si>
  <si>
    <t>8 от 29.01.2018</t>
  </si>
  <si>
    <t>ТОО "ДХЛ Интернешнл Казахстан"</t>
  </si>
  <si>
    <t>010-ДДО-У-168</t>
  </si>
  <si>
    <t>ДДО</t>
  </si>
  <si>
    <t>Молдашева А.А.</t>
  </si>
  <si>
    <t>Третиноин</t>
  </si>
  <si>
    <t>10-ОИ-М от 05.03.2018</t>
  </si>
  <si>
    <t>013-ДОМП-Т-563</t>
  </si>
  <si>
    <t xml:space="preserve">Услуги по транспортировке образцов </t>
  </si>
  <si>
    <t>10-М от 13.02.2018</t>
  </si>
  <si>
    <t>013-ДОМП-У-276</t>
  </si>
  <si>
    <t>Серикова А.С</t>
  </si>
  <si>
    <t>ТОО "МЫРЗА-ХАН"</t>
  </si>
  <si>
    <t>013-ДОМП-У-33</t>
  </si>
  <si>
    <t>Услуги по стерилизации ИМН</t>
  </si>
  <si>
    <t>05.3-52/08-ННЦОТ-У-476</t>
  </si>
  <si>
    <t>01.01.-31.03.2018</t>
  </si>
  <si>
    <t>Сарсенбаев Б.Д.</t>
  </si>
  <si>
    <t>Селенитовый бульон, порошок в пластиковом флаконе 500 гр.</t>
  </si>
  <si>
    <t>70-ОИ-М от 27.07.2018</t>
  </si>
  <si>
    <t>07-РДЦ-Т-1502</t>
  </si>
  <si>
    <t>Услуга по заправке картриджей и ремонту оргтехники</t>
  </si>
  <si>
    <t>ТОО «Арлан Строй Сервис»</t>
  </si>
  <si>
    <t>09-КОФ-У-321</t>
  </si>
  <si>
    <t>Куатбаева Б.М.</t>
  </si>
  <si>
    <t>ТОО "B.B.NURA"</t>
  </si>
  <si>
    <t>08-ННЦОТ-У-871</t>
  </si>
  <si>
    <t>05-ННЦМД-Т-1668</t>
  </si>
  <si>
    <t>Дүйсембі А.А.</t>
  </si>
  <si>
    <t>05-ННЦМД-Т-1801</t>
  </si>
  <si>
    <t>Искендир Н./ Ибраев У</t>
  </si>
  <si>
    <t>05-ННЦМД-Т-2031</t>
  </si>
  <si>
    <t>05-ННЦМД-Т-630</t>
  </si>
  <si>
    <t>05-ННЦМД-Т-747</t>
  </si>
  <si>
    <t>05-ННЦМД-Т-682</t>
  </si>
  <si>
    <t>05-ННЦМД-Т-683</t>
  </si>
  <si>
    <t>05-ННЦМД-Т-685</t>
  </si>
  <si>
    <t>05-ННЦМД-Т-686</t>
  </si>
  <si>
    <t>05-ННЦМД-Т-764</t>
  </si>
  <si>
    <t>05-ННЦМД-Т-693</t>
  </si>
  <si>
    <t>05-ННЦМД-Т-723</t>
  </si>
  <si>
    <t>05-ННЦМД-Т-731</t>
  </si>
  <si>
    <t>05-ННЦМД-Т-774</t>
  </si>
  <si>
    <t>05-ННЦМД-Т-773</t>
  </si>
  <si>
    <t>05-ННЦМД-Т-775</t>
  </si>
  <si>
    <t>05-ННЦМД-Т-777</t>
  </si>
  <si>
    <t>05-ННЦМД-Т-885</t>
  </si>
  <si>
    <t>05-ННЦМД-Т-819</t>
  </si>
  <si>
    <t>05-ННЦМД-Т-694</t>
  </si>
  <si>
    <t>05-ННЦМД-Т-695</t>
  </si>
  <si>
    <t>05-ННЦМД-Т-767</t>
  </si>
  <si>
    <t>05-ННЦМД-Т-766</t>
  </si>
  <si>
    <t>05-ННЦМД-Т-1141</t>
  </si>
  <si>
    <t>05-ННЦМД-Т-1155</t>
  </si>
  <si>
    <t>05-ННЦМД-Т-1257</t>
  </si>
  <si>
    <t>05-ННЦМД-Т-784</t>
  </si>
  <si>
    <t>05-ННЦМД-Т-785</t>
  </si>
  <si>
    <t>05-ННЦМД-Т-1104</t>
  </si>
  <si>
    <t>05-ННЦМД-Т-1315</t>
  </si>
  <si>
    <t>05-ННЦМД-Т-1275</t>
  </si>
  <si>
    <t>05-ННЦМД-Т-393</t>
  </si>
  <si>
    <t>05-ННЦМД-Т-1256</t>
  </si>
  <si>
    <t>05-ННЦМД-Т-1408</t>
  </si>
  <si>
    <t>05-ННЦМД-Т-1241</t>
  </si>
  <si>
    <t>05-ННЦМД-Т-1243</t>
  </si>
  <si>
    <t>05-ННЦМД-Т-1596</t>
  </si>
  <si>
    <t>05-ННЦМД-Т-1597</t>
  </si>
  <si>
    <t>05-ННЦМД-Т-1316</t>
  </si>
  <si>
    <t>05-ННЦМД-Т-1319</t>
  </si>
  <si>
    <t>05-ННЦМД-Т-1803</t>
  </si>
  <si>
    <t>05-ННЦМД-Т-1804</t>
  </si>
  <si>
    <t>05-ННЦМД-Т-1410</t>
  </si>
  <si>
    <t>05-ННЦМД-Т-1457</t>
  </si>
  <si>
    <t>05-ННЦМД-Т-1845</t>
  </si>
  <si>
    <t>05-ННЦМД-Т-1254</t>
  </si>
  <si>
    <t>Услуги по размещению информации, статей в СМИ</t>
  </si>
  <si>
    <t>пп. 11) п. 3.1. Правила</t>
  </si>
  <si>
    <t>АО «Республиканская газета «Егемен Қазақстан»</t>
  </si>
  <si>
    <t>ДНО-1356</t>
  </si>
  <si>
    <t>Кульмирзаева Д.М.</t>
  </si>
  <si>
    <t>ООО «БИОСВЯЗЬ»</t>
  </si>
  <si>
    <t>НЦДР-1210</t>
  </si>
  <si>
    <t>Ибраев У.З.</t>
  </si>
  <si>
    <t>№15-М от 19.04.2019</t>
  </si>
  <si>
    <t xml:space="preserve">ТОО «ВизаМедПлюс» </t>
  </si>
  <si>
    <t>ННЦМД-1283</t>
  </si>
  <si>
    <t>№13 от 06.06.2019</t>
  </si>
  <si>
    <t>ТОО «СаунаСтройKZ»</t>
  </si>
  <si>
    <t>НЦДР-1358</t>
  </si>
  <si>
    <t>№87 от 10.06.2019</t>
  </si>
  <si>
    <t>НЦДР-1371</t>
  </si>
  <si>
    <t>07-РДЦ-Т-1654</t>
  </si>
  <si>
    <t>Галиева А.К.</t>
  </si>
  <si>
    <t>013-ДОМП-Т-205</t>
  </si>
  <si>
    <t>05-ННЦМД-Т-975</t>
  </si>
  <si>
    <t>05-ННЦМД-Т-887</t>
  </si>
  <si>
    <t>05-ННЦМД-Т-1290</t>
  </si>
  <si>
    <t>Крахмал картофельный</t>
  </si>
  <si>
    <r>
      <t>ИП «INFINITY LINE</t>
    </r>
    <r>
      <rPr>
        <b/>
        <sz val="12"/>
        <rFont val="Times New Roman"/>
        <family val="1"/>
        <charset val="204"/>
      </rPr>
      <t>»</t>
    </r>
  </si>
  <si>
    <t>Одаманов М</t>
  </si>
  <si>
    <t>Пролангация</t>
  </si>
  <si>
    <t>Итого ЛС (213):</t>
  </si>
  <si>
    <t>Итого МИ (638):</t>
  </si>
  <si>
    <t>Итого РР (686):</t>
  </si>
  <si>
    <t>Итого ХТ (301):</t>
  </si>
  <si>
    <t>Итого услуги питания (4):</t>
  </si>
  <si>
    <t>Итого услуги прачечной (2):</t>
  </si>
  <si>
    <t>Итого работы (15)</t>
  </si>
  <si>
    <t>Итого услуги (154)</t>
  </si>
  <si>
    <t>Дата регистрации договора</t>
  </si>
  <si>
    <t>Номер договора</t>
  </si>
  <si>
    <t>Способ закупки</t>
  </si>
  <si>
    <t>Номер и дата решения /протокола</t>
  </si>
  <si>
    <t>Поставщик/Контрагент</t>
  </si>
  <si>
    <t>Предмет договора</t>
  </si>
  <si>
    <t>Сумма договора без НДС</t>
  </si>
  <si>
    <t xml:space="preserve">Сумма договора с НДС </t>
  </si>
  <si>
    <t>Валюта</t>
  </si>
  <si>
    <t>Срок действия / исполнения договора</t>
  </si>
  <si>
    <t>Ф.И.О. Исполнителя / Инициатора</t>
  </si>
  <si>
    <t>Окончательная дата внесения обеспечения исполнения договора</t>
  </si>
  <si>
    <t>Оригинал</t>
  </si>
  <si>
    <t>Скан</t>
  </si>
  <si>
    <t>08-ННЦОТ-Т-647</t>
  </si>
  <si>
    <t>14-ОИ-М от 15.03.2018</t>
  </si>
  <si>
    <t>Поставка ИМН</t>
  </si>
  <si>
    <t>тенге</t>
  </si>
  <si>
    <t>Жанибекова Н.Ж./ Амантаева А</t>
  </si>
  <si>
    <t>ДС 1 от 30.05.2018 увеличение суммы договора (было 8 592 190 т), ДС 2 от 15.11.2018 увеличение суммы (было 8968090тг). ДС 3 от 29.12.2019г Пролонгация на 2019 год (сумма 2018 года 12132598тг)</t>
  </si>
  <si>
    <t>Пролонгация на 2019 год</t>
  </si>
  <si>
    <t>05-ННЦМД-Т-881</t>
  </si>
  <si>
    <t>5-М от 17.04.2018</t>
  </si>
  <si>
    <t>Жанибекова Н.Ж.</t>
  </si>
  <si>
    <t xml:space="preserve">ДС 1 от 28.12.2018 Пролонгация договора на 2019 год (сумма 2018 года 11827145тг), </t>
  </si>
  <si>
    <t>ДС 1 от 12.12.2018 увеличение суммы договора и потребности, реквизитов заказчика (было 4877360т)</t>
  </si>
  <si>
    <t>08-ННЦОТ-Т-1260</t>
  </si>
  <si>
    <t>ЭЦП/ЭОИ</t>
  </si>
  <si>
    <t>ДС 1 от 03.01.2019г Пролонгация на 2019 год (сумма 2018 года 7299210тг)</t>
  </si>
  <si>
    <t>05-ННЦМД-Т-1317</t>
  </si>
  <si>
    <t>ДС1 от 28.12.2018г Пролонгация на 2019 год (сумма 2018 года было  4199000тг)</t>
  </si>
  <si>
    <t>ННЦМД-655</t>
  </si>
  <si>
    <t>ТОО «Маэстро Принт»</t>
  </si>
  <si>
    <t>Закуп ТМЗ</t>
  </si>
  <si>
    <t>Бланочная продукция</t>
  </si>
  <si>
    <t>ННЦМД-1134</t>
  </si>
  <si>
    <t>нет</t>
  </si>
  <si>
    <t>Закуп ИМН</t>
  </si>
  <si>
    <t>Аязова Л.С.</t>
  </si>
  <si>
    <t>ИМН-2208,2209,2210,2211,2223,2224, 2225,2226,2227,2228,2229,2230,2231, 2232,2240,2243,2244,2245,2246</t>
  </si>
  <si>
    <t>РО-1139</t>
  </si>
  <si>
    <t>пп. 16) п. 3.1 Правил</t>
  </si>
  <si>
    <t>ТОО "Airtime express"</t>
  </si>
  <si>
    <t>Закуп услуг курьера</t>
  </si>
  <si>
    <t>Асенов К.Р.</t>
  </si>
  <si>
    <t>ННЦМД-1151</t>
  </si>
  <si>
    <t>ТОО «JUGGERNAUT»</t>
  </si>
  <si>
    <t>Закуп РРМ</t>
  </si>
  <si>
    <t>РРМ-629,634,664</t>
  </si>
  <si>
    <t>ННЦМД-1223</t>
  </si>
  <si>
    <t>ТОО «КазСибФармацея»</t>
  </si>
  <si>
    <t>Искендир Н.Б.</t>
  </si>
  <si>
    <t>ИМН-2338</t>
  </si>
  <si>
    <t>ННЦМД-1249</t>
  </si>
  <si>
    <t>Туребеков Думан Кожебаевич</t>
  </si>
  <si>
    <t>ДВОУ</t>
  </si>
  <si>
    <t>Нурбекова А.Т.</t>
  </si>
  <si>
    <t>Размер вознаграждения Исполнителя за одну оказываемую услугу (консультативная и лечебная деятельность) по специальности «Нефрология» (взрослая). Срок оказание услуги с 01.05 по 31.12.2019г</t>
  </si>
  <si>
    <t>АХД-1285</t>
  </si>
  <si>
    <t>№77 от 22.05.2019</t>
  </si>
  <si>
    <t>АО «Национальный центр экспертизы и сертификации»</t>
  </si>
  <si>
    <t>Услуги по проведению техосмотра автотранспорта</t>
  </si>
  <si>
    <t>Бектурсын Е.Ә.</t>
  </si>
  <si>
    <t>НЦДР-1309</t>
  </si>
  <si>
    <t>ИП «А Storе»</t>
  </si>
  <si>
    <t>Закуп ОС</t>
  </si>
  <si>
    <t>Насосы</t>
  </si>
  <si>
    <t>РДЦ-1359</t>
  </si>
  <si>
    <t>ТОО «ОСТ-ФАРМ»</t>
  </si>
  <si>
    <t>Стерилизатор паровой с автоматической системой управления ГК– 100-3 (1 комплект), Стерилизатор паровой с автоматической системой управления ВК-75-01 (1 комплект).</t>
  </si>
  <si>
    <t>ННЦМД-1367</t>
  </si>
  <si>
    <t>ТОО «Аргус-Фарм»</t>
  </si>
  <si>
    <t>Закуп МИ</t>
  </si>
  <si>
    <t>МИ-2623</t>
  </si>
  <si>
    <t>ДТРАМЦ-1388</t>
  </si>
  <si>
    <t>№14 от 10.06.2019</t>
  </si>
  <si>
    <t>Закуп услуг по проведению поверки дозиметрического оборудования (РДЦ)</t>
  </si>
  <si>
    <t>Расходный</t>
  </si>
  <si>
    <t>Серикова А.С.</t>
  </si>
  <si>
    <t>ННЦД</t>
  </si>
  <si>
    <t>ТОО "INKAR"</t>
  </si>
  <si>
    <t>ННЦМД-1509</t>
  </si>
  <si>
    <t>Стерилизатор паровой с автоматической системой управления ГК-100-СЗМО</t>
  </si>
  <si>
    <t>Стерилизатор паровой с автоматической системой управления ВК-75-01</t>
  </si>
  <si>
    <t>Блок фиксации шурупа - гайка</t>
  </si>
  <si>
    <t>ТОО "Аргус-Фарм"</t>
  </si>
  <si>
    <t>88 от 12.06.2019</t>
  </si>
  <si>
    <t>ТОО “Luxystech” (Люксистек)</t>
  </si>
  <si>
    <t>ДМП-1422</t>
  </si>
  <si>
    <t>Казкенова А.А.</t>
  </si>
  <si>
    <t>ИП Грачёв Илья Александрович ProfiSoft</t>
  </si>
  <si>
    <t>ДМП-1424</t>
  </si>
  <si>
    <t>Кенжалинова А.Т.</t>
  </si>
  <si>
    <t>Линия светоустойчивая соединительная, цвет красный</t>
  </si>
  <si>
    <t>Линия светоустойчивая соединительная, цвет зеленый</t>
  </si>
  <si>
    <t>Линия светоустойчивая соединительная, цвет синий</t>
  </si>
  <si>
    <t>Линия соединительная с микрофильтром</t>
  </si>
  <si>
    <t>Линия соединительная спиральной формы</t>
  </si>
  <si>
    <t>Линия соединительная с антибактериальным –эндотоксинным фильтром</t>
  </si>
  <si>
    <t>Линия соединительная для пациента</t>
  </si>
  <si>
    <t>ТОО «НЕО-ФАРМ»</t>
  </si>
  <si>
    <t>ННЦМД-1425</t>
  </si>
  <si>
    <t>ННЦМД-1428</t>
  </si>
  <si>
    <t>№15 от 25.06.2019г</t>
  </si>
  <si>
    <t>НЦДР-1426</t>
  </si>
  <si>
    <t>Иммуногистохимический карандаш</t>
  </si>
  <si>
    <t>Реактив Криоспрей для экспресс биопсий</t>
  </si>
  <si>
    <t>ТОО «BioVitrum Astana (БиоВитрум Астана)»</t>
  </si>
  <si>
    <t>Трубка насоса</t>
  </si>
  <si>
    <t>РДЦ-1433</t>
  </si>
  <si>
    <t>Функциональные кровати модели "ELEGANZA 3XC"</t>
  </si>
  <si>
    <t>ННЦМД-1438</t>
  </si>
  <si>
    <t xml:space="preserve">Трубка пациента </t>
  </si>
  <si>
    <t xml:space="preserve"> ИП KazMedKapital</t>
  </si>
  <si>
    <t>ДОЗ-1443</t>
  </si>
  <si>
    <t>Шовный хирургический рассасывающийся материал M1 USP5/0 длина нити 75cm фиолетовая , 1/2 окружности, игла колющая 13мм длиной. Соединение нити с атравматической иглой</t>
  </si>
  <si>
    <t>Шовный хирургический рассасывающийся материал M0,7 USP6/0 длина нити 75cm фиолетовая , 1/2 окружности, игла колющая 13мм длиной. Соединение нити с атравматической иглой.</t>
  </si>
  <si>
    <t>Мешки дренажные для гемодиализа</t>
  </si>
  <si>
    <t>Автоматический инструмент для биопсии Pro-Mag TM Ultra 7675</t>
  </si>
  <si>
    <t>ТОО BioVitrum Astana (БиоВитрум Астана)</t>
  </si>
  <si>
    <t xml:space="preserve">Филиал «MEDICAL MARKETING GROUP, L.L.C.» (Медикал Маркетинг Л.Л.С.) (Медикал Маркетинг Л.Л.С.) в городе Алматы </t>
  </si>
  <si>
    <t>ТОО Galamat Integra</t>
  </si>
  <si>
    <t>Итого медицинские товары (1595):</t>
  </si>
  <si>
    <t>Итого немед.товары (1107):</t>
  </si>
  <si>
    <t>Итого работы (1)</t>
  </si>
  <si>
    <t>Итого прочие услуги (30):</t>
  </si>
  <si>
    <t>Итого товары (992)</t>
  </si>
  <si>
    <t xml:space="preserve">Наименование </t>
  </si>
  <si>
    <t xml:space="preserve">Способ закупок/
п. 3.1. Правил
</t>
  </si>
  <si>
    <t>Краткая характеристика</t>
  </si>
  <si>
    <t>Количество / объем</t>
  </si>
  <si>
    <t>Цена за единицу товара, тенге</t>
  </si>
  <si>
    <t>Сумма, планируемая для закупки без учета НДС, тенге</t>
  </si>
  <si>
    <t>Наименование организатора закупок</t>
  </si>
  <si>
    <t>1.1.1.</t>
  </si>
  <si>
    <t>растворитель для приготовления лекарственных форм для инъекций 400 мл</t>
  </si>
  <si>
    <t>КФ "UMC"</t>
  </si>
  <si>
    <t xml:space="preserve">для инъекций - 100 мл </t>
  </si>
  <si>
    <t>стерильный 50 мл</t>
  </si>
  <si>
    <t>раствор для инфузий 7,5%- 200,0</t>
  </si>
  <si>
    <t>раствор для инфузий 7,5%- 50</t>
  </si>
  <si>
    <t xml:space="preserve">порошок для приготовления раствора для инъекций 20мг </t>
  </si>
  <si>
    <t>Флакон</t>
  </si>
  <si>
    <t>суспензия для инъекции во флаконе  5мг/мл 10 мл.</t>
  </si>
  <si>
    <t>раствор для инфузий 400 мл</t>
  </si>
  <si>
    <t>лиофилизат для приготовления раствора для инфузий  250 мг</t>
  </si>
  <si>
    <t>порошок лиофилизированный для приготовления раствора для инфузий 500 мг</t>
  </si>
  <si>
    <t>раствор инъекционный для внутривенных введений 450 мг / 45 мл</t>
  </si>
  <si>
    <t>порошок лифилизированный  для приготовления расвора 500мкг</t>
  </si>
  <si>
    <t>раствор для внутреннего веедения 100мг</t>
  </si>
  <si>
    <t xml:space="preserve">раствор для интратекального введения  15мг/3мл </t>
  </si>
  <si>
    <t xml:space="preserve">таблетки, покрытые пленочной оболочкой 450 мг </t>
  </si>
  <si>
    <t>Таблетка</t>
  </si>
  <si>
    <t>порошок для приготовления раствора для инфузий 1 г</t>
  </si>
  <si>
    <t>раствор для подкожного введения 300 МЕ/0,36 мл</t>
  </si>
  <si>
    <t>Порошок лиофилизированный для приготовления раствора для внутривенного введения 500мг</t>
  </si>
  <si>
    <t xml:space="preserve">порошок лиофилизированный для приготовления раствора для инъекций  5,5 мкг (75 МЕ) с растворителем в шприце 1 мл </t>
  </si>
  <si>
    <t>раствор для инфузий 10 % - 20 мл</t>
  </si>
  <si>
    <t>500 МЕ порошок лиофилизированный для приготовления р-ра для в/венного введения</t>
  </si>
  <si>
    <t>раствор для перитонеального диализа с бикарбонатным буфером и низким содержанием кальция (PD-4)  1,5% декстрозы (1,36% глюкозы) - 2000 мл.</t>
  </si>
  <si>
    <t>Пакет</t>
  </si>
  <si>
    <t xml:space="preserve">капсула 40мг </t>
  </si>
  <si>
    <t>эмульсия для внутривенных инфузий 20% - 100 мл</t>
  </si>
  <si>
    <t>таблетка 6,25мг</t>
  </si>
  <si>
    <t>10% раствор для инфузий 100мл</t>
  </si>
  <si>
    <t>раствор для внутривенного введения 50 мг/мл 50 мл</t>
  </si>
  <si>
    <t>раствор 1000мл (перфузия консервация донорских органов)</t>
  </si>
  <si>
    <t>лиофилизат для приготовления раствора для инфузий 50 мг</t>
  </si>
  <si>
    <t>капсула 0,5 мг</t>
  </si>
  <si>
    <t>капсула 1 мг</t>
  </si>
  <si>
    <t xml:space="preserve">раствор для в/в инфузий 50 мг/мл - 5 мл </t>
  </si>
  <si>
    <t>таблетки, покрытые пленочной оболочкой 50 мг</t>
  </si>
  <si>
    <t xml:space="preserve">лиофилизат для приготовления раствора для инфузий 200мг </t>
  </si>
  <si>
    <t>раствор для инъекций - 20 мг/мл</t>
  </si>
  <si>
    <t>Ампула</t>
  </si>
  <si>
    <t>лиофилизат для приготовления раствора для инъекций 50 мг</t>
  </si>
  <si>
    <t xml:space="preserve">концентрат для приготовления инъекционного раствора для внутривенных инфузий 500 мг </t>
  </si>
  <si>
    <t xml:space="preserve">раствор для инфузий 20% 400 мл </t>
  </si>
  <si>
    <t>раствор для инфузии 400 мл</t>
  </si>
  <si>
    <t xml:space="preserve">раствор для инфузий  10%-200 мл </t>
  </si>
  <si>
    <t>раствор для инфузии 200 мл</t>
  </si>
  <si>
    <t>раствор 27,5% .      300 мл</t>
  </si>
  <si>
    <t xml:space="preserve">раствор,  для наружного применения 3%, 30 мл   </t>
  </si>
  <si>
    <t>раствор для небулайзера 5мг/мл 20мл</t>
  </si>
  <si>
    <t>раствор для инъекций 4мг/мл, 4 мл</t>
  </si>
  <si>
    <t xml:space="preserve">раствор для инъекций 1 мг/мл </t>
  </si>
  <si>
    <t xml:space="preserve"> КФ "UMC"</t>
  </si>
  <si>
    <t xml:space="preserve">таблетка 250 мг </t>
  </si>
  <si>
    <t>табл</t>
  </si>
  <si>
    <t>таблетки 100мг</t>
  </si>
  <si>
    <t>раствор для инъекции  100мг/2мл  2мл</t>
  </si>
  <si>
    <t>порошок для приготовления раствора для внутривенного и внутримышечного введения 1000мг</t>
  </si>
  <si>
    <t>таблетки 2 мг</t>
  </si>
  <si>
    <t>таблетка 1мг</t>
  </si>
  <si>
    <t>раствор для инъекций  1% 1 мл</t>
  </si>
  <si>
    <t>таблетки, покрытые кишечнорастворимой оболочкой 250 мг</t>
  </si>
  <si>
    <t xml:space="preserve">раствор для инъекций 40мг/2мл </t>
  </si>
  <si>
    <t>Порошок для приготовления суспензии для приема внутрь 3 г</t>
  </si>
  <si>
    <t>пакет</t>
  </si>
  <si>
    <t xml:space="preserve"> 240мг/ 5 мл </t>
  </si>
  <si>
    <t>таблетка 50 мг</t>
  </si>
  <si>
    <t>таблетка</t>
  </si>
  <si>
    <t>раствор для внутрисосудистого введения 370 мг йода/мл-50мл</t>
  </si>
  <si>
    <t>флакон</t>
  </si>
  <si>
    <t>раствор для внутрисосудистого введения 300 мг йода/мл-50 мл</t>
  </si>
  <si>
    <t>раствор для внутрисосудистого введения 370 мг йода/мл-100мл</t>
  </si>
  <si>
    <t>раствор для внутривенного и внутримышечного введения 30 мг/мл - 1мл</t>
  </si>
  <si>
    <t>ампула</t>
  </si>
  <si>
    <t>раствор  0,05% 100 мл</t>
  </si>
  <si>
    <t>таблетки 100 мг</t>
  </si>
  <si>
    <t>раствор для приема внутрь и ингаляций 7,5/мл 100мл</t>
  </si>
  <si>
    <t>Раствор для наружного применения 10% по 20 мл</t>
  </si>
  <si>
    <t>порошок для приготовления суспензии для приема внутрь  312,5 мг/5 мл</t>
  </si>
  <si>
    <t>порошок для приготовления 100 мл пероральной суспензии 156,25 мг/5мл или 156 мг/5мл</t>
  </si>
  <si>
    <t>порошок для приготовления инфузии 250 мг</t>
  </si>
  <si>
    <t>порошок для приготовления суспензии для приема внутрь 240г</t>
  </si>
  <si>
    <t>раствор спиртовый 1%-30мл</t>
  </si>
  <si>
    <t>капсула 3 мг</t>
  </si>
  <si>
    <t>капс</t>
  </si>
  <si>
    <t>таблетки, покрытые оболочкой 80 мг.</t>
  </si>
  <si>
    <t>лиофилизат для приготовления раствора для внутривенного введения 5мг</t>
  </si>
  <si>
    <t xml:space="preserve">таблетки, покрытые оболочкой 120 мг </t>
  </si>
  <si>
    <t>мазь для наружного применения 25,0</t>
  </si>
  <si>
    <t xml:space="preserve">таблетка 0,5 мг </t>
  </si>
  <si>
    <t>раствор для инъекций 40%-20,0</t>
  </si>
  <si>
    <t xml:space="preserve">раствор для инфузий 5% - 500 мл </t>
  </si>
  <si>
    <t xml:space="preserve">таблетка 0,2 мг </t>
  </si>
  <si>
    <t>таблетка 0,25 мг</t>
  </si>
  <si>
    <t>раствор для инъекций 0,25 мг/мл</t>
  </si>
  <si>
    <t xml:space="preserve">таблетки, покрытые кишечнорастворимой оболочкой 25мг </t>
  </si>
  <si>
    <t>таблетки с пролонгированным высвобождением, покрытые пленочной оболочкой 90 мг</t>
  </si>
  <si>
    <t>раствор для инъекций/концентрат для приготовления раствора для для инфузий  0,5%, 5 мл</t>
  </si>
  <si>
    <t>таблетка 40мг</t>
  </si>
  <si>
    <t>сироп - 100 мл</t>
  </si>
  <si>
    <t>раствор для инъекций 50мг/мл-2мл</t>
  </si>
  <si>
    <t xml:space="preserve">суспензия для приема внутрь 100мг/5мл </t>
  </si>
  <si>
    <t>раствор, суспензия 100 ЕД/мл.</t>
  </si>
  <si>
    <t>раствор для инъекций 4%-10,0</t>
  </si>
  <si>
    <t>таблетка 25 мг</t>
  </si>
  <si>
    <t>раствор для инъекций 1 мг/мл</t>
  </si>
  <si>
    <t xml:space="preserve">таблетка 50 мг </t>
  </si>
  <si>
    <t>раствор для приготовления раствора 2мг/мл</t>
  </si>
  <si>
    <t>таблетка, капсулы 2 мг.</t>
  </si>
  <si>
    <t>таблетки 400 мг.</t>
  </si>
  <si>
    <t xml:space="preserve">порошок, лиофилизат для приготовления раствора для инъекций  500 мг   </t>
  </si>
  <si>
    <t xml:space="preserve">порошок, лиофилизат для приготовления раствора для инъекций 1000 мг  </t>
  </si>
  <si>
    <t xml:space="preserve">капсула 250 мг </t>
  </si>
  <si>
    <t>мазь для наружного применения 15 г</t>
  </si>
  <si>
    <t>раствор для инфузий 3%-200 мл</t>
  </si>
  <si>
    <t>раствор для инфузий 200 мл</t>
  </si>
  <si>
    <t>концентрат для приготовления раствора для внутривенного введения 2мг/мл 4мл</t>
  </si>
  <si>
    <t>концентрированный раствор</t>
  </si>
  <si>
    <t>раствор для внутренного введения 0,5ммоль/мл ,15 мл</t>
  </si>
  <si>
    <t>порошок лиофилизированный для приготовление раствора для инъекции 40мг</t>
  </si>
  <si>
    <t>раствор для иньекций 0,3мг/мл - 1мл</t>
  </si>
  <si>
    <t xml:space="preserve">вагинальные капсулы 200 мг </t>
  </si>
  <si>
    <t>раствор для инъекций 1000МЕ/мл, 10 мл</t>
  </si>
  <si>
    <t>раствор для перитонеального диализа с глюкозой 1,36%- по 5000мл</t>
  </si>
  <si>
    <t>раствор для перитонеального диализа с глюкозой 3,86%- по 5000мл</t>
  </si>
  <si>
    <t>раствор для перитонеального диализа с глюкозой 2,27%-по 5000мл</t>
  </si>
  <si>
    <t>Капли глазные 5 мл</t>
  </si>
  <si>
    <t>раствор для инъекций  50 мг/5мл</t>
  </si>
  <si>
    <t>раствор  для наружного применения 0,05%</t>
  </si>
  <si>
    <t>Бесцветная прозрачная или слегка опалесцирующая жидкость с запахом спирт 20%</t>
  </si>
  <si>
    <t>раствор для инфузий 20% 100 мл</t>
  </si>
  <si>
    <t>порошок для приготовления раствора для внутривенного введения 0,5 г + 0,1 г</t>
  </si>
  <si>
    <t>таблетка пролонгированного действия, 500 мг</t>
  </si>
  <si>
    <t>таблетки 50 мг</t>
  </si>
  <si>
    <t>аэрозоль для ингаляций, дозированный 100 мкг/доза, 200 доз</t>
  </si>
  <si>
    <t>порошок лиофилизированный для приготовления раствора для инъекций 1 г</t>
  </si>
  <si>
    <t>лиофилизат для приготовления раствора для инфузий 10 000 МЕ</t>
  </si>
  <si>
    <t>порошок для приготовления раствора для инъекций, 1000000 ЕД</t>
  </si>
  <si>
    <t>капли оральные 100 мл</t>
  </si>
  <si>
    <t>раствор для инъекций 0,5 мг/мл</t>
  </si>
  <si>
    <t>порошок для приготовления раствора для инъекций 2 г</t>
  </si>
  <si>
    <t>Растворитель для приготовления лекарственных форм для инъекций 5 мл</t>
  </si>
  <si>
    <t>таблетка 500 мг</t>
  </si>
  <si>
    <t>порошок лиофилизированный для приготовления раствора для инъекций 15 ЕД 10 мг</t>
  </si>
  <si>
    <t>мазь для наружного применения 1%</t>
  </si>
  <si>
    <t>таблетки, покрытые оболочкой 500 000 ЕД</t>
  </si>
  <si>
    <t>таблетки, покрытые пленочной оболочкой 100 мг</t>
  </si>
  <si>
    <t>суспензия для инъекций 40мг/мл</t>
  </si>
  <si>
    <t>таблетки 40 мг</t>
  </si>
  <si>
    <t>таблетки 250 мг</t>
  </si>
  <si>
    <t>субстанция</t>
  </si>
  <si>
    <t>порошок</t>
  </si>
  <si>
    <t>эмульсия для внутривенных инфузий 10% - 500 мл</t>
  </si>
  <si>
    <t xml:space="preserve">глазная мазь 1% по 10г. </t>
  </si>
  <si>
    <t xml:space="preserve">таблетка 480 мг </t>
  </si>
  <si>
    <t xml:space="preserve">концентрированный раствор </t>
  </si>
  <si>
    <t xml:space="preserve">раствор для инъекций 5 мг/мл - 10 мл </t>
  </si>
  <si>
    <t>порошок лиофилизированный для приготовления раствора для инфузий 1000 МЕ</t>
  </si>
  <si>
    <t>раствор для перитонеального диализа 7,5 % - 2000мл</t>
  </si>
  <si>
    <t xml:space="preserve">раствор для подслизистых инъекций в стоматологии 4% 1,7 мл </t>
  </si>
  <si>
    <t>упак</t>
  </si>
  <si>
    <t>раствор спиртовой 30 мл</t>
  </si>
  <si>
    <t xml:space="preserve">мазь для наружного применения </t>
  </si>
  <si>
    <t>таблетки 120 мг</t>
  </si>
  <si>
    <t>мазь для наружного применения</t>
  </si>
  <si>
    <t>Капли глазные, суспензия по 5 мл</t>
  </si>
  <si>
    <t>Гель глазной 5% 5г</t>
  </si>
  <si>
    <t>крем для наружного применения 5% 30г</t>
  </si>
  <si>
    <t>таблетки 10 мг</t>
  </si>
  <si>
    <t>концентрат для приготовления раствора для инфузий 0,5 % по 5 мл</t>
  </si>
  <si>
    <t xml:space="preserve">раствор спиртовой 5% 20 мл                              </t>
  </si>
  <si>
    <t>раствор для инъекций 100 мг/мл, 10 мл</t>
  </si>
  <si>
    <t>раствор для наружного применения 25г</t>
  </si>
  <si>
    <t>таблетки подъязычные 0,5 мг</t>
  </si>
  <si>
    <t>таблетки, покрытые оболочкой  10 мг</t>
  </si>
  <si>
    <t>Капли глазные 0,4% 5 мл</t>
  </si>
  <si>
    <t>таблетки, покрытые пленочной оболочкой 4мг/1,25мг</t>
  </si>
  <si>
    <t>Капли глазные 10 мг/мл по 10 мл</t>
  </si>
  <si>
    <t>глазные капли 0,5% 15мл</t>
  </si>
  <si>
    <t>Капли глазные 30%</t>
  </si>
  <si>
    <t xml:space="preserve">раствор для инъекций 5% - 1мл </t>
  </si>
  <si>
    <t>Капли глазные 0,5% по 5 мл</t>
  </si>
  <si>
    <t>Капли глазные 0,3% по 5 мл</t>
  </si>
  <si>
    <t xml:space="preserve">раствор для инъекций   в ампулах 1 мл </t>
  </si>
  <si>
    <t>Капли глазные 0,5% по 10 мл</t>
  </si>
  <si>
    <t>Капли глазные 1% 10 мл</t>
  </si>
  <si>
    <t>глазные капли 2,5% 5мл</t>
  </si>
  <si>
    <t>спрей назальный  дозированный 27,5 мкг/доза по 120 доз</t>
  </si>
  <si>
    <t>раствор для наружного применения 0,05%</t>
  </si>
  <si>
    <t>Капли ушные 3 мг/мл 10 мл</t>
  </si>
  <si>
    <t xml:space="preserve">раствор 70% 50 мл                                                   </t>
  </si>
  <si>
    <t>Раствор для инъекций 40 мг/мл по 0,278 мл</t>
  </si>
  <si>
    <t>Итого ЛС (187):</t>
  </si>
  <si>
    <t>0,1-10 мкл одноразовый, пластиковый, уп 1000 шт, для микробиологических исследований</t>
  </si>
  <si>
    <t>Упаковка</t>
  </si>
  <si>
    <t>Для упаковки медицинского инструментария, перевязочного материала и изделий медицинского назначения при стерилизации 7,5 см* 200 м</t>
  </si>
  <si>
    <t>Для упаковки медицинского инструментария, перевязочного материала и изделий медицинского назначения при стерилизации 10,0см*200 м</t>
  </si>
  <si>
    <t>Для упаковки медицинского инструментария, перевязочного материала и изделий медицинского назначения при стерилизации 15,0см*200 м</t>
  </si>
  <si>
    <t>Для упаковки медицинского инструментария, перевязочного материала и изделий медицинского назначения при стерилизации 20,0 см*200 м</t>
  </si>
  <si>
    <t>Вакуумсодержащие стерильные пластиковые пробирки из полиэтилентерефталата (ПЭТФ), обеспечивающие точность наполнения не менее 90% для исследований сыворотки. Внутренняя резиновая часть пробки и верхний периметр пробирки покрыты геморепеллентом. Объем забираемой крови - 2,5 мл. Размер пробирки 13х75 мм. Пробирка с активатором образования сгустка и разделительным однокомпонентным акриловым инертным гелем, расположенным под углом к стенке пробирки для более эффективного отделения сгустка от сыворотки после центрифугирования, обеспечивающая стабильность аналитов не менее 48 часов после центрифугирования. Соответствие требованиям Европейской директивы по медицинским приспособлениям для диагностики in vitro 98/79/EC. Крышка пробирки 2-х-компонентная, пластиковый колпачок желтого цвета из полиэтилена, длиной не более 18 мм. Бумажная этикетка. Наличие знаков стерильности (стерилизация окисью этилена/гамма-излучение), одноразового использования на бумажной этикетке). На этикетке должна быть специальная метка для наклеивания штрих-кода, соответствующая цвету пробирки, Упаковка: пенопластовый штатив по 50-100 шт. в термоусадочной пленке с этикеткой-инструкцией на боку.</t>
  </si>
  <si>
    <t xml:space="preserve">интродьюсеры длиной 11 или 23 см, с боковым полиуретановым портом для промывания, гемостатическим клапаном, 3-х ходовым краником. Стержень интродьюсера и дилататора рентгеноконтрастный. Все детали упакованы в пластиковое кольцо, которое позволяет промывать компоненты и обеспечивает сохранность деталей. Дилататор снабжен механизмом защелкивания для минимизация протекания крови и соскальзывания дилататора. Линия для промывания большого просвета наружного крепления. Диаметр 4,5,6,7,8Fr. Наличие иглы в комплекте 18G длиной 7см.   Наличие силиконового покрытия всей поверхности иглы для облегчения проведения через ткани, проводник имеет два рабочих кончика: гибкий J-кончик 3мм и прямой гибкий кончик. </t>
  </si>
  <si>
    <t>гибкий угловой шарнирный Superset 22F-15F  с эластичным портом</t>
  </si>
  <si>
    <t>набор</t>
  </si>
  <si>
    <t>AllergyScreen Панель 4 на 10 исследований, (20 аллергенов/педиатрическая панель (ингаляционно-пищевая)</t>
  </si>
  <si>
    <t>Викрил фиолет. М 1,5 (4/0) W9106 рассасывающ. 75 см игла, колющая 17мм</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</si>
  <si>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Нить окрашена в контрастный цвет для улучшения визуализации в ране, должна сохранять 75% прочности на разрыв IN VIVO через 2 недели, 50% через 3 недели, 25% через 4 недели, срок полного рассасывания 56-70 дней, должна 
обладать антисептическими свойствами проявляющую антимикробную активность против Staphylococcus aureus, Staphylococcus epidermidis, MRSA, MRSE.
М5 (2), длина нити не менее 90 см. Игла из коррозионностойкого высокопрочного сплава, обработана силиконом,что способствует уменьшению трения между иглой и тканями, и облегчает проведение иглы через плотные ткани.  Игла имеет конструкцию, увеличивающую надежность ее фиксации в иглодержателе  за счет насечек в месте захвата.
 Игла колющая массивная, 1/2 окружности, от 47,5 до 48,5 мм длиной.</t>
  </si>
  <si>
    <t xml:space="preserve"> Нить стерильная хирургическая, синтетическая, рассасывающаяся, монофиламентная, изготовленная из полиэфира поли-п-диоксанона. Используемые материалы не должны иметь антигенной активности и должны быть апирогенны. Нить окрашена в контрастный цвет для улучшения визуализации в ране.
Нить сохраняет 60% прочности на разрыв IN VIVO через 2 недели, 40% через 4 недели, 35% через 6 недель, срок полного рассасывания 182-238 дней.
M0,7 (6/0), длина нити не менее 70 см Игла из коррозионностойкого высокопрочного сплава, обработана силиконом,что способствует уменьшению трения между иглой и тканями.
Две колющие иглы, 3/8 окружности,   от 9,2 до 9,4  мм длиной.</t>
  </si>
  <si>
    <t>Перчатки неопудренные, стерильные. Амбидекстральные. Гладкая текстурированная поверхность на  кончиках пальцев, манжета в виде валика. Изготовлены из нитрилового латекса, который позволяет повысить эластичность перчаток и отсутствие усталости при работе в них. Надежность и качество продукции обеспечивается стандартами ASTMD 3578 и EN 455, текстурированные размеры 6, 7, 7,5, 8</t>
  </si>
  <si>
    <t>двухходовой Фолея №12</t>
  </si>
  <si>
    <t>Трубка эндотрахеальная без манжеты 4,5;  стерильная однократного применения</t>
  </si>
  <si>
    <t>Наконечники с фильтром 1 — 200 мкл, прозрачные стерильные, позволяет визуально контролировать набор жидкости, свободные от ДНК-аз, РНК-аз и ингибиторов. Характеристика наконечника: материал: автоклавируемый полипропилен (выдерживает температуру не менее 121оС в течении 20 минут), длина 50,8 мм; стерильные, бесцветные, имеют градуировку стандартного объёма. Характеристика фильтра: размер пор 5-20 мкм; материал гидрофобный полиэтилен без добавлений. Встроенный гидрофобный фильтр защищает персонал и пробы от опасности аэрозольного перекрестного загрязнения. Фильтрующая преграда в каждом наконечнике расположена точно так , чтобы гарантировать точные и воспроизводимые результаты во время пипетирования. (упаковка 1000 шт)</t>
  </si>
  <si>
    <t>Наконечники с фильтром 100- 1000 мкл, длинные, проозрачные стерильные, свободные от ДНК-аз, РНК-аз и ингибиторов. Наконечники адаптированы на дозаторы имеющеся на балансе лаборатории. Характеристика наконечника: материал автоклавируемый полипролипен (выдерживает температуру не менее 121С в течении 20 минут), длина 86 мм; стерильные,бесцветные,имеют градуировку стандартного объема.Характеристика фильтра:размер пор не более 18-40мкм,материал гидрофобный полиэтилен без добавлений. (упаковка 1000шт)</t>
  </si>
  <si>
    <t>игла для взятия крови с прозрачной камерой для визуализации тока крови при попадании иглы в вену 21 G х1(0,8х25mm) силиконизированная</t>
  </si>
  <si>
    <t xml:space="preserve">биологические индикаторы  для эксклюзивного использования со стерилизационной системой "STERRAD", в комплекте, 2 х 30  </t>
  </si>
  <si>
    <t xml:space="preserve">полоски размером 14х100мм с химическим индикатором красного цвета. Полоски являются внутренними индикаторами 1 класса-свидетелями цикла в стерилизаторе "STERRAD NX" в комплекте" (4х250), упаковка №4 </t>
  </si>
  <si>
    <t>хирургические тупоконечные прямые, 170 мм</t>
  </si>
  <si>
    <t>хирургические изогнутые 170мм</t>
  </si>
  <si>
    <t>Высокопоточные педиатрические катетеры 7F, двухпросветные для проведения краткосрочного сосудистого доступа . В комплекте с :катетер,игла -интродъюссер 18G, J-образный  проводник, расширитель, 2 х инъекционный колпачок.</t>
  </si>
  <si>
    <t>Прозрачная повязка  предназначена для использования в качестве стерильной повязки на раны любой этиологии, а также для фиксации внутривенных катетеров, размер 7х8,5</t>
  </si>
  <si>
    <t>Высокопоточные педиатрические катетеры 8F, двухпросветные для проведения краткосрочного сосудистого доступа . В комплекте с :катетер,игла -интродъюссер 18G, J-образный  проводник,расширитель, 2 х инъекционный колпачок.</t>
  </si>
  <si>
    <t>Высокопоточные педиатрические катетеры 9,0F, двухпросветные для проведения краткосрочного сосудистого доступа . В комплекте с :катетер,игла -интродъюссер 18G, J-образный  проводник,расширитель, 2 х инъекционный колпачок.</t>
  </si>
  <si>
    <t>Винт спонгиозный из эндопротез тазобедренного сустава ревизионный без цементной фиксации. Титановый сплав (Ti-6Al-4V), диаметр: 6,5 мм, длина: 15, 20, 25, 30, 35, 40, 45, 50, 55, 60 мм</t>
  </si>
  <si>
    <t>винт кортикальный 4,5*20</t>
  </si>
  <si>
    <t>Винт кортикальный саморез.3,5x20T</t>
  </si>
  <si>
    <t>Винт кортикальный саморез.3,5x22T</t>
  </si>
  <si>
    <t>Винт кортикальный саморез.3,5x24T</t>
  </si>
  <si>
    <t>Винт кортикальный саморез.3,5x26T</t>
  </si>
  <si>
    <t>Винт кортикальный саморез.3,5x28T</t>
  </si>
  <si>
    <t>Винт кортикальный саморез.3,5x32T</t>
  </si>
  <si>
    <t>Винт кортикальный саморез.3,5x34T</t>
  </si>
  <si>
    <t>Винт кортикальный саморез.3,5x36T</t>
  </si>
  <si>
    <t>Винт кортикальный саморез.3,5x38T</t>
  </si>
  <si>
    <t>Винт кортикальный саморез.4,5x22T</t>
  </si>
  <si>
    <t>Винт кортикальный саморез.4,5x24T</t>
  </si>
  <si>
    <t>Винт кортикальный саморез.4,5x26T</t>
  </si>
  <si>
    <t>Винт кортикальный саморез.4,5x28T</t>
  </si>
  <si>
    <t>Винт кортикальный саморез.4,5x30T</t>
  </si>
  <si>
    <t>Винт кортикальный саморез.4,5x32T</t>
  </si>
  <si>
    <t>Винт кортикальный саморез.4,5x34T</t>
  </si>
  <si>
    <t>Винт кортикальный саморез.4,5x36T</t>
  </si>
  <si>
    <t>Винт кортикальный саморез.4,5x38T</t>
  </si>
  <si>
    <t>Винт кортикальный саморез.4,5x40T</t>
  </si>
  <si>
    <t>Винт кортикальный саморез.4,5x42T</t>
  </si>
  <si>
    <t>Винт кортикальный саморез.4,5x44T</t>
  </si>
  <si>
    <t>Винт кортикальный самонарезающий 3,5х20мм</t>
  </si>
  <si>
    <t>Винт кортикальный самонарезающий 3,5х26мм</t>
  </si>
  <si>
    <t>Винт кортикальный самонарезающий 3,5х30мм</t>
  </si>
  <si>
    <t>Винт кортикальный самонарезающий 4,5х26мм</t>
  </si>
  <si>
    <t>Винт кортикальный самонарезающий 4,5х30мм</t>
  </si>
  <si>
    <t>Винт кортикальный самонарезающий 4,5х34мм</t>
  </si>
  <si>
    <t>винт д/пластины самонарез. су/с 5,0ChLP 3,5x20T</t>
  </si>
  <si>
    <t>винт д/пластины самонарез. су/с 5,0ChLP 3,5x22T</t>
  </si>
  <si>
    <t>винт д/пластины самонарез. су/с 5,0ChLP 3,5x24T</t>
  </si>
  <si>
    <t>винт д/пластины самонарез. су/с 5,0ChLP 3,5x26T</t>
  </si>
  <si>
    <t>винт д/пластины самонарез. су/с 5,0ChLP 3,5x28T</t>
  </si>
  <si>
    <t>винт д/пластины самонарез. су/с 5,0ChLP 3,5x30T</t>
  </si>
  <si>
    <t>винт д/пластины самонарез. су/с 5,0ChLP 3,5x32T</t>
  </si>
  <si>
    <t>винт д/пластины самонарез. су/с 5,0ChLP 3,5x34T</t>
  </si>
  <si>
    <t>винт д/пластины самонарез. су/с 5,0ChLP 3,5x36T</t>
  </si>
  <si>
    <t>винт д/пластины самонарез. су/с 5,0ChLP 3,5x38T</t>
  </si>
  <si>
    <t>винт д/пластины самонарез. су/с 5,0ChLP 3,5x40T</t>
  </si>
  <si>
    <t>винт д/пластины самонарез. су/с 5,0ChLP 3,5x42T</t>
  </si>
  <si>
    <t>винт д/пластины самонарез. су/с 5,0ChLP 3,5x44T</t>
  </si>
  <si>
    <t>винт д/пластины самонарез. су/с 5,0ChLP 3,5x46T</t>
  </si>
  <si>
    <t>Винт д/пластины самонарез. су/с 5,0ChLP 3,5x48T</t>
  </si>
  <si>
    <t>Винт д/пластины самонарез. су/с 5,0ChLP 3,5x50T</t>
  </si>
  <si>
    <t>Винт д/пластины самонарез. су/с 5,0ChLP 3,5x52T</t>
  </si>
  <si>
    <t>Винт д/пластины самонарез. су/с 5,0ChLP 3,5x54T</t>
  </si>
  <si>
    <t>Винт д/пластины самонарез. су/с 5,0ChLP 3,5x56T</t>
  </si>
  <si>
    <t>Винт д/пластины самонарез. су/с 5,0ChLP 3,5x58T</t>
  </si>
  <si>
    <t>Винт д/пластины с у/c 7,0ChLP саморез. 5,0x22T</t>
  </si>
  <si>
    <t>Винт д/пластины с у/c 7,0ChLP саморез. 5,0x24T</t>
  </si>
  <si>
    <t>Винт д/пластины с у/c 7,0ChLP саморез. 5,0x26T</t>
  </si>
  <si>
    <t>Винт д/пластины с у/c 7,0ChLP саморез. 5,0x28T</t>
  </si>
  <si>
    <t>Винт д/пластины с у/c 7,0ChLP саморез. 5,0x30T</t>
  </si>
  <si>
    <t>Винт д/пластины с у/c 7,0ChLP саморез. 5,0x32T</t>
  </si>
  <si>
    <t>Винт д/пластины с у/c 7,0ChLP саморез. 5,0x34T</t>
  </si>
  <si>
    <t>Винт д/пластины с у/c 7,0ChLP саморез. 5,0x36T</t>
  </si>
  <si>
    <t>Винт д/пластины с у/c 7,0ChLP саморез. 5,0x38T</t>
  </si>
  <si>
    <t>Винт д/пластины с у/c 7,0ChLP саморез. 5,0x40T</t>
  </si>
  <si>
    <t>Винт д/пластины с у/c 7,0ChLP саморез. 5,0x42T</t>
  </si>
  <si>
    <t>Винт д/пластины с у/c 7,0ChLP саморез. 5,0x44T</t>
  </si>
  <si>
    <t>Винт д/пластины с у/c 7,0ChLP саморез. 5,0x46T</t>
  </si>
  <si>
    <t>Винт д/пластины с у/c 7,0ChLP саморез. 5,0x48T</t>
  </si>
  <si>
    <t>Винт д/пластины с у/c 7,0ChLP саморез. 5,0x50T</t>
  </si>
  <si>
    <t>Винт д/пластины с у/c 7,0ChLP саморез. 5,0x52T</t>
  </si>
  <si>
    <t>Винт д/пластины с у/c 7,0ChLP саморез. 5,0x54T</t>
  </si>
  <si>
    <t>Винт д/пластины с у/c 7,0ChLP саморез. 5,0x56T</t>
  </si>
  <si>
    <t>Винт д/пластины с у/c 7,0ChLP саморез. 5,0x58T</t>
  </si>
  <si>
    <t>Винт д/пластины с у/c 7,0ChLP саморез. 5,0x60T</t>
  </si>
  <si>
    <t>Винт д/пластины с у/c 7,0ChLP саморез. 5,0x65T</t>
  </si>
  <si>
    <t>Винт д/пластины с у/c 7,0ChLP саморез. 5,0x70T</t>
  </si>
  <si>
    <t>Винт д/пластины с у/c 7,0ChLP саморез. 5,0x75T</t>
  </si>
  <si>
    <t>Киршнера с трехгранной заточкой 1.2x310</t>
  </si>
  <si>
    <t>Киршнера с трехгранной заточкой 2.0x380</t>
  </si>
  <si>
    <t>Киршнера с трехгранной заточкой 1,5х310</t>
  </si>
  <si>
    <t>Киршнера с перьевой заточкой 2.0х310мм</t>
  </si>
  <si>
    <t>Монофокальная, асферическая, с коррекцией аберраций. Гидрофобная акриловая заднекамерная интроокулярная линза  с гепариновым покрытием и УФ-фильтром, без бликов, установленна в одноразовую инжекторную систему.   Диоптрийный ряд От +4,0 до + 30,0 с шагом в 0,5 D</t>
  </si>
  <si>
    <t xml:space="preserve">гидрофильный акриловый материал с гидрофобной поверхностью , асферичный дизайн обоих поверхностей , 4х гаптичный дизайн , с коррекцией аберраций ,УФ фильтр, с инжектором и картриджем для имплантации ,диоптрийный ряд Диоптрийность: от 0,0 до +32,0 D от 0,0 до +10,0 D (шаг 1,0 D) от +10,0 до 30,0 D (шаг 0,5 D)
от +30,0 до +32,0D (шаг 1,0 D) </t>
  </si>
  <si>
    <t xml:space="preserve">Mультифокальная трифокальная,  рефракционно-дифракционная, асферическая, аберрационно корригирующая. Моноблочная  MICS. Материал- Высокогидрофильный акрил с гидрофобными свойствами поверхности. Размер разреза 1.8 мм. Зональная решетка покрывает всю поверхность линзы от самого ее края. Технология поверхности:   микроструктура оптической поверхности без прямых углов, с волнообразными переходами. Особенности оптики - Ассиметричное распределение света между фокусами: дальним фо-кусом (50%), ближним фокусом (30%) и средним фокусом (20%). 
 Диоптрийный ряд от 0.0 до + 32.0D с шагом 0,5D
</t>
  </si>
  <si>
    <t>Офтальмологический вискоэластичный раствор, стерильный, комбинированный, объемом 1,4 мл: дисперсивный гилуронат натрия 2,2% 0,7мл и когезивный гиалуронат натрия 1,0% 0,7 мл в одном шприце канюля 25G</t>
  </si>
  <si>
    <t>Трубка эндотрахеальная без манжеты 3,5;  стерильная однократного применения</t>
  </si>
  <si>
    <t>Трубка эндотрахеальная с манжетой длиной 6,5; стерильная однократного применения</t>
  </si>
  <si>
    <t>оригинальный шприц  для применения со шприцевыми насосами объем 50 мл с аспирационной иглой, черный, для светочувствительных препаратов</t>
  </si>
  <si>
    <t>стандартный оригинальный шприц  (с аспирационной иглой) для применения со шприцевыми насосами  50мл</t>
  </si>
  <si>
    <t xml:space="preserve"> Изготовлен из прозрачной пленки Tyvek и многослойной пленки (полипропилен/полиэтилен), скрепленых по краям термошвом. Пленка  обладает высокими антимикробными свойствами и минимальным поглощением  стерилизующих газов, что сокращает длительность дополнительной аэрации после завершения процесса стерилизации. Химические индикаторы плазменной стерилизации нанесены на рулонах  вне поля  загружаемого материала  размером: 10 см х 70 м. №6</t>
  </si>
  <si>
    <t>респиратор N 95 для проведения манипуляций повышенного риска у больных с особо опасными инфекциями</t>
  </si>
  <si>
    <t xml:space="preserve">для эндоскопической коррекции </t>
  </si>
  <si>
    <t>Шарики марлевые (размер лесной орех) - 9 шт.Пинцет анатомический (нос дельфина) -1 шт. Емкость для антисептика - 2 шт. Бандаж для фиксации катетера -1шт.Фиксирующая полоска 3х15 см. - 1 шт.</t>
  </si>
  <si>
    <t>для стерилизационной установки Sterrad NX (в упаковке  5шт)</t>
  </si>
  <si>
    <t>из "Медицинская стерилизационная система "STERRAD NX" в комплекте 350мм х70м, свернутые в рулоны рукава без складок, изготовленные из материала Tyvek, проницаемого для стерилизующего агента.</t>
  </si>
  <si>
    <t xml:space="preserve"> из "Медицинская стерилизационная система "STERRAD NX" в комплекте 200мм х70м, свернутые в рулоны рукава без складок, изготовленные из материала Tyvek, проницаемого для стерилизующего агента.  В упаковке 4 рулона.</t>
  </si>
  <si>
    <t xml:space="preserve">Комплект для подключения и отключения от аппарата Набор стерильный для гемодиализа 
Для процедуры подключения:
В состав комплекта входит:
1. Салфетка впитывающая (фибрелла) 7,5х 7,5см  (4сл)  – 5шт
2. Салфетка хирургическая влагонепроницаемая впитывающая 50х70см  – 1шт
3. Тампон круглый (фибрелла) (размер со сливу) 5шт
4. Фиксирующая полоска 3х15см  3шт
5. Емкость для антисептика  -1шт
6. Пинцет анатомический (̎нос дельфина̎)126мм – 1шт
7. Перчатки неопудренные текстурированные - 1 пара
Для процедуры отключения:
В состав комплекта входит:
1. Салфетка впитывающая (фибрелла) 7,5х 7,5см  (4сл)  – 2шт
2. Тампон круглый (фибрелла) (размер со сливу) - 2шт
3. Емкость для антисептика  - 1шт
4. Перчатки неопудренные текстурированные – 1 пара
</t>
  </si>
  <si>
    <t xml:space="preserve"> Нить стерильная хирургическая, синтетическая, нерассасывающаяся, монофиламентная, изготовленная из  синтетического линейного полиолефина (полипропилен). Нить окрашена в контрастный  цвет для улучшения визуализации в ране . Толщина нити M1 (5/0), длина не менее 75 см.  Игла из коррозионностойкого высокопрочного сплава,обработана силиконом,что способствует уменьшению трения между иглой и тканями. Материал иглы на 40% более устойчив к необратимой деформации (изгибу), чем иглы из обычной нержавеющей стали, что предотвращает необходимость замены иглы, улучшает контроль над иглой и уменьшает травмирование тканей. Твердость иглы Виккерсу составляет 7151 ± 118 Mпa.  Игла имеет конструкцию, увеличивающую надежность ее фиксации в иглодержателе   за счет  скругленных углов корпуса.
Игла колющая, 3/8 окружности, от 12,5 до 13,5 мм длиной. </t>
  </si>
  <si>
    <t xml:space="preserve">Викрил фиолет.  М 3 (3/0) W9120 рассасывающ. 75 см игла колющая 26 мм          </t>
  </si>
  <si>
    <t>Викрил фиолет. М 1 (5/0) W9982 рассасывающ. 45 см игла колющая 13мм</t>
  </si>
  <si>
    <t>Викрил фиолет. М 0,7 (6/0) W9981 рассасывающ. 45 см игла, колющая 13мм</t>
  </si>
  <si>
    <t>наркозная с закрытой манжетой №2, педиатрическая, разъем 22F</t>
  </si>
  <si>
    <t>наркозная с подкачиваемой манжетой №3, взрослая малая, разъем 22F</t>
  </si>
  <si>
    <t>Дезинфекционный отсоединяемый колпачок содержащий раствор повидон-йода</t>
  </si>
  <si>
    <t>переходная повышенной прочности для перитонеального диализа</t>
  </si>
  <si>
    <t>набор с двухканальным центральным венозным катетером,  S-игла G21 длиной 38мм; катетер G22/22/ F4 диаметр 1.2мм, длина 20см, рентгенконтрастный из полиуретана с мягким кончиком, проводник 0.46мм х 25см,  подвижные и неподвижные фиксирующие крылья, фиксирующий зажим, ЭКГ-кабель, скальпель, дилататор, шприц 5мл, безыгольный инфузионный коннектор сейфсайт, самоклеящийся фиксатор катетера. Скорость потока 7/7 мл/мин</t>
  </si>
  <si>
    <t>набор двухпросветного катетера  для катетеризации верхней полой вены по методу Сельдингера в комплекте,V-игла G18 длиной 70мм; катетер G16/16/7F,диаметр 2,4мм,длина 30см,рентгеноконтрастный из полиуретана с мягким кончиком,проводником 0,89мм х 70см,подвижные и неподвижные фиксирующие крылья,фиксирующий зажим,ЭКГ-кабель,шприц 5мл,скальпель,дилататор,безыгольный инфузионный коннектор сейфсайт.Скорость потока D/P=40/35мл/мин.</t>
  </si>
  <si>
    <t>Согласно технической спецификации</t>
  </si>
  <si>
    <t xml:space="preserve">игла биопсийная, размер G-18, длиной 20см, стерильная, одноразовая. </t>
  </si>
  <si>
    <t>одноразовые микропипетки для денудации и/или манипуляции кумулюсно-ооцитных комплексов, ооцитов, эмбрионов, бластоцист. Внутренний диаметр 140 мкм, 50/уп</t>
  </si>
  <si>
    <t>одноразовые микропипетки для денудации и/или манипуляции кумулюсно-ооцитных комплексов, ооцитов, эмбрионов, бластоцист. Внутренний диаметр 300 мкм, 50/уп</t>
  </si>
  <si>
    <t xml:space="preserve">для простого переноса эмбрионов K-JETS-7019-SIVF1*1  </t>
  </si>
  <si>
    <t>диаметр 7,2 Fr; длина 26см. Внутриматочный катетер предназначен для проведения соногистерографии и взятия биопсии эндометрия.</t>
  </si>
  <si>
    <t>Винт кортикальный саморез.3,5x30T</t>
  </si>
  <si>
    <t>5,0ChLP Педиатрическая пластина для остеотомии бедра 100°3отв.</t>
  </si>
  <si>
    <t>5,0ChLP Педиатрическая пластина для остеотомии бедра 110°3отв.</t>
  </si>
  <si>
    <t>5,0ChLP Педиатрическая пластина для остеотомии бедра 150°3отв.</t>
  </si>
  <si>
    <t>5,0ChLP Педиатрическая пластина для остеотомии бедра 120°3отв.</t>
  </si>
  <si>
    <t>Пластина грудино-реберная  L-205</t>
  </si>
  <si>
    <t>Пластина грудино-реберная  L-230</t>
  </si>
  <si>
    <t>Пластина  грудино-реберная  L-256</t>
  </si>
  <si>
    <t>Пластина грудино-реберная  L-281</t>
  </si>
  <si>
    <t>Пластина грудино-реберная L-331</t>
  </si>
  <si>
    <t>7,0ChLP Педиатрическая пластина для остеотомии бедра 100° 3отв.</t>
  </si>
  <si>
    <t>7,0ChLP Педиатрическая пластина для остеотомии бедра 110° 3отв.</t>
  </si>
  <si>
    <t>7,0ChLP Педиатрическая пластина для остеотомии бедра 150°3отв.</t>
  </si>
  <si>
    <t>7,0ChLP Педиатрическая пластина для остеотомии бедра 120°3отв.</t>
  </si>
  <si>
    <t>PDS 6/0 Z1712Н 70см, две иглы, колющие    9,3 мм</t>
  </si>
  <si>
    <t>Моноаксиальные Ø 5,0мм L 40мм</t>
  </si>
  <si>
    <t>Моноаксиальные Ø 5,0мм L 45мм</t>
  </si>
  <si>
    <t>Моноаксиальные Ø 5,5мм L 40мм</t>
  </si>
  <si>
    <t>Моноаксиальные Ø 5,5мм L 45мм</t>
  </si>
  <si>
    <t>Моноаксиальные Ø 6,0мм L 40мм</t>
  </si>
  <si>
    <t>Моноаксиальные Ø 6,0мм L 45мм</t>
  </si>
  <si>
    <t>Полиаксиальные Ø 5,0мм L 40мм</t>
  </si>
  <si>
    <t>Полиаксиальные Ø 5,0мм L 45мм</t>
  </si>
  <si>
    <t>Полиаксиальные Ø 5,0мм L 50мм</t>
  </si>
  <si>
    <t>Полиаксиальные Ø 5,5мм L 40мм</t>
  </si>
  <si>
    <t>Полиаксиальные Ø 5,5мм L 45мм</t>
  </si>
  <si>
    <t>Полиаксиальные Ø 6,0мм L 50мм</t>
  </si>
  <si>
    <t>гайка для стержня диаметром (мм) 5.5 с отламывающейся головкой</t>
  </si>
  <si>
    <t>винт костный многоосевой для стержня диаметром (мм) 5.5, размером (мм) 4.5, длинной (мм) 30</t>
  </si>
  <si>
    <t>винт костный многоосевой для стержня диаметром (мм) 5.5, размером (мм) 4.5, длинной (мм) 35</t>
  </si>
  <si>
    <t>винт костный многоосевой для стержня диаметром (мм) 5.5, размером (мм) 5.0, длинной (мм) 30</t>
  </si>
  <si>
    <t>винт костный многоосевой для стержня диаметром (мм) 5.5, размером (мм) 5.0, длинной (мм) 35</t>
  </si>
  <si>
    <t>винт костный многоосевой для стержня диаметром (мм) 5.5, размером (мм) 5.5, длинной (мм) 30</t>
  </si>
  <si>
    <t>винт костный многоосевой для стержня диаметром (мм) 5.5, размером (мм) 5.5, длинной (мм) 35</t>
  </si>
  <si>
    <t>винт костный многоосевой для стержня диаметром (мм) 5.5, размером (мм) 5.5, длинной (мм) 40</t>
  </si>
  <si>
    <t>винт костный многоосевой для стержня диаметром (мм) 5.5, размером (мм) 5.5, длинной (мм) 45</t>
  </si>
  <si>
    <t>винт костный многоосевой для стержня диаметром (мм) 5.5, размером (мм) 5.5, длинной (мм) 50</t>
  </si>
  <si>
    <t>винт костный с фиксированным углом для стержня диаметром (мм) 5.5, размером (мм) 4.5, длинной (мм) 25</t>
  </si>
  <si>
    <t>винт костный с фиксированным углом для стержня диаметром (мм) 5.5, размером (мм) 4.5, длинной (мм) 35</t>
  </si>
  <si>
    <t>винт костный с фиксированным углом для стержня диаметром (мм) 5.5, размером (мм) 5.0, длинной (мм) 25</t>
  </si>
  <si>
    <t>винт костный с фиксированным углом для стержня диаметром (мм) 5.5, размером (мм) 5.0, длинной (мм) 30</t>
  </si>
  <si>
    <t>винт костный с фиксированным углом для стержня диаметром (мм) 5.5, размером (мм) 5.0, длинной (мм) 35</t>
  </si>
  <si>
    <t>винт костный с фиксированным углом для стержня диаметром (мм) 5.5, размером (мм) 5.5, длинной (мм) 30</t>
  </si>
  <si>
    <t>винт костный с фиксированным углом для стержня диаметром (мм) 5.5, размером (мм) 5.5, длинной (мм) 35</t>
  </si>
  <si>
    <t>винт костный с фиксированным углом для стержня диаметром (мм) 5.5, размером (мм) 5.5, длинной (мм) 40</t>
  </si>
  <si>
    <t>винт костный с фиксированным углом для стержня диаметром (мм) 5.5, размером (мм) 5.5, длинной (мм) 45</t>
  </si>
  <si>
    <t>винт костный с фиксированным углом для стержня диаметром (мм) 5.5, размером (мм) 5.5, длинной (мм) 50</t>
  </si>
  <si>
    <t>гайка для стержня диаметром (мм) 4.5 с отламывающейся головкой</t>
  </si>
  <si>
    <t>винт костный с фиксированным углом для стержня диаметром (мм) 4.5, размером (мм) 5.0, длинной (мм) 25</t>
  </si>
  <si>
    <t>винт костный с фиксированным углом для стержня диаметром (мм) 4.5, размером (мм) 5.0, длинной (мм) 30</t>
  </si>
  <si>
    <t>винт костный с фиксированным углом для стержня диаметром (мм) 4.5, размером (мм) 5.0, длинной (мм) 35</t>
  </si>
  <si>
    <t>винт костный с фиксированным углом для стержня диаметром (мм) 4.5, размером (мм) 5.0, длинной (мм) 40</t>
  </si>
  <si>
    <t>винт костный с фиксированным углом для стержня диаметром (мм) 4.5, размером (мм) 5.0, длинной (мм) 45</t>
  </si>
  <si>
    <t>винт костный с фиксированным углом для стержня диаметром (мм) 4.5, размером (мм) 4.5, длинной (мм) 25</t>
  </si>
  <si>
    <t>винт костный с фиксированным углом для стержня диаметром (мм) 4.5, размером (мм) 4.5, длинной (мм) 30</t>
  </si>
  <si>
    <t>винт костный с фиксированным углом для стержня диаметром (мм) 4.5, размером (мм) 5.5, длинной (мм) 35</t>
  </si>
  <si>
    <t>винт костный с фиксированным углом для стержня диаметром (мм) 4.5, размером (мм) 5.5, длинной (мм) 40</t>
  </si>
  <si>
    <t>винт костный с фиксированным углом для стержня диаметром (мм) 4.5, размером (мм) 5.5, длинной (мм) 45</t>
  </si>
  <si>
    <t>гайка для стержня диаметром (мм) 3.5 с отламывающейся головкой</t>
  </si>
  <si>
    <t>винт костный с фиксированным углом для стержня диаметром (мм) 3.5, размером (мм) 3.5, длинной (мм) 20</t>
  </si>
  <si>
    <t>винт костный с фиксированным углом для стержня диаметром (мм) 3.5, размером (мм) 3.5, длинной (мм) 25</t>
  </si>
  <si>
    <t>винт костный с фиксированным углом для стержня диаметром (мм) 3.5, размером (мм) 3.5, длинной (мм) 30</t>
  </si>
  <si>
    <t>винт костный с фиксированным углом для стержня диаметром (мм) 3.5, размером (мм) 4.5, длинной (мм) 20</t>
  </si>
  <si>
    <t>винт костный с фиксированным углом для стержня диаметром (мм) 3.5, размером (мм) 4.5, длинной (мм) 25</t>
  </si>
  <si>
    <t>винт костный с фиксированным углом для стержня диаметром (мм) 3.5, размером (мм) 4.5, длинной (мм) 30</t>
  </si>
  <si>
    <t>винт костный с фиксированным углом для стержня диаметром (мм) 3.5, размером (мм) 5.5, длинной (мм) 30</t>
  </si>
  <si>
    <t>винт костный с фиксированным углом для стержня диаметром (мм) 3.5, размером (мм) 5.5, длинной (мм) 35</t>
  </si>
  <si>
    <t>гистологические с прямоугольным отвертием с крышкой  для проводки стандартоного операционного материала, размер отверстий 0,9мм, в упаковке 500шт</t>
  </si>
  <si>
    <t xml:space="preserve">Вакуумсодержащие стерильные пластиковые пробирки с К2ЭДТА (3,6 мг), обеспечивающие точность наполнения не менее 90% для гематологических исследований цельной крови; не оказывающими влияние на параметры коагуляции не менее 4 часов после взятия крови. Внутренняя резиновая часть пробки и верхний периметр пробирки покрыты геморепеллентом. Реагент нанесен путем напыления на стенки пробирки. Объем забираемой крови - 2,0 мл. Размер пробирки 13х75 мм.  Цветовая кодировка крышки -  сиреневая.  Материал пробирки: пластик (полиэтилентерефталат), внутренние стенки пробирки покрыты силиконом для минимизации неспецифической активации клеток. Крышка: состоящая из внешней сиреневой полупрозрачной крышки высотой не меньше 1,8 см, внутренней пробкой из бутиловой резины, обладающей кровоотталкивающими свойствами. Упаковка: пенопластовый штатив по 50-100 шт. в термоусадочной пленке с этикеткой-инструкцией на боку. Наличие знаков стерильности ,одноразового использования на бумажной этикетке. Соответствие требованиям Европейской директивы по медицинским приспособлениям для диагностики in vitro 98/79/EC.  </t>
  </si>
  <si>
    <t>Трубка эндотрахеальная с манжетой 4,5 стерильная однократного применения</t>
  </si>
  <si>
    <t>Трубка эндотрахеальная с манжетой 5,0 стерильная однократного применения</t>
  </si>
  <si>
    <t>Трубка эндотрахеальная с манжетой 3,5;  стерильная однократного применения</t>
  </si>
  <si>
    <t>Трубка эндотрахеальная с манжетой длиной (L, см) 4,0; стерильная однократного применения</t>
  </si>
  <si>
    <t xml:space="preserve">аспирационный: №6 с вакуум-контролем </t>
  </si>
  <si>
    <t xml:space="preserve">аспирационный: №8 с вакуум-контролем </t>
  </si>
  <si>
    <t xml:space="preserve">аспирационный: №10 с вакуум-контролем </t>
  </si>
  <si>
    <t>из ПВХ, состоит из трубки с закругленным концом, с двумя прозрачными крыльями,с двумя лентами для фиксации с манжетой , раздувной трубки, с высокочувствительным баллоном и раздувным клапаном.Снабжена прозрачным интродьюсером для облегчения введения. стерильная для однократного применения. Стерилизована этилен оксидом. 3,0 мм</t>
  </si>
  <si>
    <t>педиатрическая; без манжеты, размер 3,0; внутренний диаметр не более 3,0мм; наружный диаметр  не более 4,5мм; длина  не менее 39 мм</t>
  </si>
  <si>
    <t>педиатрическая; с манжетой, размер 5,0; внутренний диаметр 5,0 мм; наружный диаметр 7,1мм; длина 44мм; диаметр манжеты 15,0мм</t>
  </si>
  <si>
    <t>Трахеостомическая трубка педиатрическая; без манжеты, размер 3,5; внутренний диаметр 3,5мм; наружный диаметр 5,2мм;длина 32мм</t>
  </si>
  <si>
    <t>Трубка эндотрахеальная без манжеты 4,0;  стерильная однократного применения</t>
  </si>
  <si>
    <t>Лезвия для микротома,Accu-Edge- для рутинных срезов и твердых образцов №50</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</si>
  <si>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Нить окрашена в контрастный цвет для улучшения визуализации в ране, должна сохранять 75% прочности на разрыв IN VIVO через 2 недели, 50% через 3 недели, 25% через 4 недели, срок полного рассасывания 56-70 дней,
 обладать антисептическими свойствами  против Staphylococcus aureus, Staphylococcus epidermidis, MRSA, MRSE.М4 (1), длина нити не менее 90 см, игла из коррозионностойкого высокопрочного сплава, обработана силиконом,что способствует уменьшению трения между иглой и тканями, и облегчает проведение иглы через плотные ткани.  Игла имеет конструкцию, увеличивающую надежность ее фиксации в иглодержателе  за счет насечек в месте захвата.
Игла колющая, 1/2 окружности, от 39,5 до 40,5  мм длиной.</t>
  </si>
  <si>
    <t>с покрытием, синтетическая  плетеная нить фиолетового цвета с покрытием (равные части сополимера гликолида (30%) и L-лактида (70%) и стеарата кальция, 90% гликолида 10% L-лактида размер 0, длина иглы 45мм</t>
  </si>
  <si>
    <t xml:space="preserve">с покрытием, синтетическая плетеная нить фиолетового цвета с покрытием (равные части сополимера гликолида (30%) и L-лактида (70%) и стеарата кальция, 90% гликолида 10% L-лактида размер 1 </t>
  </si>
  <si>
    <t xml:space="preserve">с покрытием, синтетическая плетеная нить фиолетового цвета с покрытием (равные части сополимера гликолида (30%) и L-лактида (70%) и стеарата кальция, 90% гликолида 10% L-лактида размер 2 </t>
  </si>
  <si>
    <t>Катетер двухходовой Фолея №20</t>
  </si>
  <si>
    <t>Катетер Фолея двухходовой №14</t>
  </si>
  <si>
    <t>Трубка эндотрахеальная, с манжетой, размер 7,5; мм., стерильная однократного применения</t>
  </si>
  <si>
    <t>двухходовой Фолея №6</t>
  </si>
  <si>
    <t>двухходовой Фолея №8</t>
  </si>
  <si>
    <t>Маска хирургическая с защитным экраном, 4-х слойная, противожидкостная оранжевого цвета, слой 100  % полиэтилен, гофрированный с выпуклыми рельефными элементами, перфорированными на вершине, плотность не менее 300 элементов на кв.см., вшитый пластиковый экран для защиты глаз; дельта"Р"  эффективность фильтрации твердых частиц (0,1 микрон) более 99%</t>
  </si>
  <si>
    <t>винт костный с фиксированным углом для стержня диаметром (мм) 5.5, размером (мм) 4.5, длинной (мм) 30</t>
  </si>
  <si>
    <t>Винт многоосевой неканюлированный для транспедикулярной фиксации позвоночника Expedium, размером 4.35х25мм</t>
  </si>
  <si>
    <t>Винт многоосевой неканюлированный для транспедикулярной фиксации позвоночника Expedium, размером  4.35х30мм</t>
  </si>
  <si>
    <t>Винт многоосевой неканюлированный для транспедикулярной фиксации позвоночника Expedium, размером 4.35х35мм</t>
  </si>
  <si>
    <t>Винт многоосевой неканюлированный для транспедикулярной фиксации позвоночника Expedium, размером 5х25мм</t>
  </si>
  <si>
    <t>Винт многоосевой неканюлированный для транспедикулярной фиксации позвоночника Expedium, размером 5х30мм</t>
  </si>
  <si>
    <t>Винт многоосевой неканюлированный для транспедикулярной фиксации позвоночника Expedium, размером  5x45мм</t>
  </si>
  <si>
    <t>Винт многоосевой неканюлированный для транспедикулярной фиксации позвоночника Expedium, размером  5x50мм</t>
  </si>
  <si>
    <t>Винт многоосевой неканюлированный для транспедикулярной фиксации позвоночника Expedium, размером  6х40мм</t>
  </si>
  <si>
    <t>Винт многоосевой неканюлированный для транспедикулярной фиксации позвоночника Expedium, размером  6х45мм</t>
  </si>
  <si>
    <t>Винт многоосевой неканюлированный для транспедикулярной фиксации позвоночника Expedium, размером 6х50мм</t>
  </si>
  <si>
    <t>Винт моноаксиальный неканюлированный для транспедикулярной фиксации позвоночника Expedium, размером 4,35х25мм</t>
  </si>
  <si>
    <t>Винт моноаксиальный неканюлированный для транспедикулярной фиксации позвоночника Expedium, размером 4,35х30мм</t>
  </si>
  <si>
    <t>Винт моноаксиальный неканюлированный для транспедикулярной фиксации позвоночника Expedium, размером 5х25мм</t>
  </si>
  <si>
    <t>Винт моноаксиальный неканюлированный для транспедикулярной фиксации позвоночника Expedium, размером 5х30мм</t>
  </si>
  <si>
    <t>Винт моноаксиальный неканюлированный для транспедикулярной фиксации позвоночника Expedium, размером 5х35мм</t>
  </si>
  <si>
    <t>Винт моноаксиальный неканюлированный для транспедикулярной фиксации позвоночника Expedium, размером 5х40мм</t>
  </si>
  <si>
    <t>Винт моноаксиальный неканюлированный для транспедикулярной фиксации позвоночника Expedium, размером 5х45мм</t>
  </si>
  <si>
    <t>Винт моноаксиальный неканюлированный для транспедикулярной фиксации позвоночника Expedium, размером 6х40мм</t>
  </si>
  <si>
    <t>Винт моноаксиальный неканюлированный для транспедикулярной фиксации позвоночника Expedium, размером 6х45мм</t>
  </si>
  <si>
    <t>Винт моноаксиальный неканюлированный для транспедикулярной фиксации позвоночника Expedium, размером 6х50мм</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</si>
  <si>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Нить окрашена в контрастный цвет для улучшения визуализации в ране, должна  сохранять 75% прочности на разрыв IN VIVO через 2 недели, 50% через 3 недели, 25% через 4 недели, срок полного рассасывания 56-70 дней.
Нить обладает антисептическими свойствами для профилактики раневой инфекции в различных тканях организма. М3,5 (0), длина нити не менее 70 см.  Игла из коррозионностойкого высокопрочного сплава, обработана силиконом,что способствует уменьшению трения между иглой и тканями, и облегчает проведение иглы через плотные ткани.  Игла имеет конструкцию, увеличивающую надежность ее фиксации в иглодержателе  за счет насечек в месте захвата.
Игла колющая, 1/2 окружности, от 39,5 до 40,5  мм длиной.</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</si>
  <si>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Нить окрашена в контрастный цвет для улучшения визуализации в ране, должна сохранять 75% прочности на разрыв IN VIVO через 2 недели, 50% через 3 недели, 25% через 4 недели, срок полного рассасывания 56-70 дней. М3 (2/0), длина нити не менее 70 см.  Игла из коррозионностойкого высокопрочного сплава, обработана силиконом, для уменьшения трения между иглой и тканями, и облегчения проведение иглы через ткани. 
Игла колющая, 1/2 окружности, от 25,5 до 26,5 мм, длиной.  Кончик иглы уплощен для лучшего разделения тканей.</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</si>
  <si>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Нить окрашена в контрастный цвет для улучшения визуализации в ране, должна сохранять75% прочности на разрыв IN VIVO через 2 недели, 50% через 3 недели, 25% через 4 недели, срок полного рассасывания 56-70 дней.М2 (3/0), длина нити не менее 70 см. Игла из коррозионностойкого высокопрочного сплава, обработана силиконом, для уменьшения трения между иглой и тканями, и облегчения проведение иглы через ткани.  
Игла колющая, 1/2 окружности, от 25,5 до 26,5 мм, длиной. Кончик иглы уплощен для лучшего разделения тканей. </t>
  </si>
  <si>
    <t xml:space="preserve">Стерильная пленочная повязка с впитывающей прокладкой Тегадерм (Медипор)  + ПАД 10 см х 15 см. Нетканая пластырная основа с нанесенным гипоаллергенным  водоотталкивающим  клеем и впитывающей прокладкой. Прокладка снабжена не прилипающим к ране слоем, поэтому повязка безболезненно снимается. Каждая повязка стерильна и имеет индивидуальную упаковку 
</t>
  </si>
  <si>
    <t>3/0 75 см игла колющая 26 мм рассасывающийся шовный материал</t>
  </si>
  <si>
    <t>гидровулканический, гелеобразная паста для нанесения наружно в тубах по 25 кг</t>
  </si>
  <si>
    <t>одноразовые из не тканного материала  (плотность не менее 40 г/м2):без содержания хлопка, в рулоне, с перфорацией по линии отрыва, не адсорбирующие дезинфектанты. Размер одной салфетки не менее:13,5х36см. Время пропитывания салфеток 5-15 минут. В комплекте:наклейки для указания срока годности рабочего раствора,имени сотрудника, рабочей концентрации раствора и другой необходимой для ЛПУ информации .Салфетки совместимы с рабочими растворами на основе ЧАС аминов,альдегидов и спиртов. Упаковка:рулон-160 штук.</t>
  </si>
  <si>
    <t>Одноразовый пластиковый, стерильный  1-200 мкл, в штативе 96 шт с фильтром</t>
  </si>
  <si>
    <t>5-200 мкл одноразовый пластиковый желтый без фильтра для микробиологических исследований №1000</t>
  </si>
  <si>
    <t>Трубка эндотрахеальная с манжетой длиной (L, см) 6,0; стерильная однократного применения</t>
  </si>
  <si>
    <t xml:space="preserve">инсулиновый BD Micro-Fine Plus U-100, объемом 1,0 мл с размером иглы 0,33х12,7мм </t>
  </si>
  <si>
    <t>JackKNIFE, с 2-х кнопочной активацией, коннектор 4 мм, для ERBE, кабель L=4,5 м</t>
  </si>
  <si>
    <t>для артроскопических лапараскопических электродов, для ERBE, L=4,5 м</t>
  </si>
  <si>
    <t>по уходу кожей больных для лежащих пациентов и пациентов с MRS, аантимикробные моющие перчатки, готовые перчатки 10 штук в упаковке</t>
  </si>
  <si>
    <t>бумага креповая стандартная  (зеленая) 1000 х 1000мм А 250, для паровой и газовой стерилизации. Плотность 60 г/м2.</t>
  </si>
  <si>
    <t>бумага креповая стандартная  (зеленая) 750 х 750мм А 250, для паровой и газовой стерилизации. Плотность 60 г/м2.</t>
  </si>
  <si>
    <t>бумага креповая стандартная для упаковывания ИМН для паровой и газовой стерилизации (белая, зеленая, голубая) 500/500 № 500</t>
  </si>
  <si>
    <t>Емкость контейнер вакуумный для мочи стерильный 100мл, с закручивающейся крышкой</t>
  </si>
  <si>
    <t>Пластина поперечная  L-45</t>
  </si>
  <si>
    <t>Пластина поперечная  L-50</t>
  </si>
  <si>
    <t>Спица Киршнера с упором 1,8*310</t>
  </si>
  <si>
    <t>Пластина реконструтивная прямая длина 283 мм толщина 2,5 мм</t>
  </si>
  <si>
    <t>стекло предметное со шлифованными краями с матовым покрытием с положительно заряженным покрытием №72</t>
  </si>
  <si>
    <t>Иглодержатель общехирургический, 180 мм</t>
  </si>
  <si>
    <t>Ножницы медицинские прямые</t>
  </si>
  <si>
    <t>Анатомический длина 200 мм</t>
  </si>
  <si>
    <t>Роторасширитель с кремальерой большой, 190 мм</t>
  </si>
  <si>
    <t>Пипетка Пастера РЕ на 3 мл, длина 150 мм, градуированная, стерильная, в индивидуальной упаковке</t>
  </si>
  <si>
    <t>Для новорожденного, голубой.</t>
  </si>
  <si>
    <t>Для новорожденного, розовый.</t>
  </si>
  <si>
    <t xml:space="preserve">бумага для дефибрилятора Cardiolife, размер 50*100*300 </t>
  </si>
  <si>
    <t xml:space="preserve">Бинт стерильный размер 7*14 </t>
  </si>
  <si>
    <t xml:space="preserve">Бинт стерильный размер 5*10 </t>
  </si>
  <si>
    <t>Скальпель №36, со съемным лезвием, одноразовый, стерильный, с пластиковой ручкой</t>
  </si>
  <si>
    <t>Маска лицевая, анестезиологическая, без латекса, нестерильная, однократного применения для взрослых, размер № 4</t>
  </si>
  <si>
    <t>Сенсор глюкозы TNLITE модель ММТ 7008 (АВ) стерильный одноразовый</t>
  </si>
  <si>
    <t>Игла для пункций костного мозга</t>
  </si>
  <si>
    <t>Игла для трепанобиопсии костной ткани размер 8G х 15 см</t>
  </si>
  <si>
    <t>для объединения фрагментатора 23 кГц и наконечника .Расходные материалы для ультразвукового Деструктора-аспиратора CUSA Excel+. INTEGRA LifeSciences.</t>
  </si>
  <si>
    <t>Титановый адаптер для катетера для перитонеального диализа</t>
  </si>
  <si>
    <t xml:space="preserve">адаптер СО2, шарнирный коннектор, для капнографа CAPNOSTAT REF </t>
  </si>
  <si>
    <t>Бинт эластичный медицинский 5.0х120 мм средней растяжимости</t>
  </si>
  <si>
    <t>Ленточный, размер 5х80 мм, средней растяжимости.</t>
  </si>
  <si>
    <t>Для стерилизационной системы STERRAD, прозрачные, упаковочные пакеты, в рулонах, размер 100х70 мм</t>
  </si>
  <si>
    <t>Для стерилизационной системы STERRAD прозрачные упаковочные пакеты в рулонах, размер 75х70 мм</t>
  </si>
  <si>
    <t>Бумага для 6-канального ЭКГ с меткой, размер 110х140х142 мм</t>
  </si>
  <si>
    <t>полукруглый, высота 11 см., длина 31 материал эко, кожзаменитель</t>
  </si>
  <si>
    <t>валик под шею, д. 9 ширина 24 см, длина 36см материал эко, кожзаменитель</t>
  </si>
  <si>
    <t>валик круглый диаметр 15, длина 42 материал эко, кожзаменитель</t>
  </si>
  <si>
    <t>синтетическая вата Целлона 15см*3м</t>
  </si>
  <si>
    <t>Вата нестерильная, 100 г.</t>
  </si>
  <si>
    <t>Воздуховод с мягким атравматичным термопластическим синтетическим загубником, наконечником и вставкой, размер 2 (8 см), цвет: зелёный.</t>
  </si>
  <si>
    <t>Воздуховод с мягким атравматичным термопластическим синтетическим наконечником и вставкой, размер 1 (6,5 см), цвет: белый.</t>
  </si>
  <si>
    <t>Воздуховод с мягким атравматичным термопластическим синтетическим загубником, наконечником и вставкой, размер 4 (10см), цвет: красный.</t>
  </si>
  <si>
    <t>Воздуховод педиатрический, стерильный, одноразового применения от 0 до 1 года.</t>
  </si>
  <si>
    <t>Воздуховод нестерильный одноразового применения, размер 5, цвет – синий.</t>
  </si>
  <si>
    <t>Применяются для обеспечения проходимости дыхательных путей, а также, как соединители для кислородной и аэрозольно увлажняющей терапии. Размер №3,0.</t>
  </si>
  <si>
    <t>ВЧ игольчатый электрод к видеоскопическому комплексу Карл Шторц, в упаковке 6 шт, для урологии</t>
  </si>
  <si>
    <t>Гель для ультразвуковых исследований, высокой вязкости А, В, во флаконе 250 мл</t>
  </si>
  <si>
    <t>фл.</t>
  </si>
  <si>
    <t>Гель для ультразвуковых исследований высокой вязкости А, В, во флаконе 5 л</t>
  </si>
  <si>
    <t>нетканый многослойный материал из окисленной регенерированной целлюлозы, стерильная Sergicel размерами 2,5х5,5см в упаковке 10шт.</t>
  </si>
  <si>
    <t>для определения глюкозы в крови к глюкометру Акку-чек Performa</t>
  </si>
  <si>
    <t>Гемостатический препарат для местного применения. Состоит из коллагеновой губки, покрытой с одной стороны компонентами фибиринового клея (высоконцентрированного фибриногена и тромбина), способствующего свертыванию крови. При контакте с кровоточащей поверхностью или жидкостями организма содержащиеся в покрытии факторы свертывания высвобождаются. Тромбин превращает фибриноген в фибрин. Размер 4,85х4,8х0,5 см, №2.</t>
  </si>
  <si>
    <t>Гемостатическая для неинвазивного достижения гемостаза в месте пункции. Материал губки гидрофильный полимер. Размер 4*4 см, толщина 5 мм. Губка водорастворима. Обеспечивает антимикробный барьер до 6 дней к большинству грамм положительных и грамм отрицательных организмов. Противопоказания отсутствуют, подходит для использования у пациентов, чувствительных к материалам на основе бычьей сыворотки.</t>
  </si>
  <si>
    <t>Рассысывающаяся стерильная гемостатическая губка на основе свиного желатина, со сроками рассасывания 4-6 недель. Размер не более 7х5х 0,1 см. Форма поставки по 20 штук в коробке, каждая в индивидуальной стерильной упаковке.</t>
  </si>
  <si>
    <t>коробка</t>
  </si>
  <si>
    <t>Диспенсер для липкой ленты, настольный, размер 19х50 см.</t>
  </si>
  <si>
    <t>Жгут силиконовый, для ретракции сосудов ЭТИЛУП жгут 2х45 см с диаметром 2 мм красный ЕН 387 (в упаковке 6 шт).</t>
  </si>
  <si>
    <t>Жгут силиконовый, для ретракции сосудов ЭТИЛУП жгут 2х45 см с диаметром 2 мм синий ЕН 388 (в упаковке 6 шт).</t>
  </si>
  <si>
    <t>Жгут силиконовый, для ретракции сосудов ЭТИЛУП жгут, 2х45 см с диаметром 2 мм белый ЕН 386 (в упаковке 6 шт).</t>
  </si>
  <si>
    <t>Трубка эндотрахеальная, с манжетой, размер 7,0; однократного применения</t>
  </si>
  <si>
    <t>Лампа, бактерицидная, мощность лампы (Вт):30, напряжение лампы (В):100, Ток в лампе (А):0,37, УФ-С излучение (Вт):12. Срок полезного использования использования (ч):8000. Форма колбы: Т26.</t>
  </si>
  <si>
    <t xml:space="preserve"> стерильная, синтетическая лента из нейлона  6мм х 70см без иглы,для трансплантации печени</t>
  </si>
  <si>
    <t>Диафрагма с аксессуарами (устройство для ручного ассистирования при лапароскопических операциях), Герметизирующая крышка-диафрагма для системы ручного ассистирования при эндоскопических операциях. Поставляется с линейкой, маркером и стерильным одноразовым рукавом-оберткой для запястья/предплечья хирурга</t>
  </si>
  <si>
    <t>За+C6:C22жим Кохера изогнутый мягкий 14 см.</t>
  </si>
  <si>
    <t>Зажим кровоостанавливающий, зубчатый прямой №1 (158 мм, мягкий).</t>
  </si>
  <si>
    <t>Зажим кровоостанавливающий, без зубов, изогнутый по плоскости, длина 160 мм, толщина бранши 1,5 мм.</t>
  </si>
  <si>
    <t xml:space="preserve">акушерско-гинекологический  инструмент зажим KOCHER, 180мм </t>
  </si>
  <si>
    <t xml:space="preserve">акушерско-гинекологический  инструмент зажим WERTHEIM 230мм </t>
  </si>
  <si>
    <t xml:space="preserve"> Зажим окончатый FOERSTER 250мм, имеющий на браншах окошки</t>
  </si>
  <si>
    <t xml:space="preserve"> акушерско-гинекологический  инструмент зажим  SIMS-MAIER 280мм </t>
  </si>
  <si>
    <t xml:space="preserve"> акушерско-гинекологический  инструмент зажим  Allis  150 mm  </t>
  </si>
  <si>
    <t xml:space="preserve">акушерско-гинекологический  инструмент щипцы пулевые SCHROEDER  240 mm </t>
  </si>
  <si>
    <t>кюретка острая жесткая  RECAMIER длиной 260 mm, размер 10,5мм №2</t>
  </si>
  <si>
    <t>кюретка острая жесткая  RECAMIER  длиной 260 mm, размер 14мм №4</t>
  </si>
  <si>
    <t xml:space="preserve">кюретка острая жесткая  RECAMIER  длиной 260 mm, размер 16,5мм №6 </t>
  </si>
  <si>
    <t>кюретка острая жесткая  RECAMIER  длиной 260 mm, размер 19,5мм №8</t>
  </si>
  <si>
    <t>Зажим хирургический изогнутый, длина 20-25 см.</t>
  </si>
  <si>
    <t>Игла для периферического доступа, размер стерильная игла-бабочка, однократного применения, 20 мм 20 G.</t>
  </si>
  <si>
    <t>Игла для забора крови, бабочка с гибким катетером, размер 24 G.</t>
  </si>
  <si>
    <t>Игла биопсийная (белая), размер калибра (G)-11, длина 15 см, стерильная, одноразовая.</t>
  </si>
  <si>
    <t>Игла биопсийная для трепанобиопсии, калибр (G)-13, длина 7 см.</t>
  </si>
  <si>
    <t>Эндоигла иньекционная 3 шр жесткая, одноразовая, № 6.</t>
  </si>
  <si>
    <t>Иглодержатель по De Bakey, TC, с насечкой 180 мм</t>
  </si>
  <si>
    <t>Известь натронная абсорбент для поглощения углекислого газа в закрытом реверсивном контуре дыхательном, производительность более 130 л/кг, бело-фиолетового цвета. Состав: гидроокись кальция – 93,5%, гидроокись натрия – 1,5%, цеолит – 5%, индикатор – 0,03%, относительная влажность не менее 15,9%. Объем в канистре 5 л.</t>
  </si>
  <si>
    <t>Импланты силиконовые грудные, круглой формы, размер от 230 мл.</t>
  </si>
  <si>
    <t>Импланты силиконовые грудные, круглой формы, размер от 350 мл.</t>
  </si>
  <si>
    <t>Импланты силиконовые грудные, круглой формы, размер от 250 мл.</t>
  </si>
  <si>
    <t>Импланты силиконовые грудные, круглой формы, размер от 270 мл.</t>
  </si>
  <si>
    <t>Импланты силиконовые грудные, круглой формы, размер от 300 мл.</t>
  </si>
  <si>
    <t>Рулоны самоклеющиеся ленты шириной 19 мм, длиной 55 м, с химическим индикатором красного цвета. Лента является наружным индикатором 1 класса-свидетелем цикла в стерилизаторе "STERRAD NX"в комплекте", упаковка №6</t>
  </si>
  <si>
    <t>Кабель биполярный высокочастотный. Шнур высокочастотный, биполярный, для коагуляторов длина не менее 300 см</t>
  </si>
  <si>
    <t>Кабель для проведения биполярной коагуляции и резки многоразового пользования для аппарата"MARTIN" Максиум</t>
  </si>
  <si>
    <t>Микропипетки для биопсии бластомера и трофэктодермы эмбриона с углом 35 градусов. Внутренний диаметр 33-37 мкм.</t>
  </si>
  <si>
    <t>Холдинг микропипетки с углом 35 градусов. Фиксирующая пипетка, применяется для неподвижной фиксации вакуумом ооцитов, эмбрионов или бластоцист. Внутрений диаметр 17 мкм, внешний диаметр 80 мкм, 100/уп.</t>
  </si>
  <si>
    <t>Капилляры, одноразовые микропипетки для денудации и/или манипуляции кумулюсно-ооцитных комплексов, ооцитов, эмбрионов, бластоцист. Внутренний диаметр 170 мкм, 50/уп.</t>
  </si>
  <si>
    <t>ИКСИ микропипетки с углом 35˚, микроинъекционная пипетка со спайком, применяется для инжектирования единичного сперматозоида. Внутрений диаметр 5,0-5,7 мкм, длина скоса 11-12 мкм, 10/уп.</t>
  </si>
  <si>
    <t>Катетер аспирационный, № 12, с вакуум-контролем.</t>
  </si>
  <si>
    <t>Катетер аспирационный, № 14, с вакуум-контролем.</t>
  </si>
  <si>
    <t>Катетер аспирационный, № 16, с вакуум-контролем.</t>
  </si>
  <si>
    <t>Катетер аспирационный, № 18, с вакуум-контролем.</t>
  </si>
  <si>
    <t>Катетер для маточных артерий специальной формы. Длина: 90 см. Размер катетеров 5F. Внутренний диаметр под проводник 0.038". Наличие вытянутого кончика. Конфигурация втулки: крылья. Максимальное давление 1200 psi (81, 6 bar).</t>
  </si>
  <si>
    <t>Увлажнитель кислородный пузырьковый с ёмкостью для кислородотерапии. Увлажнение не менее 92%, со стандартным (Евро) М12-«гайка» соединением с расходомером, трубка распылителя длиной 17см с сетчатым диффузором, сигнальный клапан с настройкой на 4л/мин со звуковой сигнализацией, выходной пластиковый конический штуцер 6мм для подсоединения стандартного кислородного шланга, пластиковая термостойкая ёмкость для стерильной жидкости с заполнением min 100-max 500 ml. Материалы: поливинилхлорид, полипропилен. Упаковка: индивидуальная, клинически чистая, 20 шт. Срок годности (срок гарантии): 5 лет от даты изготовления.</t>
  </si>
  <si>
    <t>Клипсы REF LT 300 18 Ligaclip Extra (катридж зеленый), в коробке 318 шт (для пересадки печени)</t>
  </si>
  <si>
    <t>кор</t>
  </si>
  <si>
    <t>Контейнер для гистопроцессора для реагентов с ручкой (стаканчик для гистопроцессора).</t>
  </si>
  <si>
    <t>Контейнер, медицинский, предназначен для транспортировки до 60 пробирок, высотой до 175 мм, диаметром 16 мм.</t>
  </si>
  <si>
    <t>Емкость контейнер, вакуумный, для мочи, стерильный, 60 мл с закручивающей красной крышкой.</t>
  </si>
  <si>
    <t>Контейнер для транспортировки биологического материала, медицинский, длина 240 мм, высота 165 мм</t>
  </si>
  <si>
    <t>Корнцанг, прямой 250 мм.</t>
  </si>
  <si>
    <t>Корнцанг, изогнутый 250 мм.</t>
  </si>
  <si>
    <t>Краник запирающий, высокого давления                          (2-х и 3-х портовый ),  наличие  линии давления 10 см ,наличие  поворотного адаптера.</t>
  </si>
  <si>
    <t>для проведения суточного мониторирования артериального давления подростковые  длиной 24см-32см</t>
  </si>
  <si>
    <t xml:space="preserve">Манжета для измерения артериального давления новорожденных 5см окружность 8-13см </t>
  </si>
  <si>
    <t>Манжета взрослая, ширина 15 см, d 26-36 см.</t>
  </si>
  <si>
    <t>Маркер лабораторный для предметных стекол, синего, черного цвета, устойчивый к различным растворителям.</t>
  </si>
  <si>
    <t>Маска к небулайзеру С28, взрослая из ПВХ.</t>
  </si>
  <si>
    <t>Маска к небулайзеру, для детей к небулайзеру Омрон NE-C28-E (-29Е, -30Е).</t>
  </si>
  <si>
    <t>Маска ларингиальная, силиконовая, размер №4.</t>
  </si>
  <si>
    <t>Маска ларингиальная, силиконовая, размер №3.</t>
  </si>
  <si>
    <t>Маска лицевая, анестезиолгическая, без латекса, стерильная, однократного использования, размер № 6.</t>
  </si>
  <si>
    <t>Из ПВХ с кислородной линией 2м устойчивой к перегибам, с носовым зажимом.</t>
  </si>
  <si>
    <t>Масло оливковое для массажа.</t>
  </si>
  <si>
    <t>Материал стоматологический, стеклоиномерный, пломбировочный, облегченного смешивания, 12,5/8,5</t>
  </si>
  <si>
    <t>Материал стоматологический, композитный, светоотверждаемый, реставрационный, рентгеноконтрастный, цветовых оттенков 4,0, № 9</t>
  </si>
  <si>
    <t>Система (мешок) для ручного искусственного дыхания (ИВЛ), с клапаном давления, детская, объем 550 мл. Маска размер 4, одноразовая.</t>
  </si>
  <si>
    <t>Система (мешок) для ручного искусственного дыхания (ИВЛ), с клапаном давления, детская, объем 280 мл. Маска размер 1, многоразовая.</t>
  </si>
  <si>
    <t>Ручной, для взрослых, одноразовая, маска размер 3, обьем 1 л.</t>
  </si>
  <si>
    <t>Ручной для взрослых многоразовая, маска размер 4, обьем 1 л.</t>
  </si>
  <si>
    <t>Взрослый мешок для тела. Размер 2000см х 60 см, непрозрачный, водозащитный, полиэстеровая застежка- молния, 4 пары перчаток, цвет белый. Толщина 100 микрон.</t>
  </si>
  <si>
    <t>Детский мешок для тела. Размер 50см х43см, непрозрачный, водозащитный, полиэстеровая застежка- молния, 4 пары перчаток, цвет белый. Толщина мешка 100 микрон.</t>
  </si>
  <si>
    <t>Мочеприемник, прикроватный для сбора мочи, однократного применения стерильный, снабжен клапаном против обратного тока мочи, винтовой спускной кран на дне мешка, 2000 мл.</t>
  </si>
  <si>
    <t>Высокопоточные педиатрические катетеры 6,5F, двухпросветные для проведения краткосрочного сосудистого доступа. В комплекте: катетер, игла -интродъюссер 18G, J-образный проводник, расширитель, 2 х инъекционный колпачок.</t>
  </si>
  <si>
    <t>Высокопоточные катетеры 11,5F, двухпросветные для проведения краткосрочного сосудистого доступа. В комплекте: катетер, игла -интродъюссер 18G, J-образный проводник, расширитель, 2 х инъекционный колпачок.</t>
  </si>
  <si>
    <t>Магистраль для сбора плазмы (620) стерильная, однократного применения. Центрифужный колокол (625HS) стерильный, однократного применения.Контейнер (мешок) для сбора плазмы, адаптированный к восполнению физиологическим раствором (692) стерильный, однократного применения. Раствор цитрата натрия 4% 250 мл (420С) стерильный, однократного применения.Фистульная игла 16G, однократного применения</t>
  </si>
  <si>
    <t>Биполярные щипцы захватывающие, изогнутые с изолированной пластмассовой рукояткой без фиксатора, длина не менее 340мм, диаметр не более 5мм.</t>
  </si>
  <si>
    <t>Набор трубок HYS, многоразовый компонент для системы HAMOU Endomat</t>
  </si>
  <si>
    <t>Наконечник, одноразовый, пластиковый, стерильный, 1-100 мкл, в штативе 96 шт.</t>
  </si>
  <si>
    <t>Наконечник одноразовый, пластиковый, стерильный 0-10 мкл, в пластиковом 1000 шт/уп.</t>
  </si>
  <si>
    <t>Насос ручной с манометром: предназначен для подачи атмосферного воздуха в пневмоманжеты. Состоит из: 1. Манометра- для определения давления атмосферного воздуза поступающего в манжету, 2. Регулятора пускового клапана, 3. Соединительного наконечника и спирального резинового шланга, 4. Корпуса и поршня насоса с голубой матовой рифленой ручкой. Кусачки, инструмент ипользуемый для рассечения стержней, диаметром до 6,0мм, для достижения нужной длины при травматологических операциях. Длина инструмента 480 мм. Инструменты для остеосинтеза изготавливаются из антикаррозийных сталей, согласно стандарту ISO 7153-1. В связи с высоким содержанием хрома, на поверхности нержавеющей стали образуется пассивная пленка, защищающая инструмент от коррозии.</t>
  </si>
  <si>
    <t>Ножка желобоватая, пресс-фит системы GMRS</t>
  </si>
  <si>
    <t>Ножницы хирургические, тупоконечные, изогнутые с тонкими браншами, 180мм</t>
  </si>
  <si>
    <t>Одеяло на устройство конвекционного обогрева для прибора Equator EQ -5000, SW-2002, 101,6 смW x 146,1 см</t>
  </si>
  <si>
    <t>Воскообразная масса от темно-коричневого до черного цвета - вещество нефтяного происхождения: парафин, минеральные масла, смолы и другие вещества, используется для физиотерапии</t>
  </si>
  <si>
    <t>Паста проводящая для ЭЭГ, ЭМГ. Обладает оптимальным балансом адгезии и электропроводимости, не высыхает и легко удалаяется с кожи. В упаковке 3 банки</t>
  </si>
  <si>
    <t>Пеленка стерильная, размер 100х100 см</t>
  </si>
  <si>
    <t>Диагностические, смотровые, латексные, нестерильные неопудренные. Текстурированные на пальцах. Цвет - белый или бежевый. Длина (мм): мин. 240</t>
  </si>
  <si>
    <t>Перчатки смотровые, нитриловые, нестерильные, неопудренные, текстурированные на пальцах.</t>
  </si>
  <si>
    <t>Перчатки хирургические, стерильные, ENCORE ORTHOPAEDIC латексные, анатомической формы, текстуированные, непудренные, высокопрочные - на 52 % толще обычной перчатки, внутренняя поверхность обработана силиконом, толщина (палец) 0,33 мм,плотная манжета без валика с клейкой полоской для фиксации на рукаве халата, пластиковая упаковка, цвет-коричневый размер 8,5.</t>
  </si>
  <si>
    <t>Перчатки хирургические, низкоаллергенные, стерильные, с полимерным покрытием, размер 6,5, латексные, текстурированные на пальцах неопудренные, анатомическая форма Цвет - белый или бежевый. Минимальная длина перчатки 295 мм. Ширина (мм):</t>
  </si>
  <si>
    <t>Перчатки хирургические, низкоаллергенные, стерильные, с полимерным покрытием, размер 7,0, латексные, текстурированные на пальцах</t>
  </si>
  <si>
    <t>Перчатки хирургические, низкоаллергенные, стерильные с полимерным покрытием, размер 7,5, латексные, текстурированные на пальцах, неопудренные, анатомическая форма. Цвет - белый или бежевый. Минимальная длина перчатки 295 мм. Ширина (мм):5,5 - 72±5; 6- 76±5; 6,5- 83±5; 7- 90±5; 7,5- 95±5; 8- 103±5; 8,5- 109±5; 9- 115±5. Толщина стенки (мм) для всех размеров: Палец: одинарная толщина - 0,22-0,23, двойная толщина – 0,42-0,46. Ладонь: одинарная толщина - 0,21-0,22, двойная толщина – 0,42-0,44. Манжета (запястье) одинарная толщина - 0,17-0,18, с валиком, закручивающимся внутрь. Класс безопасности 2а</t>
  </si>
  <si>
    <t>Перчатки хирургические, низкоаллергенные, стерильные с полимерным покрытием, размер 8,0. латексные, текстурированные на пальцах, неопудренные, анатомическая форма. Цвет - белый или бежевый. Минимальная длина перчатки 295 мм. Ширина (мм): 5,5 - 72±5; 6- 76±5; 6,5- 83±5; 7- 90±5; 7,5- 95±5; 8- 103±5; 8,5- 109±5; 9- 115±5. Толщина стенки (мм) для всех размеров: Палец: одинарная толщина - 0,22-0,23, двойная толщина – 0,42-0,46. Ладонь: одинарная толщина - 0,21-0,22, двойная толщина – 0,42-0,44. Манжета (запястье) одинарная толщина - 0,17-0,18, с валиком, закручивающимся внутрь. Класс безопасности 2а. Нанесено абсорбирующее, антисептическое напыление U.S.P.Соответствуют стандарту EN 455-1,2,3,4; ГОСТ EN 455-1-2014, ГОСТ EN 455-2-2014, ASTM D3577-09, ISO 15223-1:2012, ISO 10282:2002, ГОСТ Р 52238-2004, ISO 11607-1:2006, ISO 11137-1:2006, ISO 13485:2012, ISO 14971:2012, ISO 10993-10, ASTM F719-81, ASTM F720-81.</t>
  </si>
  <si>
    <t>для ультразвуковых исследований высокой вязкости А, В, во флаконе 250 мл</t>
  </si>
  <si>
    <t>биопсийная одноразовая модель ТR для пистолета АВС TR 14/20</t>
  </si>
  <si>
    <t xml:space="preserve">биопсийная, урологическа к пистолету Gallini размер калибра (G)  16, длиной (см) 30, стерильная, одноразовая </t>
  </si>
  <si>
    <t>Пинцет для биполярной коагуляции к аппарату Soring, длина 160 мм.</t>
  </si>
  <si>
    <t>Пинцет анатомический, с насечкой, прямой 105 мм.</t>
  </si>
  <si>
    <t>Пинцет глазной, шовный, деликатный, плоский, для завязывния нити, бранши плоские, ширина рабочих концов 0,25 мм, ширина бранш 6 мм, длина общая 75 мм.</t>
  </si>
  <si>
    <t>Повязка с впитывающей прокладкой, стерильная из нетканного материала, размер 10 см х30 см.</t>
  </si>
  <si>
    <t>Повязка с впитывающей прокладкой, стерильная из нетканного материала, размер 5 см х 7,2 см.</t>
  </si>
  <si>
    <t>Повязка с впитывающей прокладкой стерильная из нетканного материала, размер 10 см х 8 см</t>
  </si>
  <si>
    <t>Повязка с впитывающей прокладкой стерильная из нетканного материала, размер 10 см х 20 см.</t>
  </si>
  <si>
    <t>Повязка для фиксации канюль, стерильная, из нетканного материала с округленными краями, размер 7,2х5,0.</t>
  </si>
  <si>
    <t>Повязка для фиксации канюль, стерильная из нетканного материала с округленными краями, размер 8,0х5,8.</t>
  </si>
  <si>
    <t xml:space="preserve">протез яичка в мошонку силиконовый,  детский, гладкий, обьем 6 мл диаметр 21мм, длина 25мм </t>
  </si>
  <si>
    <t>Расширители Гегара, для расширения цервикального канала, размер от 3,5 до 20</t>
  </si>
  <si>
    <t>Применяется для операций на молочной железе.</t>
  </si>
  <si>
    <t>Система PD Paed System для перитонеального диализа для новорожденных</t>
  </si>
  <si>
    <t>Система закрытая аспирационная на 72 часа для эндотрахеальной трубки, для детей 5FR, длина 31 см, Y образными адаптерами, 5 мм/3.0 мм/3.5 мм, цветовым делением, с клапаном контроля.</t>
  </si>
  <si>
    <t>Система закрытая аспирационная на 72 часа для трахеостомической трубки, для взрослых 10FR, длина 34 см, с MDI портом, с клапаном контроля вакуума.</t>
  </si>
  <si>
    <t>Система закрытая аспирационная на 72 часа для эндотрахеальной трубки, для детей 8FR, длина 31 см, Y образными адаптерами, 3,0 мм/3.5 мм/4,0 мм, цветовым делением, с клапаном контроля.</t>
  </si>
  <si>
    <t>Закрытая аспирационная система на 72 часа для эндотрахеальной трубки, для детей 6FR, длина 31 см, Y образными адаптерами, 3,0 мм/3.5 мм/4,0 мм, цветовым делением, с клапаном контроля.</t>
  </si>
  <si>
    <t>Стекло предметное для микропрепаратов со шлифованными краями и полосой для записи, размер 76х26 мм, толщина 1мм, для микроскопировании биоматериалов.</t>
  </si>
  <si>
    <t>Стекло предметное, с матовым покрытием, размер 76 х 25 мм, толщина не менее 1 мм, в упаковке 50 штук.</t>
  </si>
  <si>
    <t>Тепловлагообменник для трахеостомической трубки, зажимный порт отсасывания, ксилородный соединитель, антиокклюзионный механизм</t>
  </si>
  <si>
    <t>Тест полосы для определения глюкозы в крови к глюкометру Акку-чек Active №50</t>
  </si>
  <si>
    <t>Троакар одноразовый с острым стилетом внутренний диаметр 12мм, длина 100мм, включая редукционный клапан 5мм, стерильный, в уп.10 шт.</t>
  </si>
  <si>
    <t>Воздушная трубка для небулайзера С28Р</t>
  </si>
  <si>
    <t>Трубка трахеостомическая трубка из ПВХ состоит из трубки с закругленным концом, с двумя прозрачными крыльями, с двумя лентами для фиксации с манжетой, раздувной трубки, с высокочувствительным баллоном и раздувным клапаном.Снабжена прозрачным интродьюсером для облегчения введения, стерильная для однократного применения. Стерилизована этилен оксидом. 3,5мм</t>
  </si>
  <si>
    <t>Трубка трахеостомическая трубка из ПВХ состоит из трубки с закругленным концом, с двумя прозрачными крыльями, с двумя лентами для фиксации с манжетой, раздувной трубки, с высокочувствительным баллоном и раздувным клапаном. Снабжена прозрачным интродьюсером для облегчения введения.Сетрильная для однократного применения. Стерилизована этилен оксидом. 4,0 мм</t>
  </si>
  <si>
    <t>Трубка трахеостомическая трубка из ПВХ состоит из трубки с закругленным концом, с двумя прозрачными крыльями, с двумя лентами для фиксации с манжетой, раздувной трубки, с высокочувствительным баллоном и раздувным клапаном.Снабжена прозрачным интродьюсером для облегчения введения.Сетрильная для однократного применения.Стерилизована этилен оксидом. 4,5 мм</t>
  </si>
  <si>
    <t>Трубка эндотрахеальная без манжеты 2,0; стерильная однократного применения.</t>
  </si>
  <si>
    <t>Трубка эндотрахеальная без манжеты 2,5; стерильная однократного применения.</t>
  </si>
  <si>
    <t>Трубка эндотрахеальная с манжетой 3,0; стерильная однократного применения.</t>
  </si>
  <si>
    <t>Трубка армированная, эндотрахеальная, с манжетой, размер 4,0 для пероральной и назальной интубации предотвращеат риск перегиба трубки</t>
  </si>
  <si>
    <t>Трубка армированная, эндотрахеальная, с манжетой, размер 4,5, для пероральной и назальной интубации предотвращеат риск перегиба трубки</t>
  </si>
  <si>
    <t>Фиксатор для эпидурального катетера G16|18</t>
  </si>
  <si>
    <t>Фиксатор эндотрахеальной трубки, размер 7,0- 10,0 мм</t>
  </si>
  <si>
    <t>Фильтр диализной жидкости для аппаратов "Искусственная почка".</t>
  </si>
  <si>
    <t>Химический индикатор в полосках, для низкотемпературной стерилизации размещается внутри каждой упаковки со стерилизуемыми инструментами для проверки успешности стерилизации под воздействием пероксида водорода. Химический индикатор изменяет цвет с красного на желтый под воздействием паров пероксида водорода. № 250 штук</t>
  </si>
  <si>
    <t>Размер 100х20мм, одноразовая, стерильная, прошедшие MEA-тест (Протестированы на эмбриотоксичность)</t>
  </si>
  <si>
    <t>Чашка культуральная для ЭКО одноразовая 35х10мм с высокими стенками, прошедшие MEA-тест (Протестированы на эмбриотоксичность)</t>
  </si>
  <si>
    <t>Чашка ЭКО с центральной лункой, одноразовая, стерильная 60х15 мм, прошедшие MEA-тест (Протестированы на эмбриотоксичность)</t>
  </si>
  <si>
    <t xml:space="preserve">Нить стерильная хирургическая, синтетическая, нерассасывающаяся, полифиламентная, изготовленная из полиэтилентерефталата (полиэстер) с покрытием из полибутилата, что обеспечивает снижение трения при проведении через плотные ткани ЭТИБОНД.   Нить толщиной M5 (2) в 4 отрезках, окрашенных в контрастный  цвет,длиной не менее 75 см. Игла из коррозионностойкого высокопрочного сплава, обработана силиконом, что способствует уменьшению трения между иглой и тканями, и облегчает проведение иглы через ткани. Игла колющая с режущим кончиком острия (1/12 от длины корпуса иглы) для облегчения проведения иглы сквозь плотные фиброзные участки ткани, от 44,5 до 45,5 мм длиной, 1/2 окружности. </t>
  </si>
  <si>
    <t>Нить стерильная хирургическая, синтетическая, не рассасывающаяся, полифиламентная, изготовленная из полиэтилентерефталата (полиэстер) с покрытием из полибутилата, что обеспечивает снижение трения при проведении через плотные ткани. Нить толщиной M3,5 (0), окрашенная в контрастный цвет для лучшей визуализации в ране, длиной не менее 75 см. Игла из коррозионностойкого высокопрочного сплава, обработана силиконом, что способствует уменьшению трения между иглой и тканями, и облегчает проведение иглы через ткани.</t>
  </si>
  <si>
    <t>Монокрил (6/0) М 0,7 W 3224, рассасывающая 45 см игла, колющая 13 мм.</t>
  </si>
  <si>
    <t>Монокрил (5/0) W3203, рассасывающая 45 см игла, колющая 13 мм</t>
  </si>
  <si>
    <t>Монокрил (4/0) М 1,5 W 3435, рассасывающая 70 см игла, колющая 17 мм.</t>
  </si>
  <si>
    <t xml:space="preserve">Пролен (5/0)  W8803, нерассасывающ. 75см, игла колющая   11мм </t>
  </si>
  <si>
    <t>PDS 5/0 М1 PDP 9201H 70 см, 13 мм колющая игла</t>
  </si>
  <si>
    <t>Шприц для переноса эмбриона стерильный, одноразовый в индивидуальной упаковке.</t>
  </si>
  <si>
    <t>Электрод нейтральный, одноразового пользования для аппарата Martin №5 в упаковке.</t>
  </si>
  <si>
    <t>Электрод для ЭКГ, нестерильный, d-60 mm (длительного пользования), №25</t>
  </si>
  <si>
    <t xml:space="preserve"> переходник на троакар 10мм</t>
  </si>
  <si>
    <t>Трубка для насоса изготовлена из силикона, диаметр 8/14 мм</t>
  </si>
  <si>
    <t>Трубка для насоса изготовлена из силикона, диаметр 4/6 мм</t>
  </si>
  <si>
    <t>Клипсонакладыватель хирургический LIGACLIP для открытой хирургии (20 малых клипс, для 24см)</t>
  </si>
  <si>
    <t>Порт для цистоскопа инструментов с системой уплотнения и быстродействующим замком, 1 канал для цистоскопа</t>
  </si>
  <si>
    <t>стер.чехол 145х85 см, простыня 200х150см, пеленка 100х80 см с липким краем, халат 54р/р. рукава на рез.-2</t>
  </si>
  <si>
    <t>Набор трубок для промывания к артроскопу REF в коробке 6 шт.</t>
  </si>
  <si>
    <t>длина 200мм толшина бранш 1,5 с антипригарным покрытием</t>
  </si>
  <si>
    <t xml:space="preserve">одноразового пользования, BOWA , разделенный, 90 cm², Уп=100 шт. </t>
  </si>
  <si>
    <t>лента для хирургического лечения недержания мочи состоящий из  полипропиленовых и поливинилиденфторидных (ПВДФ) мононитей диаметром 120 мкм с объемной пористостью: 72 %, поверхностная плотность: 60 г/м2, сетчатый эндопротез в индивидуальной упаковке стерильный размером 1,1 х 30 см.</t>
  </si>
  <si>
    <t>сетчатый эндопротез для реконструктивной хирургии тазового дна  передний с петлями и гибким проводником (размер пор до 2000 мкм), толщина 0,3мм, объемная пористость 82%, поверхностная пористость 21 г\м2)</t>
  </si>
  <si>
    <t xml:space="preserve">Сменные картриджи с удлинителем En Flow, устройство для обескровливания 
конечностей при ортопедических операциях 
HEMACLEAR™ (коричневый) </t>
  </si>
  <si>
    <t>Набор стентов универсальных мочеточниковых с двумя "свиными хвостами" 3F/14/2 (1. катетер типа двойной PIGTAIL 3F диаметр петли 2 см , расстояния между петлями 14 см 2. Проводник .022" х 110 см 3.   Толкатель 4.F  4. Зажим   ZSWM4F142</t>
  </si>
  <si>
    <t>Набор стентов универсальных мочеточниковых с двумя "свиными хвостами" 4F/18/4 (1. катетер типа двойной PIGTAIL 4F диаметр петли 4 см , расстояния между петлями 18 см 2. Проводник .022" х 110 см 3. Толкатель 4.8 F 4. Зажим   ZSWM4F184</t>
  </si>
  <si>
    <t>Дренажный циклера для ПД, стерильный пластиковый контейнер (мешок), объемом 15 л. Апирогенный канал для сбора жидкости. Заглушка-протектор для утилизации (слива) диализата. Стерилизовано этиленоксидом.</t>
  </si>
  <si>
    <t>Плазмофильтр мембранный в индивидуальном пакете.-1шт: Комплект магистралей для аппаратного плазмофереза-1шт: магистраль отвода плазмы-1шт: Контейнер для утилизации плазмы-1шт:  Транспортная тара на 10 пакетов</t>
  </si>
  <si>
    <t xml:space="preserve">Медицинское изделие на трикотажной основе с липучками, обеспечивающее не
травмирующее размещение «генератора» на голове пациента, обеспечивая хорошую
стабильность генератора с минимальными нарушениями в состоянии пациента и
минимальными неудобствами для него. </t>
  </si>
  <si>
    <t>Набор для nCPAP состоит из генератора вдоха nCPAP, масок (размер S, M, L). Генератор:
конструкция генератора выполнена таким образом, что давление в дыхательных путях
пациента сохраняется постоянным на протяжении всего дыхательного цикла. Воздушная
смесь направляется через маленькое отверстие в трубке, под определенным углом позволяя
потоку оставаться нестабильным, идя по пути наименьшего сопротивления. На вдохе смесь
поступает напрямую к ребенку. Как только вдох заканчивается, поток разворачивается и
через трубку выдоха покидает генератор, тем самым помогая пациенту сделать выдох. Трубка выдоха работает как резервуар свежего воздуха таким образом, что в случае потребности ребенка в увеличении пикового потока выше установленного, газ будет отводиться из трубки выдоха, позволяя ребенку удовлетворять свои потребности при определенном Fi02. Два фиксатора для крепления генератора к шапочке для nCPAP. Канюли назальные: Канюля размер S – диаметр 4 мм, длина 12 мм, красная.  «Acutronic Medical Systems AG», Швейцария.</t>
  </si>
  <si>
    <t xml:space="preserve">Набор для nCPAP состоит из генератора вдоха nCPAP, масок (размер S, M, L). Генератор:
конструкция генератора выполнена таким образом, что давление в дыхательных путях
пациента сохраняется постоянным на протяжении всего дыхательного цикла. Два фиксатора для крепления генератора к шапочке для nCPAP. Канюли назальные: Канюля размер М - диаметр 4,5 мм, длина 12, 5 мм, голубая. </t>
  </si>
  <si>
    <t xml:space="preserve">Набор для nCPAP состоит из генератора вдоха nCPAP, масок (размер S, M, L). Генератор:
конструкция генератора выполнена таким образом, что давление в дыхательных путях
пациента сохраняется постоянным на протяжении всего дыхательного цикла. Два фиксатора для крепления генератора к шапочке для nCPAP. Канюли назальные:  Канюля размер L - диаметр 5 мм, длина 13 мм, фиолетовая. </t>
  </si>
  <si>
    <t>Трубок для подачи воды, одноразовый, № 20</t>
  </si>
  <si>
    <t xml:space="preserve">Пластина эпифизарная 12mm.     Пластина овальной формы с двумя отверстиями, для винтов 4,5мм, расстояние между центрами отверстий 12 и 16мм. Пластина должна быть изогнута под углом 5 градусов в средней части или может быть зигзагообразной, имеется отверстие для фиксации к направителю. Также с обеих концов пластины имеются отверстия для временной фиксации спицами. Материал изготовления титановый сплав TiAl6V4. </t>
  </si>
  <si>
    <t xml:space="preserve">Пластина эпифизарная 16mm, овальной формы с двумя отверстиями, для винтов 4,5мм, расстояние между центрами отверстий 12 и 16мм. Пластина должна быть изогнута под углом 5 градусов в средней части или может быть зигзагообразной, имеется отверстие для фиксации к направителю. Также с обеих концов пластины имеются отверстия для временной фиксации спицами. Материал изготовления титановый сплав TiAl6V4. </t>
  </si>
  <si>
    <t xml:space="preserve">Пластина эпифизарная мостовидная 12mm овальной формы с двумя отверстиями, для винтов 4,5мм, расстояние между центрами отверстий 12 и 16мм. Пластина должна быть изогнута под углом 5 градусов в средней части или может быть зигзагообразной, имеется отверстие для фиксации к направителю, при позиционировании пластины. Также с обеих концов пластины имеются отверстия для временной фиксации спицами. Материал изготовления титановый сплав TiAl6V4. </t>
  </si>
  <si>
    <t xml:space="preserve">Пластина эпифизарная мостовидная 16mm овальной формы с двумя отверстиями, для винтов 4,5мм, расстояние между центрами отверстий 12 и 16мм. Пластина должна быть изогнута под углом 5 градусов в средней части или может быть зигзагообразной, имеется отверстие для фиксации к направителю, при позиционировании пластины. Также с обеих концов пластины имеются отверстия для временной фиксации спицами. Материал изготовления титановый сплав TiAl6V4. </t>
  </si>
  <si>
    <t>Сверло с быстроразъёмной муфтой Ø 2.5mm x 115мм,Сверло с быстроразъёмной муфтой Ø 3.5mm x 130мм,Сверло с ограничителем с быстроразъемной муфтой Ø 2.8mm x 165мм,Метчик для кортикальных винтов Ø 3.5мм, Метчик для спонгиозных винтов Ø 4.0мм,Втулка направляющая диаметром 3.5/2.5мм,Зенкер с быстроразъемной муфтой для винтов Ø 3.5/4.0мм,Рукоятка "Т" с быстроразъемной муфтой,Направитель сверла двусторонний 3.5/2.5мм,Направитель сверла нейтральный и погружной 3.5мм,Направитель сверла универсальный двусторонний 3.5/4.0мм,Втулка направляющая с резьбой, размером 3.5мм, для сверла диаметром 2.8 мм,Стержень шестигранный для отвертки 2.5 мм, с быстроразъемной муфтой,Отвёртка шестигранная с винтодержателем 2,5мм,Отвертка динамометрическая с наконечником размером 2.5мм с нагрузкой 1,5 Нм,Глубиномер до 60мм,Ключ Allen для ограничителя сверла,Сгибатель металлический,Крючок острый,Костодержатель зубчатый с храповым фиксатором длиной 140 мм,Зажим редукционный заостренный, с храповым фиксатором, длиной 140 мм,Костодержатель с винтовым фиксатором Verbrugge длиной 190 мм,Направитель спицы Ø1.2 мм,Отвертка для удаления винтов,Экстрактор винта 3.5 мм,Трепан,Сверло по металлу Ø2.5мм,Ретрактор Hohmann с коротким узким концом длиной 160 мм, шириной 8 мм,Распатор длиной 8 мм,Пластина Шаблон, Захват для винта,Сверло с быстроразъемной муфтой мини 1.1,Контейнер для блокирующей системы больших размеров</t>
  </si>
  <si>
    <t>титановый крючок малый для дорсальной фиксации позвоночника за ножку дужки под диаметр стержня 5,5мм</t>
  </si>
  <si>
    <t>титановый крючок средний для дорсальной фиксации позвоночника за ножку дужки под диаметр стержня 5,5мм</t>
  </si>
  <si>
    <t>титановый крючок большой для дорсальной фиксации позвоночника за ножку дужки под диаметр стержня 5,5мм</t>
  </si>
  <si>
    <t>титановый крючок с широкой лапкой малый для дорсальной фиксации позвоночника за дужку под диаметр стержня 5,5мм</t>
  </si>
  <si>
    <t>титановый крючок с широкой лапкой средний для дорсальной фиксации позвоночника за дужку под диаметр стержня 5,5мм</t>
  </si>
  <si>
    <t>титановый крючок с широкой лапкой большой для дорсальной фиксации позвоночника за дужку под диаметр стержня 5,5мм</t>
  </si>
  <si>
    <t>титановый крючок с узкой лапкой малый для дорсальной фиксации позвоночника за дужку под диаметр стержня 5,5мм</t>
  </si>
  <si>
    <t>титановый крючок с узкой лапкой средний для дорсальной фиксации позвоночника за дужку под диаметр стержня 5,5мм</t>
  </si>
  <si>
    <t>титановый крючок с узкой лапкой большой для дорсальной фиксации позвоночника за дужку под диаметр стержня 5,5мм</t>
  </si>
  <si>
    <t>титановый крючок средний для дорсальной фиксации позвоночника за дужку под диаметр стержня 5,5мм</t>
  </si>
  <si>
    <t>титановый крючок с изогнутым лезвием малый для дорсальной фиксации поясничного отдела позвоночника за дужку под диаметр стержня 5,5мм</t>
  </si>
  <si>
    <t>титановый крючок с изогнутым лезвием средний для дорсальной фиксации поясничного отдела позвоночника за дужку под диаметр стержня 5,5мм</t>
  </si>
  <si>
    <t>титановый крючок с удлиненным телом малый для дорсальной фиксации позвоночника за дужку под диаметр стержня 5,5мм</t>
  </si>
  <si>
    <t>титановый крючок с удлиненным телом средний для дорсальной фиксации позвоночника за дужку под диаметр стержня 5,5мм</t>
  </si>
  <si>
    <t>титановый крючок с удлиненным телом большой для дорсальной фиксации позвоночника за дужку под диаметр стержня 5,5мм</t>
  </si>
  <si>
    <t>титановый крючок с изогнутым вправо лезвием малый для дорсальной фиксации грудного отдела позвоночника за дужку под диаметр стержня 5,5мм</t>
  </si>
  <si>
    <t>Ножницы эндоскопические, диаметр 5мм, длина 330мм со стандартными лезвиями, IC 330</t>
  </si>
  <si>
    <t>Для перитонеального диализа 31см</t>
  </si>
  <si>
    <t>Катетер для перитонеального диализа, 42 см</t>
  </si>
  <si>
    <t>Набор для эпидуральной анестезии, игла со срезом Туохи 18G х 31/4" - 1,30 х 80 мм, цвет - розовый; катетер длиной 100 см, закрытый кончик, 3 боковых отверстия, направитель и коннектор катетера 20G - 0,45 х 0,85 мм; шприц 10 мл.</t>
  </si>
  <si>
    <t>Итого МИ (521):</t>
  </si>
  <si>
    <t>Набор реагентов HepAK 7plus Dot Иммунодотинговый анализ для качественного определения антител класса IgG к M2, LKM1, LC1, SLA и F-Aktin в сыворотке крови человека или плазме на 120 тестов</t>
  </si>
  <si>
    <t>Набор реагентов CytoBead ANА Непрямой иммунофлюоресцентный анализ для обнаружения антител IgG к ядерным и цитоплазматическим антигенам на 80 тестов</t>
  </si>
  <si>
    <t>Набор реагентов ANA 12 Line Dot Иммунодотинговый анализ для качественного определения антител класса IgG к ядерным и цитоплаз-матическим антигенам в человеческой сыворотке или плазме на 240 тестов</t>
  </si>
  <si>
    <t>Набор реагентов  IgM-APC, (50 tests) Клон- SA-DA4</t>
  </si>
  <si>
    <t>Клетки IMMUNO-TROL 60 тестов (Калибровочная кровь)</t>
  </si>
  <si>
    <t>Экспресс тест BIOTEST FOB для определения скрытой крови в кале № 20</t>
  </si>
  <si>
    <t>Упак</t>
  </si>
  <si>
    <t>Лиозифилированная культура для проведения контроля качества</t>
  </si>
  <si>
    <t>Транспортный раствор 100 пробирок по 300 мкл C-8895</t>
  </si>
  <si>
    <t xml:space="preserve">Среда для замедления и иммобилизация спермы для дальнейшей инъекции в ооцит во время процедуры ИКСИ. 5 x 0,2мл/уп. Срок годности: &gt; 50 недель с момента изготовления </t>
  </si>
  <si>
    <t>Парафиновое масло используется в качестве масляного покрытия культуральных сред во время проведения процедур ЭКО или ИКСИ. Стерильное, фильтрованное, легкое. Cодержание эндотоксинов &lt;0.1 МЕ/мл. 500 мл/уп. Срок годности мин. 15 недель с момента изготовления</t>
  </si>
  <si>
    <t xml:space="preserve">Гиалуронидаза овечьего происхождения. Среда предназначена для удаления окружающих ооцит кумулюсного комплекса и лучистой короны в процессе подготовки к процедуре ИКСИ. 5x1 мл/уп. Срок годности мин. 7 недель с момента изготовления </t>
  </si>
  <si>
    <t>Среда для промывки ооцитов. Предназначена для извлечения, промывки и микроманипуляций с ооцитами. Сохраняет стабильный pH вне инкубатора. С фенолом красным, гентамицином, и с 10 МЕ/мл гепарина. 5x60 мл/уп. Срок годности мин. 7 недель с момента изготовления</t>
  </si>
  <si>
    <t xml:space="preserve">Для проведения оплодотворения и культивирования эмбрионов. Может быть также использована для переноса эмбриона. Среда для оплодотворения с высоким содержанием глюкозы. С альбумином человека, гентамицином, с фенолом красным. 10x10 мл/уп. Срок годности мин. 7 недель с момента изготовления </t>
  </si>
  <si>
    <t xml:space="preserve">Для культивирования эмбрионов до стадии 2-8 бластомеров. С гентамицином, с фенолом красным. 10 мл/уп. Срок годности мин. 7 недель с момента изготовления </t>
  </si>
  <si>
    <t xml:space="preserve">Для культивирования эмбрионов от стадии 4-8 клеток до стадии бластоцисты. Может быть также использована для переноса эмбриона. С фенолом красным. 10 мл/уп. Срок годности мин. 7 недель с момента изготовления </t>
  </si>
  <si>
    <t xml:space="preserve">Для переноса эмбрионов и бластоцист. 10 мл/уп. Срок годности мин. 7 недель с момента изготовления 
</t>
  </si>
  <si>
    <t xml:space="preserve">Для обработки эякулята и выделения фракции живых подвижных сперматозоидов методом флотации. С фенолом красным. 60 мл/уп. Срок годности мин. 7 недель с момента изготовления </t>
  </si>
  <si>
    <t xml:space="preserve">Для выделения жизнеспособных сперматозоидов с помощью метода центрифугирования в градиенте плотности. Система 55% + 80% градиенты, готовая к применению. 2x60 мл/уп. Срок годности мин. 7 недель с моментам изготовления </t>
  </si>
  <si>
    <t>Триггерный раствор, Trigger  (1Lx4) for 12001</t>
  </si>
  <si>
    <t>Капиляры гепаринизированные пластиковые с принадлежностями, объем-100 µL  для анализатора АBL 800</t>
  </si>
  <si>
    <t xml:space="preserve">Набор Salsa MLPA  для детекции региона SMN1 SMN2 (спинальная мышечная дистрофия)1Р021- 100 </t>
  </si>
  <si>
    <t>Краска KaryoMAX giemsa Stain Improved R66 solution "GURR", 100 мл</t>
  </si>
  <si>
    <t>Урацил ДНК глюкозилаза (Uracil-DNA Glycosylase 1 U|mL Unit Size5x200 Units URACIL DNA GLUCOSYLASE)</t>
  </si>
  <si>
    <t>раствор 50хТАЕ Buffer Nris-acetate EDTA Unit Size 1л</t>
  </si>
  <si>
    <t>Спирт изопропиловый  (2-пропанол) (BIOTECHNOLOGY GRADE) (1 фл = 500 мл)</t>
  </si>
  <si>
    <t>Реагент для кондиционирования</t>
  </si>
  <si>
    <t xml:space="preserve">Формамид дионизированный, 5 мл/Hi-Di </t>
  </si>
  <si>
    <t>Планшета 96-луночная, оптическая 10 шт/уп/MicroAmp</t>
  </si>
  <si>
    <t>годовой для  ABL 800</t>
  </si>
  <si>
    <t>Комплект</t>
  </si>
  <si>
    <t xml:space="preserve">Набор для количественного анализа, 750 реакций ABL количественный ПЦР, без мастер микса </t>
  </si>
  <si>
    <t xml:space="preserve">Набор для количесвенного анализа, 750 реакций BCR-ABL p190 p210 p230, без мастер микса </t>
  </si>
  <si>
    <t xml:space="preserve">Набор для количесвенного анализа, 750 реакций PML-RARA, без мастер микса </t>
  </si>
  <si>
    <t xml:space="preserve">Набор для количесвенного анализа, 750 реакций CBFB-MYH11, без мастер микса </t>
  </si>
  <si>
    <t xml:space="preserve">Набор для количесвенного анализа, 750 реакций AML-ETO, без мастер микса </t>
  </si>
  <si>
    <t xml:space="preserve">Набор для количественного анализа, 750 реакций DEC-CAN, без мастер микса </t>
  </si>
  <si>
    <t xml:space="preserve">Набор для количественного анализа, 750 реакций SIL-TAL, без мастер микса </t>
  </si>
  <si>
    <t xml:space="preserve">Набор для количественного анализа, 750 реакций MLL-AF4, без мастер микса </t>
  </si>
  <si>
    <t xml:space="preserve">Набор для количественного анализа, 750 реакций TEL-AML, без мастер микса </t>
  </si>
  <si>
    <t xml:space="preserve">UltraPuretm 0.5M EDTA, pH 8.0, 100мл; NH4Cl (Хлорид аммония), 99,5%, 500г, упаковка; KHCO3(бикарбонат калия), 99,5%,500г, упаковка ; 50xTAE Buffer(Nris-acetate EDTA), Unit Size,1л; b-Mercaptoethanol 4шт. </t>
  </si>
  <si>
    <t>ПЦР стрипы для АВI 7500 MicroAmp 8-strip Rxa Tubes 0,2 ml 1000</t>
  </si>
  <si>
    <t xml:space="preserve">  Реагент   для ПЦР смеси  TaqMan® Universal PCR Master Mix, 1 × 5 mL      В состав набора входит: TaqMan® Universal PCR Master Mix, 1 × 5 mL             </t>
  </si>
  <si>
    <t>Реактив раствор колцемида в ФСБД N-деацитил -N-метилколхицин,реактив для проведения культивирования амниоцитов,стерильный во флаконах по 10 мл</t>
  </si>
  <si>
    <t>Lysis Buffer 40 mL
Wash Buffer WB 1 (concentrated) 40 mL
Wash Buffer 2 (concentrated) 23 mL
Water, nuclease-free 30 mL
GeneJET RNA Purification Columns pre-assembled with Collection Tubes 50
Collection Tubes, 2 mL 50
Collection Tubes, 1.5 mL 50</t>
  </si>
  <si>
    <t>Полимер РОР-7 для генетических анализаторов 3500/3500xL на 384 реак</t>
  </si>
  <si>
    <t>Анодный буфер 4 шт/уп</t>
  </si>
  <si>
    <t>Катодный буфер 4 шт/уп</t>
  </si>
  <si>
    <t>Набор для секвенирования 1000 реак</t>
  </si>
  <si>
    <t>SEPTA-96 WELL RUO 3500</t>
  </si>
  <si>
    <t xml:space="preserve">Размерный стандарт 800 реак/GeneScan 600 LIZ </t>
  </si>
  <si>
    <t>SALSA MLPA P070 Subtelomeres Mix 2B probemix (CE-IVD) – 100 rxn</t>
  </si>
  <si>
    <t>SALSA MLPA P064 Mental Retardation-1 probemix – 100 rxn</t>
  </si>
  <si>
    <t>SALSA MLPA EK5 reagent kit – 500 rxn - Cy5</t>
  </si>
  <si>
    <t xml:space="preserve">Капилляры для генетического анализатора 3500, 50 см; </t>
  </si>
  <si>
    <t>Реактив Декальцинирующий электролитный раствор,2500мл</t>
  </si>
  <si>
    <t>Гемогенизированая парафиновая среда HISTOMIX для гистологической заливки (5 кг/упак) температура плавления 52-54 С</t>
  </si>
  <si>
    <t>Окраска Ван-Гизон (Для окраски соединительной ткани, особенно с целью выделения коллагеновых волокон.)</t>
  </si>
  <si>
    <t>Краситель Гематоксилин  Гарриса для быстрой прогрессивной окраски срочных биопсий 1000мл</t>
  </si>
  <si>
    <t>DiaClon Rh-Subgroups + K 4 х 12</t>
  </si>
  <si>
    <t>ID-Diluent 2 1x500 mL</t>
  </si>
  <si>
    <t>Стандартные панели эритроцитов для определения групп крови ID DiaCell ABO A1, B 2x10 ml</t>
  </si>
  <si>
    <t>Стандартные панели эритроцитов для скрининга антител ID DiaCell I-II-III 3x10 ml</t>
  </si>
  <si>
    <t>наб</t>
  </si>
  <si>
    <t>Набор реагентов Anti-Gangliosid Dot Иммунодотинговый анализ для определения антител классов IgG и/или IgM к ганглиозидам в челове¬ческой сыворотке, плазме или спинномозговой жидкости на 20 тестов</t>
  </si>
  <si>
    <t>Набор реагентов CeliAK Dot Иммунодотинговый анализ для определения антител IgA к глиадину и к тканевой трансглутаминазе в человеческой сыворотке или плазме на 48 тестов</t>
  </si>
  <si>
    <t>Набор реагентов CytoBead ANCA Непрямой иммунофлюоресцентный анализ для обнаружения антител IgG к нейтрофилам цитоплазматических антигенов на 48 тестов</t>
  </si>
  <si>
    <t>Набор реагентов PMCcl plus Dot Для качественного определения Ат к IgG к ядерным и цитоплазматическим Аг в человеческой сыворотке или плазме ( Jo-1, PL-7, Pl12, SRP, Ku, PM/Scl, Scl-70 ,Mi20 на 192 тестов</t>
  </si>
  <si>
    <t>Набор реагентов nDNA IFA plus Непрямой иммунофлюоресцентный анализ для определения антител IgGк нативной ДНК на 60 тестов</t>
  </si>
  <si>
    <t>AKLIDES CytoBead ANCA Непрямой иммунофлюоресцентный анализ для обнаружения антител IgG к нейтрофилам цитоплазматических антигенов на 48 тестов</t>
  </si>
  <si>
    <t>AKLIDES CytoBead ANА  Непрямой иммунофлюоресцентный анализ для обнаружения антител IgG к ядерным и цитоплазматическим антигенам на 80 тестов</t>
  </si>
  <si>
    <t>AKLIDES Рanca  Непрямой иммунофлюоресцентный анализ для определения IgG антител к нейтрофильным цитоплазматическим антигенам (ANCA) в человеческой сыворотке на 60 тестов</t>
  </si>
  <si>
    <t xml:space="preserve">AKLIDES CytoBead CeliAk  Непрямой иммунофлюоресцентный анализ для определения антител IgA или IgG к эндомизию, трансглутаминазе 2 и деамидизированному глиадину с положительным контролем для IgA антител IgA в сыворотке крови человека на 48 тестов </t>
  </si>
  <si>
    <t>ANA HEp2- plus Непрямой иммунофлуоресцентный анализ для определения антител к ядерным и цитоплазматическим антигенам в человеческой сыворотке на 120 тестов</t>
  </si>
  <si>
    <t>ANTI-nDNA ANTIBODIES (nDNA) Аутоантитела ДНК (Crithidia Lucilia).  На 60 тестов</t>
  </si>
  <si>
    <t>Набор для анализа белковых фракций сыворотки крови с разделением B1-B2 Protein 6/300 тестов  (2х250мл) 2-31</t>
  </si>
  <si>
    <t>для определения чувствительности микроорганизмов.</t>
  </si>
  <si>
    <t xml:space="preserve">Слайды </t>
  </si>
  <si>
    <t>Растворы  в ампулах</t>
  </si>
  <si>
    <t>Инкубационные флаконы для микробиолоических исследований.</t>
  </si>
  <si>
    <t>одноразовые пластиковые стерильные пробирки</t>
  </si>
  <si>
    <t>Для микробиологических исследований.</t>
  </si>
  <si>
    <t>Для анализатора  автоматического  микробиологического</t>
  </si>
  <si>
    <t>Диски пропитанные специальным реагентом во флаконах</t>
  </si>
  <si>
    <t>Бумажные полоски пропитанные реагентом во флаконах</t>
  </si>
  <si>
    <t>Набор дисков для определения чувствительности к антибиотикам</t>
  </si>
  <si>
    <t xml:space="preserve">Набор дисков для определения чувствительности к антибиотикам  </t>
  </si>
  <si>
    <t xml:space="preserve">Набор дисков для определения чувствительности к антибиотикам </t>
  </si>
  <si>
    <t>Используют   для приготовления специальных сред</t>
  </si>
  <si>
    <t>Используют в качестве основной среды для приготовления специальных сред</t>
  </si>
  <si>
    <t>Для микробиологических исследований</t>
  </si>
  <si>
    <t xml:space="preserve"> Сухой для выделения холерного вибриона.</t>
  </si>
  <si>
    <t>Тесты для биологического контроля стерилизациии во флаконе</t>
  </si>
  <si>
    <t xml:space="preserve">Представляет собой жидкость желто-молочного цвета. Рекомендуется для использования в составе различных бактериальных сред. Во флаконе 100 мл. В 1 упаковке 5 фл. </t>
  </si>
  <si>
    <t>Сухой порошок синего цвета</t>
  </si>
  <si>
    <t>Высушенная плазма в ампулах</t>
  </si>
  <si>
    <t>Готовая среда в полистироловой пробирке в комплексе с тампоном для микробиологических исследований, в уп 100 штук</t>
  </si>
  <si>
    <t>Сухой для выделения холерного вибриона.</t>
  </si>
  <si>
    <t>Красители во флаконах</t>
  </si>
  <si>
    <t>1 флакон 4,5 мл, тест контр. жидкость 1 фл 4,5 мл,7фл развод.жид.4,5мл,1фл пустой.</t>
  </si>
  <si>
    <t>1 флакон 4,5 мл, тест контр. жидкость 1 фл 4,5 мл,7фл развод.жид.4,5мл</t>
  </si>
  <si>
    <t>1 флакон 4,5 мл, тест контрольная жидкость 1 фл 4,5 мл в 1 упаковке 10 фл</t>
  </si>
  <si>
    <t>1 флакон 4,5 мл, тест контрольная жидкость 1 фл 4,5 мл, в 1 упаковке 10 фл</t>
  </si>
  <si>
    <t>1 флакон 4,5 мл, тест контр. жидкость 1 фл 4,5 мл,7фл развод.жид.4,5мл,</t>
  </si>
  <si>
    <t>2 флакон 4,5 мл, тест контрольная жидкость 1 фл 4,5 мл, в 1 упаковке 10 фл</t>
  </si>
  <si>
    <t>1 флакон 4,5 мл, тест контрольная жидкость 1 фл 4,5 мл,в 1 упаковке  2 фл</t>
  </si>
  <si>
    <t xml:space="preserve">1 флакон 4,5 мл, тест контрольная жидкость 1 фл 4,5 мл </t>
  </si>
  <si>
    <t xml:space="preserve">1 флакон 4,5 мл, тест контрольная жидкость 1 фл 4,5 мл, в 1 упаковке 10 фл </t>
  </si>
  <si>
    <t>1 флакон 4,5 мл, тест контрольная жидкость 1 фл 4,5 мл , в одной упаковке 2 фл.</t>
  </si>
  <si>
    <t>1 флакон 4,5 мл, тест контрольная жидкость 1 фл 4,5 мл, в 1 упаковке  2 фл (1фл тест+1фл жидк.)</t>
  </si>
  <si>
    <t>1 флакон 4,5 мл, тест контрольная жидкость 1 фл 4,5 мл , 1 упаковке 10 фл</t>
  </si>
  <si>
    <t>1 флакон 4,5 мл, тест контр. жидкость 1 фл 4,5 мл,7фл разводящей .жидкости 4,5мл,1фл пустой</t>
  </si>
  <si>
    <t>1 флакон 4,5 мл, 1 фл- тест контрольн. жидкость  4,5 мл.(7 фл разводящей жидкости 4,5мл, 1фл пустой) в 1 упаковке 10 фл</t>
  </si>
  <si>
    <t>1 фл.аллергена 4,5 мл, 1 фл- тест контрольн. жидкость  4,5 мл.(7 фл разводящей жидкости 4,5мл, 1фл пустой) в одной упаковке 10 фл</t>
  </si>
  <si>
    <t>1 флакон 4,5 мл, тест контр. жидкость 1 фл 4,5 мл,7фл разводящей жидкости .4,5мл,1фл пустой</t>
  </si>
  <si>
    <t>1 флакон 4,5 мл, тест контр. жидкость 1 фл 4,5 мл,7фл развод.жид.4,5мл,1фл пустой</t>
  </si>
  <si>
    <t>1 флакон 4,5 мл, тест контрольная жидкость 1 фл 4,5 мл,в 1 упаковке  2 фл (1фл тест+1фл жидк.)</t>
  </si>
  <si>
    <t>1 флакон 4,5 мл, тест контр. жидкость 1 фл 4,5 мл,7фл разводящей жид.4,5мл,1фл пустой</t>
  </si>
  <si>
    <t>1 флакон 4,5 мл, тест контр. жидкость 1 фл 4,5 мл,7фл развод.жид.4,5мл, 1фл пустой</t>
  </si>
  <si>
    <t xml:space="preserve">1 флакон 4,5 мл, тест контрольная жидкость 1 фл 4,5 мл, (7 фл разводящей жидкости 4,5мл, 1фл пустой), в одной упаковке 10 фл  </t>
  </si>
  <si>
    <t xml:space="preserve">1 флакон 4,5 мл, тест контрольная жидкость 1 фл 4,5 мл,(7 фл разводящей жидкости 4,5мл, 1фл пустой), в одной упаковке 10 фл  </t>
  </si>
  <si>
    <t xml:space="preserve">1 флакон 4,5 мл, тест контрольная жидкость 1 фл 4,5 мл,(7 фл разводящей жидкости 4,5мл, 1фл пустой), в одной упаковке 10 фл   </t>
  </si>
  <si>
    <t>1 флакон 4,5 мл, тест контрольная жидкость 1 фл 4,5 мл,в 1 упаковке 2 фл (1фл тест+1фл жидк.)</t>
  </si>
  <si>
    <t>1 флакон 4,5 мл, тест контрольная жидкость 1 фл 4,5 мл,в одной упаковке 2 фл</t>
  </si>
  <si>
    <t xml:space="preserve"> 1 флакон 4,5 мл, тест контрольная жидкость 1 фл 4,5 мл,в одной упаковке 2 фл</t>
  </si>
  <si>
    <t>Набор реагентов квантиферон (QFN-TB Gold), 2*97</t>
  </si>
  <si>
    <t>Индивидуальный набор пробирок для сбора образцов  к набору (для одного пациента), 3*101</t>
  </si>
  <si>
    <t xml:space="preserve">Набор дисков для определения чувствительности к антибиотикам  упаковка № 10 картриджей </t>
  </si>
  <si>
    <t xml:space="preserve">для определения активности B-лактамазы </t>
  </si>
  <si>
    <t>Набор дисков для идентификации пнвмококков, стрептококков</t>
  </si>
  <si>
    <t>система для сбора, транспортировки и хранения образцов мочи  для микробиологического исследования. Представляет собой пробирку с завинчивающейся крышкой,  под которой зафиксирован аппликатор с тампоном. Тампон имеет цилиндрическую форму и представляет собой полиуретановую губку, закрепленную на другом конце аппликатора. (100 шт./уп.)</t>
  </si>
  <si>
    <t>Для выделения и дифференциации штаммов ESBL -продуцирующих микроорганизмов</t>
  </si>
  <si>
    <t>Для выделения и дифференциации  патогенов мочевых путей</t>
  </si>
  <si>
    <t>Для выделения и дифференциации Streptococcus B (S.agalactiae)</t>
  </si>
  <si>
    <t>Для селективного обогащения и выращивания Streptococcus B (S.agalactiae)</t>
  </si>
  <si>
    <t>Жидкое масло для микроскопических исследований</t>
  </si>
  <si>
    <t>Глицерин — бесцветная, вязкая, гигроскопичная жидкость, неограниченно растворимая в воде. Для микробиологических исследований.</t>
  </si>
  <si>
    <t>Жидкость коричневого цвета во флаконах для микробиологических исследований</t>
  </si>
  <si>
    <t xml:space="preserve">Бесветная жидкость во флаконах. Рекомендуется как добавка для селективного выделения  коринебактерий. </t>
  </si>
  <si>
    <t>жидкий раствор синего цвета во флаконах</t>
  </si>
  <si>
    <t>Сыворотки в ампулах</t>
  </si>
  <si>
    <t>Для проведения внешней оценки качества</t>
  </si>
  <si>
    <t>Среда для биопсии бластомеров и трофэктолермы. 10 мл/уп. Срок годности мин. 7 недель</t>
  </si>
  <si>
    <t>Среда, предназначенная для предварительной инкубации и созревания незрелых ооцитов. 4х10 мл/уп. Срок годности мин. 7 недель</t>
  </si>
  <si>
    <t>для блокирования жидкостей на предметных стеклах. Гидрофобные свойства сохраняются при температуре выше 120</t>
  </si>
  <si>
    <t>Внешний контроль качества для цитогенетики CEQA EQA Enrolment</t>
  </si>
  <si>
    <t>Капилляры гепаринизированные пластиковые с принадлежностями, объем-100 µL (safeCLINITUBES), уп. (250 шт.)</t>
  </si>
  <si>
    <t xml:space="preserve">Фитогемаглютинин 10 мл стимулятор роста лимфоцитов периферической  крови, белый порошок, лиофилизированный в стерильных флаконах </t>
  </si>
  <si>
    <t>Реактив для быстрого определения хромосом костного мозга путем культивирования первичных клеток. Содержит среду RPMI1640, 1глютамин,фетальнюю бычью сыворотку, 100мл</t>
  </si>
  <si>
    <t>Реактив Криоспрей для экспресс биопсий,150 мл</t>
  </si>
  <si>
    <t>Среда Киллик(нейтральный),заключающая среда для обработки препаратов перед помещением в криостат,4х100мл</t>
  </si>
  <si>
    <t>Среда RPMI -1640 с глютамином прозрачная. жидкость красновато оранжевого цвета,без опоалисценции и осадка. Антибиотиков не содержит 450мл</t>
  </si>
  <si>
    <t xml:space="preserve">Реагент моноклональные IgM антитела для определения резус принадлежности  на плоскости, в пробирках, микропланшетах  жидкий 10*10мл.ТransClone  anti-D (RH1)  FastM     </t>
  </si>
  <si>
    <t xml:space="preserve">Реагент моноклональные антитела для определения групп крови человека на плоскости, в пробирках жидкий  10*10мл.ТransClone anti А(АВ1)  </t>
  </si>
  <si>
    <t xml:space="preserve">Реагент моноклональные антитела для определения групп крови человека на плоскости, в пробирках жидкий  10*10мл.ТransClone anti В(АВ2)  </t>
  </si>
  <si>
    <t>Трипсин таблетка 1мг/таб.,из свиной поджелудочной железы, упаковка 50 таблеток. Содержание:-4 mM CaCl2, 200 mM Tris, mol wt -23.8 kDa, pH 7.7 at 25°C.</t>
  </si>
  <si>
    <t>Wash Buffer, Concentrated x 10, for Immunocytochemistry Промывающий буфер, Концентрированный  (х10), для иммуноцитохимии</t>
  </si>
  <si>
    <t>Трипсин 1:250 из поджелудочной  железы свиней активность 285 ед/мг 25 гр Производство США Партия 0301С314 Кат № П032</t>
  </si>
  <si>
    <t>Aneu Vysion(13,18,21,Х,Y) Multi color 5 Probe Panel Assay Kit (ДНК-зонды на хромосомы(13,18,21 XY)</t>
  </si>
  <si>
    <t>FLEX Monoclonal Mo a Hu Ki-67 Antigen, Clone MIB-1, RTU Моноклональные мышиные антитела к человеческому Ki-67 Антигену, Клон MIB-1, готовые к использованию</t>
  </si>
  <si>
    <t>FLEX Monoclonal Mo a Hu Synaptophysin, Clone DAK-SYNAP, RTU, Link Моноклон. мыш. Ат к Синаптофизину, Клон DAK-SYNAP, FLEX, готовые к использованию (Линк)</t>
  </si>
  <si>
    <t>FLEX Monoclonal Mo a Hu NSE, Clone BBS/NC/VI-H14, RTU Моноклон. мыш. Ат к чел. NSE, Клон BBS/NC/VI-H14, FLEX,  готовые к использованию (Линк)</t>
  </si>
  <si>
    <t>FLEX Monoclonal Mo a Hu Epithelial Membrane Antigen, Clone E29, RTU Моноклон. мыш. Ат к чел.Эпителиальному мембранному антигену, Клон Е29, FLEX, готовые к использованию(Линк)</t>
  </si>
  <si>
    <t xml:space="preserve">FLEX Monoclonal Mo a Vimentin, Clone V9, RTU Моноклон. мыш. Ат к Виментину, Клон V9, FLEX, готовые к использованию(Линк) </t>
  </si>
  <si>
    <t>FLEX Monoclonal Mouse X-H CD1a Clone 010, RTU, (Link)Моноклон. мыш. Ат к чел. CD1a, Клон 010, FLEX, готовые к использованию (Линк)</t>
  </si>
  <si>
    <t>FLEX Monoclonal Mo a Hu Smooth Muscle Actin, Clone 1A4, RTU Моноклон. мыш. Ат к чел. Гладкомышечному Актину, Клон 1А4, FLEX, готовые к использованию (Линк)</t>
  </si>
  <si>
    <t xml:space="preserve">FLEX Polyclonal R X-TdT, RTU, DAKO AS/AS+ Поликлон. крол. Ат к Терминальной. Деоксинуклеотидил Трансферазе (TdT) , FLEX, готовые к использованию </t>
  </si>
  <si>
    <t xml:space="preserve">FLEX Monoclonal Mo X-H, CD-15, Clone Carb-3, DAKO AS/AS+ Моноклон. мыш. Ат к чел. CD-15, Клон Carb-3,FLEX, готовые к использованию </t>
  </si>
  <si>
    <t xml:space="preserve">FLEX Monoclonal Mo a Hu BCL2 Oncoprotein, Clone 124, RTU Моноклон. мыш. Ат к чел. BCL2 Онкопротеину, Клон 124, FLEX, готовые к использованию </t>
  </si>
  <si>
    <t xml:space="preserve">FLEX Monoclonal Mo a Hu BCL6 Protein, Clone PG-B6p, RTU Моноклон. мыш. Ат к чел. BCL6 Протеину, Клон PG-B6p, FLEX, готовые к использованию </t>
  </si>
  <si>
    <t xml:space="preserve">FLEX Monoclonal Mo a Hu CD79α, Clone JCB117, RTU Моноклон. мыш. Ат к чел.  CD79α, Клон JCB117, FLEX, готовые к использованию </t>
  </si>
  <si>
    <t xml:space="preserve">FLEX Monoclonal Mo a Hu CD20cy, Clone L26, RTU Моноклон. мыш. Ат к чел. CD20су, Клон L26, FLEX, готовые к использованию </t>
  </si>
  <si>
    <t xml:space="preserve">FLEX Monoclonal Mo a Hu CD34 Class II, Clone QBEnd 10, RTU Моноклон. мыш. Ат к чел. CD34 Класса II, Клон QBEnd 10, FLEX, готовые к использованию </t>
  </si>
  <si>
    <t xml:space="preserve">FLEX Monoclonal Mo a Hu CD10, Clone 56C6, RTU Моноклон. мыш. Ат к чел. CD10, Клон 56С6, FLEX, готовые к использованию </t>
  </si>
  <si>
    <t xml:space="preserve">FLEX Monoclonal Mo a Hu CD30, Clone Ber-H2, RTU Моноклон. мыш. Ат к чел. CD30, Клон Ber-H2, FLEX, готовые к использованию </t>
  </si>
  <si>
    <t xml:space="preserve">FLEX Polyclonal Rb a Hu CD3*, RTU Поликлон. крол. Ат к чел. CD3, FLEX, готовые к использованию </t>
  </si>
  <si>
    <t>FLEX Monoclonal Mouse X-H CD5 Clone 4C7, RTU, Dako AS/AS+Моноклон. мыш. Ат к чел. СD5, Клон 4С7, FLEX, готовые к использованию</t>
  </si>
  <si>
    <t xml:space="preserve">FLEX Monoclonal Mo a Hu CD43, Clone DF-T1, RTU Моноклон. мыш. Ат к чел. CD43, Клон DF-T1, FLEX, готовые к использованию </t>
  </si>
  <si>
    <t>FLEX Monoclonal Mo a Hu CD68, Clone PG-M1, RTU Моноклон. мыш. Ат к чел. CD68, Клон PG M1, FLEX, готовые к использованию</t>
  </si>
  <si>
    <t xml:space="preserve">FLEX Polyclonal Rb a S100, RTU Поликлон. крол. Ат к S100, FLEX, готовые к использованию </t>
  </si>
  <si>
    <t>EnVision™ FLEX, High pH, (Link) Система визуализации  EnVision FLEX, Высокий pH, (Линк)</t>
  </si>
  <si>
    <t xml:space="preserve">FLEX Monoclonal Mo a Hu Estrogen Receptor α, Clone 1D5, RTU Моноклон. мыш. Ат к чел. Альфа Рецептору Эстрогена, Клон 1D5, FLEX, готовые к использованию </t>
  </si>
  <si>
    <t xml:space="preserve">FLEX Monoclon Mo X-H, Progest Recept, Clone PgR 636, RTU, DAKO AS/AS+ Моноклон. мыш. Ат к чел. Рецептору Прогестерона, Клон PgR 636, FLEX, готовые к использованию </t>
  </si>
  <si>
    <t xml:space="preserve">HercepTest™, Breast + Gastric Иммуногистохимический тест HercepTest для определения сверхэкспресии белка HER2 в образцах рака молочной железы и желудка  на 35 определений </t>
  </si>
  <si>
    <t>FLEX Monoclonal Mo a Hu CD-45 DF Clone DF-T1 RTU Моноклон мыш Атк  чел. CD-45  Clone  DF Т1 Flex готовые к использованию Моноклон. мыш. Ат к человеческому Эпителиальному мембранному антигену, Клон Е29, FLEX, готовые к использованию(Линк)</t>
  </si>
  <si>
    <t>FLEX Monoclonal Mo a Hu Р 53 Protein Clone DO7  Моноклон мыш Ат к  чел.  Р 53 Protein Clone DO 7 Flex готовые к использованию Моноклон. мыш. Ат к чел.Эпителиальному мембранному антигену, Клон Е29, FLEX, готовые к использованию(Линк)</t>
  </si>
  <si>
    <t xml:space="preserve">FLEX Policlonal MRb a Hu Alpha 1 Fetoprotein  RTU Поликлон мыш. Ат к чел С альфа 1 Фетопротеину готовые к использованию </t>
  </si>
  <si>
    <t>Сукцинатдегидрогеназа, Фермент на гистохимическое исследование мышечной ткани на 60-80 тестов</t>
  </si>
  <si>
    <t xml:space="preserve">цитохромоксидаза, Фермент на гистохимическое исследование мышечной ткани  </t>
  </si>
  <si>
    <t xml:space="preserve">NADH-редуктаза Фермент на гистохимическое исследование мышечной ткани на 80-100 тестов </t>
  </si>
  <si>
    <t>Гоморетрихром Фермент на гистохимическое исследование мышечной ткани на 60-80 тестов</t>
  </si>
  <si>
    <t>Tempus™ Blood RNA Tube + дез раствор для РНК, 4шт. Wash Buffer (W4) 60 ml</t>
  </si>
  <si>
    <t>Набор для ШИК - реакции (реактив Шиффа) для выявление нормальных и патологически измененных тканевых компонентов, содержащих в своем составе близко расположенные гликолевые или аминогидроксильные группы, 100 тестов</t>
  </si>
  <si>
    <t>Краситель Эозин G1% водный раствор для окрашивания цитоплазмы,1000мл</t>
  </si>
  <si>
    <t>Окраска по Перльсу ( Используется для выявления трехвалентного железа в тканях)</t>
  </si>
  <si>
    <t>Окраска Судан-3 ( используется для окрашивания жировых отложений )</t>
  </si>
  <si>
    <t>Ловушка сгустков для капилляров, уп. (250 шт.)</t>
  </si>
  <si>
    <t xml:space="preserve">шт </t>
  </si>
  <si>
    <t>Одноразовые кюветы и стержни 20шт /уп. для аппарата ТЭГ5000</t>
  </si>
  <si>
    <t>Одноразовые кюветы и стержни с гепариназой  20шт /уп. для аппарата ТЭГ5000</t>
  </si>
  <si>
    <t>Каолин 25шт/уп.  для аппарата ТЭГ5000</t>
  </si>
  <si>
    <t>Тест Rapid TEG 14шт./уп. для аппарата ТЭГ5000</t>
  </si>
  <si>
    <t>Функциональный фибриноген 15шт/уп .для аппарата ТЭГ5000</t>
  </si>
  <si>
    <t>Кальция хлорид 0,2М раствор 2мл., для аппрата ТЭГ 5000</t>
  </si>
  <si>
    <t>Контроль качества , уровень1, 12шт./уп. для аппарата ТЭГ 5000</t>
  </si>
  <si>
    <t>Контроль качества , уровень2, 12шт./уп для аппарата ТЭГ 5000</t>
  </si>
  <si>
    <t>Плацентарная щелочная фосфатаза в онтогенезе и при патологии</t>
  </si>
  <si>
    <t>набор реагентов для выявления днк вируса Эпштейна-Барра для иммуногистохимии, готовый раствор</t>
  </si>
  <si>
    <t xml:space="preserve"> Monoclonal Mo a Hu βCatenin, Clone Î²-Catenin-1, RTU
Моноклон. мыш. Ат к чел. Бета-Катенину, Клон  Бета-Катенин-1, FLEX, готовые к использованию </t>
  </si>
  <si>
    <t xml:space="preserve">FLEX Mono MxH Inhibin alpha, Clone R1, RTU (Dako AS/AS+)
Моноклон. мыш. Ат к чел. Ингибину альфа Клон R1, FLEX, готовые к использованию </t>
  </si>
  <si>
    <t>Monoclonal MxH Fascin, Clone 55K-2
Моноклон. мыш. Ат к чел. Фасцину, Клон 55К-2</t>
  </si>
  <si>
    <t>FLEX Monoclonal Mouse Anti-Myogenin Clone: F5D, RTU, (Link)</t>
  </si>
  <si>
    <t>Бесветная прозрачная жидкостьл 50г/л</t>
  </si>
  <si>
    <t>Темно-желтого цвета жидкость</t>
  </si>
  <si>
    <t>Одностепная среда для культивирования эмбрионов с 1-ого дня и до стадии бластоцисты 5-6-ого дня. Содержит гиалурон и альбумин сыворотки человека. С фенолом красным. 10 мл/уп. Срок годности мин. 7 недель</t>
  </si>
  <si>
    <t>Среда для проведения активации эмбрионов методом ионофора кальция. С фенолом красным. 10 мл/уп. Срок годности мин. 7 недель</t>
  </si>
  <si>
    <t>FLEX Monoclonal Mo a Cytomegalovirus, Clones CCH2+DDG9, RTU Моноклон.Мыши. Ат к Цитомегаловирусу, клон ССН2+DDG9, FLEX, готовые к использованию.</t>
  </si>
  <si>
    <t>FLEX Monoclonal Mo a Hu Desmin, Clone D33, RTU Моноклон. мыш. Ат к чел. Десмину, Клон D33,FLEX, готовые к использованию (Линк)</t>
  </si>
  <si>
    <t>FLEX Monoclonal Mouse Anti-Myogenin Clone: F5D, RTU, (Link) Моноклон. мыш. Ат к Миогенину, Клон: F5D, FLEX, готовые к использованию (Линк)</t>
  </si>
  <si>
    <t>FLEX Monoclonal Mouse, X-H Cytoker, Clone AE1/AE3, RTU, Link Моноклон. мыш. Ат к чел. Цитокератину, Клон АЕ1/АЕ3, FLEX, готовые к использованию (Линк)</t>
  </si>
  <si>
    <t xml:space="preserve">FLEX Monoclonal Mo a Hu CD56, Clone 123C3, RTU Моноклон. мыш. Ат к чел. CD56, Клон 123С3, FLEX, готовые к использованию(Линк) </t>
  </si>
  <si>
    <t>FLEX Monoclonal Mouse, (WT1) Protein, Clone 6F-H2, RTU, Link Моноклон. мыш. Ат к чел. Wilms'Tumor (WT1) Протеину, Клон 6F-H2, FLEX, готовые к использованию (Линк)</t>
  </si>
  <si>
    <t xml:space="preserve">FLEX MxH CD99 MIC2 Gene, Ewings Sarcoma Marker Clone 12E7 RTU, AS/AS+ Моноклон. мыш. Ат к чел. CD99, MIC2 ген Саркомы Юинга, Клон 12Е7, FLEX, готовые к использованию </t>
  </si>
  <si>
    <t>Итого РР (614):</t>
  </si>
  <si>
    <t>Салфетки "Prima Dis" обладают антимикробной активностью в отношении грамотрицательных и грамположительных бактерий вирусов - полиомиелита, MRSA, вирус гепатита (А, В, С, Е), ВИЧ, мультирезистентный стафилококк, туберкулез, аденовирусы, вирус диареи крупного рогатого скота, паповавирус SV40, ротавирусы, вакцинавирусы, грибов рода Кандида. В одной упаковке содержится 70 дезинфицирующих салфеток размером - 20 см*30см, срок годности 3 года.</t>
  </si>
  <si>
    <t xml:space="preserve">Средство должно быть адаптировано для моечной машины для эндоскопов AER. Средство представляет с собой прозрачный жидкий концентрат фиолетового цвета , имеющий мятный запах, содержит фермент субтилизин (бактериальная протеаза) в качестве действующего вещества, а также ряд добавок. Концентрат средства имеет=6,0-8,0. Средство расфасовано в полиэтиленовые емкости по 5л, для которых имеются дозирующие насадки соответственно на 20 см3. Срок годности концентрата при температуре хранения от +5С до +40С составляет 2 года. Средство обладает хорошими моющими свойствами при малом пенообразовании. Средство преднозначено для использования в лечебно-профилактических  учреждениях в виде 0,8% и 1,6% (по препарату) растворов для предстерилизационной очистки ручным способом изделий медицинского назначения из различных материалов, в том числе стоматологических  инструментов, жестких и гибких эндоскопов и инструментов к ним. рабочие растворы средства готовят в стеклянных, эмалированных (без повреждения эмали), пластмассовых емкостях путем добавления  соответтвующих количеств концентрата средства к питьевой воде. Наличие письма о совместимости средств с моечными машинами от производителя машины для эндоскопов. 
</t>
  </si>
  <si>
    <t>Гидроалкогольный антисептический гель для гигиенической и хирургической обработки рук.  Состав не менее 70% этилового спирта с увлажняющими, смягчающими, защищающими кожу добавками. увлажняющие, смягчающие и защищающие кожу добавки, дистиллированная вода до 100%. рН-5, 25. Средство в виде прозрачного однородного бесцветного геля, без отдушки.  Объем в квадратном флаконе с дозирующей помпой не менее 1000 мл.</t>
  </si>
  <si>
    <t>Гидроалкогольный антисептический гель для гигиенической и хирургической обработки рук.  Состав не менее 70% этилового спирта с увлажняющими, смягчающими, защищающими кожу добавками. увлажняющие, смягчающие и защищающие кожу добавки, дистиллированная вода до 100%. рН-5, 25. Средство в виде прозрачного однородного бесцветного геля, без отдушки.  Флакон эйрлесс.  Объем не менее 1000 мл.</t>
  </si>
  <si>
    <t>Нейтрализующее средство, основанное на органической кислоте. Используется  для ополаскивания и снижения времени сушки инструментов в автоматических моющих машинах. Объем  не менее 5л.</t>
  </si>
  <si>
    <t>Умягченный щелочной специальный чистящий концентрат для автоматической обработки инструментов. Объем в канистре не менее 10 л.</t>
  </si>
  <si>
    <t>Нейтрализующее средство, основанное на органической кислоте для автоматической обработки инструментов в моечно-дезинфекционных машинах. Объем не менее 10 л.</t>
  </si>
  <si>
    <t>Средство должно обладать  моющими и дезодорирующими свойствами, не портит обрабатываемые поверхности. Состав: комплекс 2-четвертичных аммониевых соединений (ЧАС),алкилдиметилбензиламмония хлорида 4,9% а также функциональные компоненты; pH 1% рабочего раствора  7,0-+1,0. Обладает антимикробной активностью в отношении грамотрицательных и грамположительных бактерий (включая микобактерии туберкулеза), вирулицидной активностью (в отношении всех известных вирусов -патогенов включая аденовирусы, вирусы гриппа, парагриппа, энтеровирусы, вирусы энтеральных, парентеральных гепатитов, герпеса, атипичной пневмонии, ВИЧ – инфекции и др); фунгицидной ( в отношении грибов рода  Кандида и рода Трихофитони плесневых грибов,воздубителей внубрибольничных инфекций;овоцидными свойствами в отношении возбудителей паразитарных болезней (цист и ооцист простейших, яиц и личинок гельминтов, остриц). Объем 5 л.</t>
  </si>
  <si>
    <t>Моющее средство для использования в специализированных моечных машинах. Содержит гидроксид натрия, натриевую соль дихлоризоциануровой кислоты. Объем не менее 10 кг.</t>
  </si>
  <si>
    <t>Защитный̆ крем обладает питательными свойствами, витаминизирующим, антиоксидантным действием, восстанавливает упругость и эластичность кожи рук, имеет нейтральный pH-фактор поддерживающий оптимальный водно-липидный баланс поверхностных слоев кожи. В состав входит: Изопропил пальмитат 2,0-5,0%, Цетеариловый спирт 2,0-5,0%, Д-пантенол 0,2-1,0%, Витамин А  0,001-0,05%,  так же другие вспомогательные компоненты. Флакон с дозирующей помпой, объем не менее 500мл</t>
  </si>
  <si>
    <t>Дидецилдиметиламмоний хлорид 9,75-10,0%, монопропиленгликоль 10,0%, алкилдиметилбензиламмоний 5,0%, N,N-бис(3аминопропил)додециламина 10%,  полигексаметиленбигуанидин 3,0% и др, функциональные компоненты  Флакон объемом не менее 1,0 л.</t>
  </si>
  <si>
    <t>Антисептик для гигиенической и хирургической обработки рук.  Состав не менее : спирт этиловый 80-85%, алкилдиметилбензиламмоний хлорид 0,2-0,25%, глицерин, функциональные добавки Активно в отношении бактерий (в т.ч. туберкулеза), вирусов (в т.ч. парентеральных гепатитов и ВИЧ), аденовирусов, полиовирусов, ротавирусов, герпеса, вирусов гриппа.  Флакон эйрлесс. Объем не менее 1 000 мл.</t>
  </si>
  <si>
    <t>Антисептик для гигиенической и хирургической обработки рук.  Состав не менее : спирт этиловый 80-85%, алкилдиметилбензиламмоний хлорид 0,2-0,25%, глицерин, функциональные добавкиАктивно в отношении бактерий (в т.ч. туберкулеза), вирусов (в т.ч. парентеральных гепатитов и ВИЧ), аденовирусов, полиовирусов, ротавирусов, герпеса, вирусов гриппа. Флакон с  дозирующей помпой.  Объем не менее 1000 мл.</t>
  </si>
  <si>
    <t>Мыло жидкое с дезинфицирующим эффектом, готовая к применению однородная прозрачная масса. Содержит-Вода, полигексаметиленгуанидина-0,7-1,0%,  (ЧАС) алкилдиметилбензиламмоний хлорида-0,05- 0,07% и  дидецилдиметилбензиламмоний хлорид – 0,25-0,5%. А также  Неионогенный ПАВ (Sodium Lauryi Etrer Sulfate) - 8%, Амфотерные ПАВ (Coconut diethanolamide) - 3%, Амфотерные ПАВ (Cocoamidopropyl Betaine) - 2%. Вспомогательные компоненты, в том числе для ухода за кожей рук. Каждый флакон должен быть обеспечен дозатором для применения, объем не менее 1л.</t>
  </si>
  <si>
    <t xml:space="preserve">ДВ: -пропанол -50-55%, 2-пропанол -10,0-15,0%, дидецилметиламмоний -0,25-0,35%
• Средство быстро высыхает, не портит и не оставляет на обработанных поверхностях следов, не требует смывания.
• Использование для предварительной очистки эндоскопов 
• Использование для дезинфекции кувезов
Назначение:
с целью очистки и дезинфекции различных твердых непористых поверхностей, предметов, в т.ч. загрязненных кровью:
- датчиков УЗИ;
- стетоскопов и фонендоскопов;
- стоматологических наконечников; 
- поверхностей в помещениях, жесткой мебели;
 - поверхностей медицинского оборудования и приборов; 
- наружных поверхностей несъемных узлов и деталей эндоскопических установок и физиотерапевтического оборудования;
- оборудования  в клинических, микробиологических, вирусологических и других лабораториях.
</t>
  </si>
  <si>
    <t>Антисептик для гигиенической и хирургической обработки рук.  Состав не менее : спирт этиловый 80-85%, алкилдиметилбензиламмоний хлорид 0,2-0,25%, глицерин, функциональные добавкиАктивно в отношении бактерий (в т.ч. туберкулеза), вирусов (в т.ч. парентеральных гепатитов и ВИЧ), аденовирусов, полиовирусов, ротавирусов, герпеса, вирусов гриппа.  Объем в квадратном флаконе не менее 1000 мл</t>
  </si>
  <si>
    <t>Быстродействующий спиртосодержащий раствор для обработки поверхностей. В составе  должен содержать 1-пропанол -50-55%, 2-пропанол -10,0-15,0%, дидецилметиламмоний -0,25-0,35% ,функциональные компоненты.   Флакон с распылителем. Объем не менее 750 мл.</t>
  </si>
  <si>
    <t>Концентрат для предстерилизационной очистки и дезинфекции изделий медицинского назначения и эндоскопов.Состав: Дидецилдиметиламмоний хлорид 9,75-10,0%, монопропиленгликоль 10,0%, алкилдиметилбензиламмоний 5,0%, N,N-бис(3аминопропил)додециламина 10%,  полигексаметиленбигуанидин 3,0% и др, функциональные компоненты Канистра с дозирующей помпой. Объем не менее 5000 мл.</t>
  </si>
  <si>
    <t>Шипучие хлорсодержащие таблетки, весом не менее 3,2г. В качестве действующего вещества  - натриевая соль дихлорициануровой кислоты. При растворении 1 таблетки должно  выделяться 1,5 г активного хлора. Должен обладать антимикробным действием в отношении бактерий (включая микобактерии туберкулеза), вирусов, грибов Кандида, дерматофитов. Срок годности рабочих растворов должен быть не менее 3-х суток.</t>
  </si>
  <si>
    <t xml:space="preserve">Дезинфицирующее средство, представляет собой прозразную жидкость,слегка желтоватого или зеленого цвета, содержащее в качестве действующих веществ синергическую смесь четвертичных аммонийных соединений  и алкилдДезинфицирующее средство в виде концентрата  слегка желтоватого или зеленого цвета со слабым специфическим запахом или запахом применяемой отдушки. В качестве действующих веществ содержит синергетическую смесь четвертичных аммониевых соединений алкилдиметилбензиламмоний хлорида и алкилдиметилэтилбензиламмоний хлорида (ЧАС) с полигексамети­ленгуанидин гидрохлоридом (ПГМГ) и N,N-бис(3-аминопропил) додецилами­ном: (суммарно) – 9% , кроме того, в состав средства также входят моющий и обезжиривающий компонент (алкилполиглюкозид), активаторы формулы, дезодорирующий компонент – для связывания посторонних запахов, отдушка, вода дистиллированная или вода деминерализованная (подготовленная), ингибиторы коррозии – для предотвращения коррозии инструментов из металлов, включая углеродистые стали и сплавы, сплавов титана и цветных металлов (латунь, медь). Показатель активности водородных ионов (рН) 1% раствора средства 8,4±0,5 при 20°С. Объем 1 литр. Срок годности 5 лет, рабочего раствора до 35 суток. Применяется для: дезинфекции и мытья поверхностей, -дезинфекции ИМН (хирургических и стоматологических), жестких и гибких эндоскопов, -дезинфекции медицинских отходов (А,Б,В), борьбы с плесенью
иметилбензиламмоний хлорида (ЧАС), не с полигексаметиленгуанид гидрохлоридом ( ПГМГ) и N, N - бис (3аминопропил) додециламином; суммарно -9%, не должно содержать в составе спиртов, активного хлора, фенолов, кислорода, альдегидов. Средство должно 
Объем в  флаконе с дозирующей помпой не менее 1000 мл. </t>
  </si>
  <si>
    <t>Дезинфицирующее средство для очистки и дезинфекции малых по площади поверхностей (кувезы, датчики и др). Состав ЧАС, ПАВ, флакон с пенораспылителем, 750 мл</t>
  </si>
  <si>
    <t>Концентрированное моющее средство для использования в моечно-дезинфицирующих машинах для подкладных суден. Объем не менее 5000 мл.</t>
  </si>
  <si>
    <t>представляет собой готовое средство в виде  однородной бесцветной жидкости. В состав входит ПАВ, кокоат сахарозы, экстракт кокоса, вода особой чистки, рН средства 6,5-7,0. Не содержит щелочей. Расфасовка в стерильные герметичные пакеты емкостью 0,7 л с обратным дозирующим клапаном для использования в бесконтактных дозаторах</t>
  </si>
  <si>
    <t xml:space="preserve">100 мл раствора содержат в качестве действующих веществ 1-пропанола 30%, 2-пропанола 45% и октенидиндигидрохлорида 0,1% в качестве действующих веществ, а также функциональные добавки. Готовый раствор длительного действия (до 6 часов) применяется во всех случаях, когда показано применение йода. Предназначен для дезинфекции кожи перед инъекциями, пункциями, операционными вмешательствами, для обработки рук медицинского персонала Гигиеническая дезинфекция кожи – 15 секунд, перед пункциями, пред и постоперационная обработка кожи – 60 секунд.  </t>
  </si>
  <si>
    <t xml:space="preserve">Антисептический препарат для наружного применения, обладающий широким спектром действия для применения в гинекологии, урологии, общей хирургии, ЛОР (кроме, барабанной перепонки), для антисептической обработки слизистых оболочек и раневых поверхностей, для обработки операционных швов до и после операции, для обработки пупочной раны у новорожденных, обработки трофических язв, а также для лечения инфекционных поражений кожи и слизистых. </t>
  </si>
  <si>
    <t>Итого ДС (27):</t>
  </si>
  <si>
    <t>Сухая полноценная смесь с пищевыми волокнами для перорального и зондового питания для детей от 1-года до 10 лет</t>
  </si>
  <si>
    <t>Сухая полноценная смесь без пищевых волокон для перорального и зондового питания для детей от 1-года до 10 лет</t>
  </si>
  <si>
    <t>Жидкая адаптированная специальная молочная смесь   относится к специальным диетическим продуктам для вскармливания недоношенных и маловесных детей из группы риска по пищевой аллергии, включает все пищевые вещества в количествах, соответствующих потребностям детей данной группы. Состав смеси: белок - 2,2 г/100 мл, частичный гидролизат 100% сывороточного белка, углеводы - 8 г/100 мл, лактозы - 68%, жиры - 4,4 г/100 мл, обогащенная арахидоновой и докозагексаеновой кислотами в соотношении 1:1, железо - 1,5 г/100 мл, селен - 1,9 мкг/100 мл, витамин С - 20 мг/100 мл, витамин D - 2,5 мкг/100 мл, витамин Е - 3.1 мкг/100 мл, витамин В6 - 116 мкг/100 мл, таурин - 6.2 мг/100 мл, L-карнитин - 4 мг/100 мл, инозитол - 11 мг/100 мл. Объем не менее 450 мл.</t>
  </si>
  <si>
    <t>упаковка</t>
  </si>
  <si>
    <t>Адаптированная детская молочная смесь премиум класса без пальмового масла от рождения до 6 месяцев, максимально приближенная по составу к грудному молоку, содержащая  набор симбиотиков (комплекса и комплекса пробиотиков B.lactis), уникальных смесей растительных жиров без добавлений пальмового масла, нуклеотидов, лютеина, комплексов жирных кислот Омега-3 и Омега-6, так же арахидоновой (ARA) и докозагексаеновой (DHA), тауринов, холинов, цинка и железа. Вес не менее 400 гр.</t>
  </si>
  <si>
    <t>Жидкая, готовая к употреблению специализированная молочная смесь для использования в стационаре для питания недоношенных детей и детей с низким весом с рождения до достижения веса 3600г.  Состав: вода, кукурузный сироп, обезжиренное сухое молоко, лактоза, среднецепочечные триглицериды концентрат сывороточного белка, минералы, витамины: (кислота аскорбиновая, никотинамид, dl-альфа-токоферола ацетат, холина хлорид, D- кальция пантотенат, рибофлавин, витамина А пальмитат, тиамина гидрохлорид, пиридоксина гидрохлорид, фолиевая кислота, биотин, филлохинон, витамин D3, цианокабаламин), нуклеотиды. Объем не менее 59 мл.</t>
  </si>
  <si>
    <t>специализированная сухая молочная смесь для питания недоношенных детей и детей с низким весом с рождения до 12 месяцев, содержит систему EYE Q - уникальную комбинацию арахидоновой (АА) и докозагексаеновой (DHA) кислот (длинноцепочечных полиненасыщенных жирных кислот), таурин, холин. Вес не менее 370 гр.</t>
  </si>
  <si>
    <t>Детская сухая молочная смесь  на основе полностью гидролизованного казеина со среднецепочечными триглицеридами предназначенная для детей с тяжелой пищевой аллергией. Состав: мальтодекстрин, ростительные масла, казеина гидролизат, сахароза, минералы, витамины, L-тирозин, арахидоновая кислота, L-цистин, докозагексаеновая кислота, L-триптофан, таурин, антиокислитель смесь токоферолов, L-карнитин. Вес не менее 400 гр.</t>
  </si>
  <si>
    <t xml:space="preserve">  Лечебное питание - низколактозная адаптированная молочная смесь с пребиотиками и среднецепочечными триглицеридами (СЦТ) для смешанного и искусственного вскармливания детей с рождения. Для применения  как основной продукт или как дополнительный компонент диеты при сложных формах кишечных нарушений, при патологии поджелудочной железы и гепато-биллиарной системы, в том числе при заболеваниях наследственного характера (муковисцидоз, целиакия, липазная и лактазная недостаточность). Состав смеси: белок 1,8г/100 мл, углеводы 9.3г.(вт.ч.лактозы 0.5гр на 100 мл.) /100 мл.пребиотики-0,5г/100 мл, жиры -1.9г/100 мл. в  т.ч. СЦТ-1,0г 100мл.  кальций-58 мг./100мл. железо-0.5мг/100 , витамины D-1,1мкг/100 мл. витамин Е-0,9 мкг/100мл  Вес не менее  300 гр.</t>
  </si>
  <si>
    <t>Сбалансированная молочная смесь предназначенная для вскармливания здоровых детей с рождения,  для лечения и профилактики колик, метеоризма, запоров и срыгиваний.
Состав смеси: белок -1,6 г/100 мл,степень гидролизат 53,% сывороточного белка, молочный жир,углеводы - 7,2 г/100 мл, в.ч. лактозы 6%,жиры - 3,6 г/100 мл , обогащенная арахидоновой и докозагексаеновой кислотами в соотношении 1:1, Пребиотики ГОС -0,5, кальция 61мг, фосфора-34 мг.железо - 0,7 г/100 мл, селен -1,4 мкг/100 мл, вит.А-68мкг. витамин D - 1,1 мкг/100 мл, витамин К - 5,1мкг/100 мл, витамин В6 - 66 мкг/100 мл,   инозитол - 5,1 мг/100 мл.таурин-4.9.мг.  Нуклеотиды-1.7 на 100 мл. Вес не менее 300 гр.</t>
  </si>
  <si>
    <t>Сухая адаптированная молочная смесь для детей с рождения до 6 месяцев жизни. Предназначено для смешанного и искусственного вскармливания при отсутствии и недостатке материнского молока. Состав смеси: белок -1,4 г/100 мл, углеводы - 7,8 г/(лактоза-99%)100 мл, жиры - 3,1 г/100 мл , Пребиотики ГОС -0,5,кальция -59 мг.фосфора -32мг. железо - 0,6мг/100 мл, цинка 0.7мг/100мл. селен -1,9 мкг/100 мл, витамин С - 10 мг/100 мл,вит.А-65мкг. витамин D - 1,1 мкг/100 мл, витамин Е - 0,8мг/100 мл, витамин В6 - 57 мкг/100 мл,  фолиевая к-та 10мкг. Вес не менее 300 гр.</t>
  </si>
  <si>
    <t>Сухая молочная смесь для вскармливания детей первого полугодия жизни. Специальное питание для  новорожденных недоношенных детей или детей с малым весом, с признаками гипотрофии и дистрофии, с семейной предрасположенностью к аллергии. Состав смеси: белок -1,4 г/100 мл, углеводы - 7,0 г/(лактоза-94%100 мл), жиры - 3,6 г/100 мл , обогащенная арахидоновой и докозагексаеновой кислотами в соотношении 1:1 Пребиотики ГОС -0,3,кальция -56 мг.фосфора -31мг. железо - 0,6мг/100 мл, цинка 0.5мг/100мл. селен -2.2 мкг/100 мл, витамин С - 6.9 мг/100 мл,вит.А-60мкг. витамин D - 0.9 мкг/100 мл, витамин Е - 0,7мг/100 мл, витамин В6 - 70 мкг/100 мл,  фолиевая к-та 11кг. Нуклеотиды-2.3. Вес не менее 350 гр.</t>
  </si>
  <si>
    <t>Лечебное питание - низколактозная адаптированная молочная смесь с пребиотиками для смешанного и искусственного вскармливания детей с рождения. Показания: для детей с первичной и вторичной латазной  недостаточностью. При диарее любого генеза, кишечных инфекциях и дисбактериозе. При целиакии у детей предрасположенностью к кишечным расстройствам. Состав смеси :белок 1,8г/100 мл,соотношение альбумина к казенину 10:90, углеводы 9.1г.(вт.ч.лактозы 1.5гр на 100 мл.) /100 мл.пребиотики-0,7г/100 мл, жиры -2.1г/100 мл.   кальций-58 мг./100мл. железо-0.8мг/100 ,цинка 0.5мг на 100 мл.,витамины D-1,мкг/100 мл. витамин Е-0,8 мкг/100мл. Вем не менее 300 гр.</t>
  </si>
  <si>
    <t>Итого ДП (12):</t>
  </si>
  <si>
    <t>Итого медицинские товары (1361):</t>
  </si>
  <si>
    <t>согласно технической спецификации</t>
  </si>
  <si>
    <t>бутыль</t>
  </si>
  <si>
    <t>штука</t>
  </si>
  <si>
    <t>баллон</t>
  </si>
  <si>
    <t>бутылка</t>
  </si>
  <si>
    <t>Итого материалы для ТО (143):</t>
  </si>
  <si>
    <t>ДОЗ КФ "UMC"</t>
  </si>
  <si>
    <t>рул</t>
  </si>
  <si>
    <t>упак.</t>
  </si>
  <si>
    <t xml:space="preserve">упаковка </t>
  </si>
  <si>
    <t>штук</t>
  </si>
  <si>
    <t>набр</t>
  </si>
  <si>
    <t xml:space="preserve">набор </t>
  </si>
  <si>
    <t>комлект</t>
  </si>
  <si>
    <t xml:space="preserve">комплект </t>
  </si>
  <si>
    <t xml:space="preserve">набо </t>
  </si>
  <si>
    <t xml:space="preserve"> штука </t>
  </si>
  <si>
    <t>щтука</t>
  </si>
  <si>
    <t>штука </t>
  </si>
  <si>
    <t> упаковка</t>
  </si>
  <si>
    <t>Молотая пищевая соль, для промышленных и котельных установок водоподготовки, не для ветеринарии (в мешке 25 кг)</t>
  </si>
  <si>
    <t>Итого ХТ (298):</t>
  </si>
  <si>
    <t>Итого ЗЧ к МО (4):</t>
  </si>
  <si>
    <t>Итого немед.товары (1101):</t>
  </si>
  <si>
    <t>Итого товары (2462):</t>
  </si>
  <si>
    <t>х</t>
  </si>
  <si>
    <t>Итого услуги питания (3):</t>
  </si>
  <si>
    <t>Итого услуги прачечной (1):</t>
  </si>
  <si>
    <t>КФ «UMC»</t>
  </si>
  <si>
    <t>Разработка нового сайта КФ "UMC", трехязычная версия: прототипирование, дизайн, программирование
+SEO-оптимизация сайта 
+Услуга по профессиональному письменному переводу содержания сайта с русского языка на английский язык и на казахский язык</t>
  </si>
  <si>
    <t>Разработка landing page (посадочной страницы) для Check-up центра: прототипирование, дизайн работы, программирование, SEO оптимизация, настройка контекстной рекламы, баннерной, таргетированной.
Домен и хостинг</t>
  </si>
  <si>
    <t>Изготовление и монтаж баннера. 9*6,5 м. Изготовление, монтаж конструкции на здание РДЦ (брэндмауер). Демонтаж старой конструкции. Установка подсветки.</t>
  </si>
  <si>
    <t>Итого услуги (24):</t>
  </si>
  <si>
    <t>Итого прочие услуги (21):</t>
  </si>
  <si>
    <t>Техническое обслуживание Центра производства первичного сжатого медицинского воздуха 4бар</t>
  </si>
  <si>
    <t>Техническое обслуживание Центра аспирации вакуммная станция</t>
  </si>
  <si>
    <t>Техническое обслуживание Сосуда, работающего под давлением (Газификатор холодный криогенный)- 2шт</t>
  </si>
  <si>
    <t>Техническое обслуживание станции для откачки анестезирующих газов - 2 шт.</t>
  </si>
  <si>
    <t>Техническое обслуживание системы транспортировки медицинских газов по всему центру</t>
  </si>
  <si>
    <t>Бутилированная вода</t>
  </si>
  <si>
    <t>Электрическая воздушно-тепловая завеса</t>
  </si>
  <si>
    <t>Насос циркуляционный для резервуара воды</t>
  </si>
  <si>
    <t>Итого ОС (24):</t>
  </si>
  <si>
    <t>Реестр планируемых закупок товаров, работ и услуг за 2019 год Корпоративного Фонда «University Medical Center»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</si>
</sst>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dd/mm/yy;@"/>
    <numFmt numFmtId="165" formatCode="_-* #,##0.00_р_._-;\-* #,##0.00_р_._-;_-* &quot;-&quot;??_р_._-;_-@_-"/>
  </numFmts>
  <fonts count="3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Calibri"/>
      <family val="2"/>
      <charset val="204"/>
      <scheme val="minor"/>
    </font>
    <font>
      <b/>
      <sz val="12"/>
      <name val="Times New Roman"/>
      <family val="1"/>
      <charset val="204"/>
    </font>
    <font>
      <b/>
      <sz val="13"/>
      <name val="Times New Roman"/>
      <family val="1"/>
      <charset val="204"/>
    </font>
    <font>
      <sz val="11"/>
      <name val="Times New Roman"/>
      <family val="1"/>
      <charset val="204"/>
    </font>
    <font>
      <sz val="12"/>
      <name val="Times New Roman"/>
      <family val="1"/>
      <charset val="204"/>
    </font>
    <font>
      <sz val="14"/>
      <name val="Times New Roman"/>
      <family val="1"/>
      <charset val="204"/>
    </font>
    <font>
      <sz val="10"/>
      <name val="Arial"/>
      <family val="2"/>
      <charset val="204"/>
    </font>
    <font>
      <sz val="10"/>
      <name val="Arial Cyr"/>
      <charset val="204"/>
    </font>
    <font>
      <sz val="11"/>
      <color indexed="8"/>
      <name val="Calibri"/>
      <family val="2"/>
      <charset val="204"/>
    </font>
    <font>
      <u/>
      <sz val="12"/>
      <name val="Times New Roman"/>
      <family val="1"/>
      <charset val="204"/>
    </font>
    <font>
      <sz val="13"/>
      <name val="Times New Roman"/>
      <family val="1"/>
      <charset val="204"/>
    </font>
    <font>
      <u/>
      <sz val="13"/>
      <name val="Times New Roman"/>
      <family val="1"/>
      <charset val="204"/>
    </font>
    <font>
      <sz val="10"/>
      <name val="Arial Cyr"/>
      <family val="2"/>
      <charset val="204"/>
    </font>
    <font>
      <sz val="11"/>
      <color rgb="FFFF0000"/>
      <name val="Calibri"/>
      <family val="2"/>
      <charset val="204"/>
      <scheme val="minor"/>
    </font>
    <font>
      <sz val="11"/>
      <color rgb="FFFF0000"/>
      <name val="Calibri"/>
      <family val="2"/>
      <scheme val="minor"/>
    </font>
    <font>
      <b/>
      <sz val="11"/>
      <name val="Calibri"/>
      <family val="2"/>
      <charset val="204"/>
      <scheme val="minor"/>
    </font>
    <font>
      <sz val="11"/>
      <name val="Calibri"/>
      <family val="2"/>
      <charset val="204"/>
      <scheme val="minor"/>
    </font>
    <font>
      <sz val="11"/>
      <name val="Calibri"/>
      <family val="2"/>
      <scheme val="minor"/>
    </font>
    <font>
      <sz val="12"/>
      <name val="Arial"/>
      <family val="2"/>
      <charset val="204"/>
    </font>
    <font>
      <b/>
      <sz val="12"/>
      <color theme="1"/>
      <name val="Times New Roman"/>
      <family val="1"/>
      <charset val="204"/>
    </font>
    <font>
      <b/>
      <sz val="11"/>
      <color theme="1"/>
      <name val="Times New Roman"/>
      <family val="1"/>
      <charset val="204"/>
    </font>
    <font>
      <sz val="12"/>
      <color theme="1"/>
      <name val="Times New Roman"/>
      <family val="1"/>
      <charset val="204"/>
    </font>
    <font>
      <sz val="12"/>
      <color rgb="FFFF0000"/>
      <name val="Times New Roman"/>
      <family val="1"/>
      <charset val="204"/>
    </font>
    <font>
      <b/>
      <sz val="12"/>
      <color rgb="FFC00000"/>
      <name val="Times New Roman"/>
      <family val="1"/>
      <charset val="204"/>
    </font>
    <font>
      <sz val="11"/>
      <color theme="1"/>
      <name val="Times New Roman"/>
      <family val="1"/>
      <charset val="204"/>
    </font>
    <font>
      <sz val="11"/>
      <color rgb="FFFF0000"/>
      <name val="Times New Roman"/>
      <family val="1"/>
      <charset val="204"/>
    </font>
    <font>
      <sz val="10"/>
      <color theme="1"/>
      <name val="Times New Roman"/>
      <family val="1"/>
      <charset val="204"/>
    </font>
    <font>
      <sz val="12"/>
      <color rgb="FF000000"/>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indexed="9"/>
        <bgColor indexed="64"/>
      </patternFill>
    </fill>
    <fill>
      <patternFill patternType="solid">
        <fgColor rgb="FF00FFFF"/>
        <bgColor indexed="64"/>
      </patternFill>
    </fill>
    <fill>
      <patternFill patternType="solid">
        <fgColor rgb="FFFF0000"/>
        <bgColor indexed="64"/>
      </patternFill>
    </fill>
    <fill>
      <patternFill patternType="solid">
        <fgColor theme="8"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1">
    <xf numFmtId="0" fontId="0" fillId="0" borderId="0"/>
    <xf numFmtId="0" fontId="6" fillId="0" borderId="0"/>
    <xf numFmtId="0" fontId="13" fillId="0" borderId="0"/>
    <xf numFmtId="0" fontId="6" fillId="0" borderId="0"/>
    <xf numFmtId="0" fontId="14" fillId="0" borderId="0"/>
    <xf numFmtId="0" fontId="6" fillId="0" borderId="0"/>
    <xf numFmtId="0" fontId="13" fillId="0" borderId="0"/>
    <xf numFmtId="0" fontId="13" fillId="0" borderId="0"/>
    <xf numFmtId="0" fontId="5" fillId="0" borderId="0"/>
    <xf numFmtId="0" fontId="15" fillId="0" borderId="0"/>
    <xf numFmtId="0" fontId="5" fillId="0" borderId="0"/>
    <xf numFmtId="165" fontId="6" fillId="0" borderId="0" applyFont="0" applyFill="0" applyBorder="0" applyAlignment="0" applyProtection="0"/>
    <xf numFmtId="0" fontId="5" fillId="0" borderId="0"/>
    <xf numFmtId="43" fontId="6" fillId="0" borderId="0" applyFont="0" applyFill="0" applyBorder="0" applyAlignment="0" applyProtection="0"/>
    <xf numFmtId="0" fontId="5" fillId="0" borderId="0"/>
    <xf numFmtId="0" fontId="5" fillId="0" borderId="0"/>
    <xf numFmtId="0" fontId="13" fillId="0" borderId="0"/>
    <xf numFmtId="0" fontId="5" fillId="0" borderId="0"/>
    <xf numFmtId="0" fontId="13" fillId="0" borderId="0"/>
    <xf numFmtId="0" fontId="15" fillId="0" borderId="0"/>
    <xf numFmtId="0" fontId="13" fillId="0" borderId="0"/>
    <xf numFmtId="0" fontId="19" fillId="0" borderId="0">
      <alignment horizontal="center"/>
    </xf>
    <xf numFmtId="0" fontId="6" fillId="0" borderId="0"/>
    <xf numFmtId="0" fontId="4" fillId="0" borderId="0"/>
    <xf numFmtId="0" fontId="13" fillId="0" borderId="0"/>
    <xf numFmtId="0" fontId="15" fillId="0" borderId="0"/>
    <xf numFmtId="0" fontId="14" fillId="0" borderId="0"/>
    <xf numFmtId="0" fontId="6" fillId="0" borderId="0"/>
    <xf numFmtId="0" fontId="6" fillId="0" borderId="0"/>
    <xf numFmtId="43" fontId="4" fillId="0" borderId="0" applyFont="0" applyFill="0" applyBorder="0" applyAlignment="0" applyProtection="0"/>
    <xf numFmtId="43" fontId="6" fillId="0" borderId="0" applyFont="0" applyFill="0" applyBorder="0" applyAlignment="0" applyProtection="0"/>
  </cellStyleXfs>
  <cellXfs count="457">
    <xf numFmtId="0" fontId="0" fillId="0" borderId="0" xfId="0"/>
    <xf numFmtId="3" fontId="9" fillId="3" borderId="1" xfId="0" applyNumberFormat="1" applyFont="1" applyFill="1" applyBorder="1" applyAlignment="1">
      <alignment horizontal="center" vertical="center" wrapText="1"/>
    </xf>
    <xf numFmtId="0" fontId="7" fillId="0" borderId="0" xfId="0" applyFont="1"/>
    <xf numFmtId="49" fontId="11" fillId="0" borderId="1" xfId="0" applyNumberFormat="1"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49" fontId="12" fillId="0" borderId="1" xfId="0" applyNumberFormat="1" applyFont="1" applyFill="1" applyBorder="1" applyAlignment="1" applyProtection="1">
      <alignment horizontal="left" vertical="center" wrapText="1"/>
    </xf>
    <xf numFmtId="0" fontId="11" fillId="0" borderId="1" xfId="0" applyFont="1" applyFill="1" applyBorder="1" applyAlignment="1">
      <alignment vertical="center" wrapText="1"/>
    </xf>
    <xf numFmtId="49" fontId="12"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vertical="center" wrapText="1"/>
    </xf>
    <xf numFmtId="0" fontId="10" fillId="2" borderId="1" xfId="0" applyFont="1" applyFill="1" applyBorder="1" applyAlignment="1">
      <alignment horizontal="left" vertical="center" wrapText="1"/>
    </xf>
    <xf numFmtId="0" fontId="12" fillId="0" borderId="1" xfId="0" applyFont="1" applyFill="1" applyBorder="1" applyAlignment="1">
      <alignment vertical="center" wrapText="1"/>
    </xf>
    <xf numFmtId="49" fontId="12" fillId="0" borderId="1" xfId="1"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1" fillId="0" borderId="1" xfId="15"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7" borderId="1" xfId="16" applyNumberFormat="1" applyFont="1" applyFill="1" applyBorder="1" applyAlignment="1">
      <alignment horizontal="left" vertical="top" wrapText="1"/>
    </xf>
    <xf numFmtId="0" fontId="11" fillId="2" borderId="1" xfId="16" applyNumberFormat="1" applyFont="1" applyFill="1" applyBorder="1" applyAlignment="1">
      <alignment horizontal="left" vertical="top" wrapText="1"/>
    </xf>
    <xf numFmtId="0" fontId="11" fillId="2" borderId="1" xfId="17" applyNumberFormat="1" applyFont="1" applyFill="1" applyBorder="1" applyAlignment="1">
      <alignment horizontal="left" vertical="top" wrapText="1"/>
    </xf>
    <xf numFmtId="0" fontId="11" fillId="2" borderId="1" xfId="18" applyNumberFormat="1" applyFont="1" applyFill="1" applyBorder="1" applyAlignment="1">
      <alignment horizontal="left" vertical="top" wrapText="1"/>
    </xf>
    <xf numFmtId="0" fontId="11" fillId="2" borderId="1" xfId="17" applyFont="1" applyFill="1" applyBorder="1" applyAlignment="1">
      <alignment horizontal="left" vertical="top" wrapText="1"/>
    </xf>
    <xf numFmtId="0" fontId="11" fillId="2" borderId="1" xfId="19" applyFont="1" applyFill="1" applyBorder="1" applyAlignment="1">
      <alignment horizontal="left" vertical="top" wrapText="1"/>
    </xf>
    <xf numFmtId="0" fontId="17" fillId="2" borderId="1" xfId="16" applyNumberFormat="1" applyFont="1" applyFill="1" applyBorder="1" applyAlignment="1">
      <alignment horizontal="left" vertical="center" wrapText="1"/>
    </xf>
    <xf numFmtId="0" fontId="10" fillId="2" borderId="1" xfId="0" applyFont="1" applyFill="1" applyBorder="1" applyAlignment="1">
      <alignment horizontal="center" vertical="center" wrapText="1"/>
    </xf>
    <xf numFmtId="3" fontId="11" fillId="9" borderId="1" xfId="0" applyNumberFormat="1" applyFont="1" applyFill="1" applyBorder="1" applyAlignment="1">
      <alignment horizontal="left" vertical="center" wrapText="1"/>
    </xf>
    <xf numFmtId="0" fontId="11" fillId="2" borderId="21" xfId="17" applyFont="1" applyFill="1" applyBorder="1" applyAlignment="1">
      <alignment vertical="top"/>
    </xf>
    <xf numFmtId="0" fontId="12" fillId="0" borderId="1" xfId="0" applyFont="1" applyFill="1" applyBorder="1" applyAlignment="1" applyProtection="1">
      <alignment horizontal="left" vertical="center"/>
    </xf>
    <xf numFmtId="0" fontId="12" fillId="0" borderId="1" xfId="20" applyFont="1" applyFill="1" applyBorder="1" applyAlignment="1" applyProtection="1">
      <alignment horizontal="left" vertical="center" shrinkToFit="1"/>
    </xf>
    <xf numFmtId="0" fontId="12" fillId="0" borderId="1" xfId="21" applyFont="1" applyFill="1" applyBorder="1" applyAlignment="1" applyProtection="1">
      <alignment horizontal="left" vertical="center" shrinkToFit="1"/>
    </xf>
    <xf numFmtId="0" fontId="12" fillId="0" borderId="1" xfId="20" applyNumberFormat="1" applyFont="1" applyFill="1" applyBorder="1" applyAlignment="1" applyProtection="1">
      <alignment horizontal="left" vertical="center" wrapText="1" shrinkToFit="1"/>
    </xf>
    <xf numFmtId="0" fontId="11" fillId="0" borderId="1" xfId="0" applyFont="1" applyFill="1" applyBorder="1" applyAlignment="1" applyProtection="1">
      <alignment horizontal="center" vertical="center" wrapText="1"/>
    </xf>
    <xf numFmtId="4" fontId="11" fillId="0" borderId="1" xfId="0" applyNumberFormat="1" applyFont="1" applyFill="1" applyBorder="1" applyAlignment="1" applyProtection="1">
      <alignment horizontal="left" vertical="center" wrapText="1"/>
    </xf>
    <xf numFmtId="49" fontId="11" fillId="0" borderId="1" xfId="3" applyNumberFormat="1" applyFont="1" applyFill="1" applyBorder="1" applyAlignment="1">
      <alignment vertical="center" wrapText="1"/>
    </xf>
    <xf numFmtId="0" fontId="11" fillId="2" borderId="1" xfId="16" applyNumberFormat="1" applyFont="1" applyFill="1" applyBorder="1" applyAlignment="1">
      <alignment horizontal="center" vertical="center" wrapText="1"/>
    </xf>
    <xf numFmtId="0" fontId="11" fillId="2" borderId="1" xfId="17" applyNumberFormat="1" applyFont="1" applyFill="1" applyBorder="1" applyAlignment="1">
      <alignment horizontal="center" vertical="center" wrapText="1"/>
    </xf>
    <xf numFmtId="0" fontId="20" fillId="0" borderId="0" xfId="0" applyFont="1"/>
    <xf numFmtId="0" fontId="21" fillId="0" borderId="0" xfId="0" applyFont="1"/>
    <xf numFmtId="0" fontId="20" fillId="0" borderId="0" xfId="0" applyFont="1" applyAlignment="1">
      <alignment horizontal="center" vertical="center" wrapText="1"/>
    </xf>
    <xf numFmtId="0" fontId="11" fillId="11" borderId="1" xfId="0" applyFont="1" applyFill="1" applyBorder="1" applyAlignment="1">
      <alignment horizontal="center" vertical="center" wrapText="1"/>
    </xf>
    <xf numFmtId="0" fontId="0" fillId="11" borderId="0" xfId="0" applyFill="1"/>
    <xf numFmtId="0" fontId="3" fillId="0" borderId="0" xfId="0" applyFont="1"/>
    <xf numFmtId="0" fontId="21" fillId="0" borderId="0" xfId="0" applyFont="1" applyAlignment="1">
      <alignment horizontal="center" vertical="center" wrapText="1"/>
    </xf>
    <xf numFmtId="3" fontId="9" fillId="0" borderId="1" xfId="0" applyNumberFormat="1" applyFont="1" applyFill="1" applyBorder="1" applyAlignment="1">
      <alignment horizontal="center" vertical="center" wrapText="1"/>
    </xf>
    <xf numFmtId="0" fontId="22" fillId="11" borderId="3" xfId="0" applyFont="1" applyFill="1" applyBorder="1" applyAlignment="1">
      <alignment horizontal="center" vertical="center"/>
    </xf>
    <xf numFmtId="0" fontId="22" fillId="11" borderId="3" xfId="0" applyFont="1" applyFill="1" applyBorder="1" applyAlignment="1">
      <alignment horizontal="left" vertical="center" wrapText="1"/>
    </xf>
    <xf numFmtId="0" fontId="23" fillId="11" borderId="3" xfId="0" applyFont="1" applyFill="1" applyBorder="1" applyAlignment="1">
      <alignment horizontal="center" vertical="center" wrapText="1"/>
    </xf>
    <xf numFmtId="0" fontId="23" fillId="11" borderId="3" xfId="0" applyFont="1" applyFill="1" applyBorder="1" applyAlignment="1">
      <alignment horizontal="center" vertical="center"/>
    </xf>
    <xf numFmtId="4" fontId="23" fillId="11" borderId="3" xfId="0" applyNumberFormat="1" applyFont="1" applyFill="1" applyBorder="1" applyAlignment="1">
      <alignment horizontal="center" vertical="center"/>
    </xf>
    <xf numFmtId="10" fontId="23" fillId="11" borderId="3" xfId="0" applyNumberFormat="1" applyFont="1" applyFill="1" applyBorder="1" applyAlignment="1">
      <alignment horizontal="center" vertical="center"/>
    </xf>
    <xf numFmtId="0" fontId="23" fillId="11" borderId="1" xfId="0" applyFont="1" applyFill="1" applyBorder="1" applyAlignment="1">
      <alignment horizontal="center" vertical="center" wrapText="1"/>
    </xf>
    <xf numFmtId="0" fontId="20" fillId="0" borderId="0" xfId="0" applyFont="1" applyAlignment="1">
      <alignment wrapText="1"/>
    </xf>
    <xf numFmtId="0" fontId="24" fillId="0" borderId="1" xfId="0" applyFont="1" applyBorder="1" applyAlignment="1">
      <alignment horizontal="center" vertical="center" wrapText="1"/>
    </xf>
    <xf numFmtId="0" fontId="2" fillId="0" borderId="0" xfId="0" applyFont="1"/>
    <xf numFmtId="0" fontId="22" fillId="0" borderId="3" xfId="0" applyFont="1" applyFill="1" applyBorder="1" applyAlignment="1">
      <alignment horizontal="center" vertical="center"/>
    </xf>
    <xf numFmtId="0" fontId="24" fillId="0" borderId="3" xfId="0" applyFont="1" applyFill="1" applyBorder="1" applyAlignment="1">
      <alignment horizontal="center" vertical="center"/>
    </xf>
    <xf numFmtId="4" fontId="24" fillId="0" borderId="3" xfId="0" applyNumberFormat="1" applyFont="1" applyFill="1" applyBorder="1" applyAlignment="1">
      <alignment horizontal="center" vertical="center"/>
    </xf>
    <xf numFmtId="10" fontId="24" fillId="0" borderId="3" xfId="0" applyNumberFormat="1" applyFont="1" applyFill="1" applyBorder="1" applyAlignment="1">
      <alignment horizontal="center" vertical="center"/>
    </xf>
    <xf numFmtId="0" fontId="24" fillId="0" borderId="3" xfId="0" applyFont="1" applyFill="1" applyBorder="1" applyAlignment="1">
      <alignment horizontal="center" vertical="center" wrapText="1"/>
    </xf>
    <xf numFmtId="14" fontId="24" fillId="3" borderId="0" xfId="0" applyNumberFormat="1" applyFont="1" applyFill="1" applyAlignment="1">
      <alignment horizontal="center" vertical="center" wrapText="1"/>
    </xf>
    <xf numFmtId="0" fontId="24" fillId="3" borderId="0" xfId="0" applyFont="1" applyFill="1" applyAlignment="1">
      <alignment horizontal="center" vertical="center" wrapText="1"/>
    </xf>
    <xf numFmtId="0" fontId="24" fillId="3" borderId="0" xfId="0" applyFont="1" applyFill="1"/>
    <xf numFmtId="0" fontId="24" fillId="0" borderId="0" xfId="0" applyFont="1"/>
    <xf numFmtId="0" fontId="1" fillId="0" borderId="0" xfId="0" applyFont="1"/>
    <xf numFmtId="0" fontId="21" fillId="0" borderId="0" xfId="0" applyFont="1" applyAlignment="1">
      <alignment vertical="center"/>
    </xf>
    <xf numFmtId="14" fontId="21" fillId="0" borderId="0" xfId="0" applyNumberFormat="1" applyFont="1" applyAlignment="1">
      <alignment vertical="center"/>
    </xf>
    <xf numFmtId="3" fontId="9" fillId="3" borderId="8"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4" fontId="24" fillId="0" borderId="1" xfId="0" applyNumberFormat="1" applyFont="1" applyFill="1" applyBorder="1" applyAlignment="1">
      <alignment horizontal="center" vertical="center"/>
    </xf>
    <xf numFmtId="10" fontId="24" fillId="0" borderId="3" xfId="0" applyNumberFormat="1" applyFont="1" applyBorder="1" applyAlignment="1">
      <alignment horizontal="center" vertical="center"/>
    </xf>
    <xf numFmtId="0" fontId="24" fillId="0" borderId="3" xfId="0" applyFont="1" applyBorder="1" applyAlignment="1">
      <alignment horizontal="center" vertical="center" wrapText="1"/>
    </xf>
    <xf numFmtId="0" fontId="24" fillId="0" borderId="1"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0" xfId="0" applyFont="1" applyFill="1"/>
    <xf numFmtId="0" fontId="22" fillId="6" borderId="3" xfId="0" applyFont="1" applyFill="1" applyBorder="1" applyAlignment="1">
      <alignment horizontal="center" vertical="center"/>
    </xf>
    <xf numFmtId="0" fontId="22" fillId="6" borderId="3" xfId="0" applyFont="1" applyFill="1" applyBorder="1" applyAlignment="1">
      <alignment horizontal="left"/>
    </xf>
    <xf numFmtId="0" fontId="24" fillId="6" borderId="3" xfId="0" applyFont="1" applyFill="1" applyBorder="1" applyAlignment="1">
      <alignment horizontal="center" vertical="center"/>
    </xf>
    <xf numFmtId="0" fontId="24" fillId="6" borderId="3" xfId="0" applyFont="1" applyFill="1" applyBorder="1"/>
    <xf numFmtId="0" fontId="24" fillId="6" borderId="3" xfId="0" applyFont="1" applyFill="1" applyBorder="1" applyAlignment="1">
      <alignment horizontal="center" vertical="center" wrapText="1"/>
    </xf>
    <xf numFmtId="0" fontId="22" fillId="5" borderId="3" xfId="0" applyFont="1" applyFill="1" applyBorder="1" applyAlignment="1">
      <alignment horizontal="center" vertical="center"/>
    </xf>
    <xf numFmtId="0" fontId="22" fillId="5" borderId="3" xfId="0" applyFont="1" applyFill="1" applyBorder="1" applyAlignment="1">
      <alignment horizontal="left"/>
    </xf>
    <xf numFmtId="0" fontId="24" fillId="5" borderId="3" xfId="0" applyFont="1" applyFill="1" applyBorder="1" applyAlignment="1">
      <alignment horizontal="center" vertical="center"/>
    </xf>
    <xf numFmtId="0" fontId="24" fillId="5" borderId="3" xfId="0" applyFont="1" applyFill="1" applyBorder="1"/>
    <xf numFmtId="0" fontId="24" fillId="5" borderId="3" xfId="0" applyFont="1" applyFill="1" applyBorder="1" applyAlignment="1">
      <alignment horizontal="center" vertical="center" wrapText="1"/>
    </xf>
    <xf numFmtId="0" fontId="22" fillId="0" borderId="3" xfId="0" applyFont="1" applyFill="1" applyBorder="1" applyAlignment="1">
      <alignment horizontal="left"/>
    </xf>
    <xf numFmtId="0" fontId="24" fillId="0" borderId="3" xfId="0" applyFont="1" applyFill="1" applyBorder="1"/>
    <xf numFmtId="14" fontId="24" fillId="3" borderId="0" xfId="0" applyNumberFormat="1" applyFont="1" applyFill="1" applyAlignment="1">
      <alignment horizontal="center" vertical="center"/>
    </xf>
    <xf numFmtId="0" fontId="24" fillId="3" borderId="0" xfId="0" applyFont="1" applyFill="1" applyAlignment="1">
      <alignment horizontal="center" vertical="center"/>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24" fillId="11" borderId="3" xfId="0" applyFont="1" applyFill="1" applyBorder="1" applyAlignment="1">
      <alignment horizontal="center" vertical="center"/>
    </xf>
    <xf numFmtId="4" fontId="24" fillId="11" borderId="3" xfId="0" applyNumberFormat="1" applyFont="1" applyFill="1" applyBorder="1" applyAlignment="1">
      <alignment horizontal="center" vertical="center"/>
    </xf>
    <xf numFmtId="0" fontId="24" fillId="11" borderId="3" xfId="0" applyFont="1" applyFill="1" applyBorder="1"/>
    <xf numFmtId="10" fontId="24" fillId="11" borderId="3" xfId="0" applyNumberFormat="1" applyFont="1" applyFill="1" applyBorder="1" applyAlignment="1">
      <alignment horizontal="center" vertical="center"/>
    </xf>
    <xf numFmtId="0" fontId="24" fillId="11" borderId="3" xfId="0" applyFont="1" applyFill="1" applyBorder="1" applyAlignment="1">
      <alignment horizontal="center" vertical="center" wrapText="1"/>
    </xf>
    <xf numFmtId="4" fontId="24" fillId="0" borderId="3" xfId="0" applyNumberFormat="1" applyFont="1" applyFill="1" applyBorder="1" applyAlignment="1">
      <alignment horizontal="center" vertical="center" wrapText="1"/>
    </xf>
    <xf numFmtId="14" fontId="24" fillId="3" borderId="0" xfId="0" applyNumberFormat="1" applyFont="1" applyFill="1"/>
    <xf numFmtId="0" fontId="24" fillId="3" borderId="0" xfId="0" applyFont="1" applyFill="1" applyAlignment="1">
      <alignment wrapText="1"/>
    </xf>
    <xf numFmtId="0" fontId="12" fillId="0" borderId="8" xfId="0" applyFont="1" applyFill="1" applyBorder="1" applyAlignment="1" applyProtection="1">
      <alignment horizontal="left" vertical="center" wrapText="1"/>
    </xf>
    <xf numFmtId="0" fontId="12" fillId="0" borderId="1" xfId="0" applyFont="1" applyFill="1" applyBorder="1" applyAlignment="1">
      <alignment horizontal="center" vertical="center"/>
    </xf>
    <xf numFmtId="0" fontId="12" fillId="0" borderId="8" xfId="0" applyFont="1" applyFill="1" applyBorder="1" applyAlignment="1">
      <alignment vertical="center" wrapText="1"/>
    </xf>
    <xf numFmtId="0" fontId="12" fillId="0" borderId="8" xfId="0" applyFont="1" applyFill="1" applyBorder="1" applyAlignment="1">
      <alignment horizontal="left" vertical="center"/>
    </xf>
    <xf numFmtId="0" fontId="12" fillId="0" borderId="8" xfId="0" applyFont="1" applyFill="1" applyBorder="1" applyAlignment="1">
      <alignment horizontal="center" vertical="center"/>
    </xf>
    <xf numFmtId="0" fontId="23" fillId="0" borderId="3"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10" fontId="24" fillId="0" borderId="3" xfId="0" applyNumberFormat="1" applyFont="1" applyFill="1" applyBorder="1" applyAlignment="1">
      <alignment horizontal="center" vertical="center" wrapText="1"/>
    </xf>
    <xf numFmtId="0" fontId="23" fillId="0" borderId="3" xfId="0" applyFont="1" applyFill="1" applyBorder="1" applyAlignment="1">
      <alignment horizontal="center" vertical="center"/>
    </xf>
    <xf numFmtId="4" fontId="11" fillId="0" borderId="1" xfId="4" applyNumberFormat="1" applyFont="1" applyFill="1" applyBorder="1" applyAlignment="1" applyProtection="1">
      <alignment horizontal="left" vertical="center" wrapText="1"/>
    </xf>
    <xf numFmtId="4" fontId="24" fillId="0" borderId="3" xfId="0" applyNumberFormat="1" applyFont="1" applyFill="1" applyBorder="1"/>
    <xf numFmtId="0" fontId="11" fillId="0" borderId="3" xfId="0" applyFont="1" applyFill="1" applyBorder="1" applyAlignment="1">
      <alignment vertical="center" wrapText="1"/>
    </xf>
    <xf numFmtId="0" fontId="11" fillId="0" borderId="3" xfId="0" applyFont="1" applyFill="1" applyBorder="1" applyAlignment="1">
      <alignment horizontal="center" vertical="center" wrapText="1"/>
    </xf>
    <xf numFmtId="0" fontId="25" fillId="0" borderId="1" xfId="0" applyFont="1" applyFill="1" applyBorder="1" applyAlignment="1">
      <alignment horizontal="center" wrapText="1"/>
    </xf>
    <xf numFmtId="4" fontId="25" fillId="0" borderId="3" xfId="0" applyNumberFormat="1" applyFont="1" applyFill="1" applyBorder="1" applyAlignment="1">
      <alignment horizontal="center" wrapText="1"/>
    </xf>
    <xf numFmtId="0" fontId="25" fillId="0" borderId="3" xfId="0" applyFont="1" applyFill="1" applyBorder="1" applyAlignment="1">
      <alignment horizontal="center" wrapText="1"/>
    </xf>
    <xf numFmtId="0" fontId="22" fillId="0" borderId="3" xfId="0" applyFont="1" applyFill="1" applyBorder="1" applyAlignment="1">
      <alignment horizontal="left" vertical="center"/>
    </xf>
    <xf numFmtId="4" fontId="22" fillId="0" borderId="3" xfId="0" applyNumberFormat="1" applyFont="1" applyFill="1" applyBorder="1" applyAlignment="1">
      <alignment horizontal="center"/>
    </xf>
    <xf numFmtId="10" fontId="22" fillId="0" borderId="3" xfId="0" applyNumberFormat="1" applyFont="1" applyFill="1" applyBorder="1" applyAlignment="1">
      <alignment horizontal="center"/>
    </xf>
    <xf numFmtId="0" fontId="23" fillId="0" borderId="3" xfId="0" applyFont="1" applyFill="1" applyBorder="1" applyAlignment="1">
      <alignment horizontal="left" vertical="center" wrapText="1"/>
    </xf>
    <xf numFmtId="4" fontId="23" fillId="0" borderId="3" xfId="0" applyNumberFormat="1" applyFont="1" applyFill="1" applyBorder="1" applyAlignment="1">
      <alignment horizontal="center" vertical="center"/>
    </xf>
    <xf numFmtId="10" fontId="23" fillId="0" borderId="3" xfId="0" applyNumberFormat="1" applyFont="1" applyFill="1" applyBorder="1" applyAlignment="1">
      <alignment horizontal="center" vertical="center"/>
    </xf>
    <xf numFmtId="14" fontId="23" fillId="3" borderId="0" xfId="0" applyNumberFormat="1" applyFont="1" applyFill="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xf numFmtId="4" fontId="23" fillId="0" borderId="3" xfId="0" applyNumberFormat="1" applyFont="1" applyFill="1" applyBorder="1" applyAlignment="1">
      <alignment horizontal="center" vertical="center" wrapText="1"/>
    </xf>
    <xf numFmtId="0" fontId="22" fillId="0" borderId="3" xfId="0" applyFont="1" applyFill="1" applyBorder="1" applyAlignment="1">
      <alignment horizontal="left" vertical="center" wrapText="1"/>
    </xf>
    <xf numFmtId="0" fontId="23" fillId="3" borderId="0" xfId="0" applyFont="1" applyFill="1" applyAlignment="1">
      <alignment horizontal="center" vertical="center"/>
    </xf>
    <xf numFmtId="14" fontId="23" fillId="3" borderId="0" xfId="0" applyNumberFormat="1" applyFont="1" applyFill="1"/>
    <xf numFmtId="10" fontId="23" fillId="0" borderId="3" xfId="0" applyNumberFormat="1" applyFont="1" applyFill="1" applyBorder="1" applyAlignment="1">
      <alignment horizontal="center" vertical="center" wrapText="1"/>
    </xf>
    <xf numFmtId="0" fontId="23" fillId="3" borderId="0" xfId="0" applyFont="1" applyFill="1" applyAlignment="1">
      <alignment wrapText="1"/>
    </xf>
    <xf numFmtId="0" fontId="23" fillId="0" borderId="1" xfId="0" applyFont="1" applyFill="1" applyBorder="1" applyAlignment="1">
      <alignment horizontal="center" vertical="center"/>
    </xf>
    <xf numFmtId="0" fontId="25" fillId="0" borderId="26" xfId="0" applyFont="1" applyFill="1" applyBorder="1" applyAlignment="1">
      <alignment horizontal="center" wrapText="1"/>
    </xf>
    <xf numFmtId="0" fontId="25" fillId="0" borderId="27" xfId="0" applyFont="1" applyFill="1" applyBorder="1" applyAlignment="1">
      <alignment horizontal="center" wrapText="1"/>
    </xf>
    <xf numFmtId="0" fontId="24" fillId="0" borderId="18" xfId="0" applyFont="1" applyFill="1" applyBorder="1" applyAlignment="1">
      <alignment horizontal="center" vertical="center" wrapText="1"/>
    </xf>
    <xf numFmtId="0" fontId="24" fillId="0" borderId="18" xfId="0" applyFont="1" applyFill="1" applyBorder="1" applyAlignment="1">
      <alignment horizontal="center" vertical="center"/>
    </xf>
    <xf numFmtId="0" fontId="11" fillId="0" borderId="1" xfId="0" applyFont="1" applyBorder="1" applyAlignment="1">
      <alignment wrapText="1"/>
    </xf>
    <xf numFmtId="0" fontId="25" fillId="0" borderId="1" xfId="0" applyFont="1" applyFill="1" applyBorder="1" applyAlignment="1">
      <alignment horizontal="left" wrapText="1"/>
    </xf>
    <xf numFmtId="0" fontId="25" fillId="0" borderId="1" xfId="0" applyFont="1" applyFill="1" applyBorder="1" applyAlignment="1">
      <alignment horizontal="left" vertical="center" wrapText="1"/>
    </xf>
    <xf numFmtId="4" fontId="25" fillId="0" borderId="3" xfId="0" applyNumberFormat="1" applyFont="1" applyFill="1" applyBorder="1" applyAlignment="1">
      <alignment horizontal="center" vertical="center" wrapText="1"/>
    </xf>
    <xf numFmtId="4" fontId="22" fillId="0" borderId="3" xfId="0" applyNumberFormat="1" applyFont="1" applyFill="1" applyBorder="1" applyAlignment="1">
      <alignment horizontal="center" vertical="center"/>
    </xf>
    <xf numFmtId="10" fontId="22" fillId="0" borderId="3" xfId="0" applyNumberFormat="1" applyFont="1" applyFill="1" applyBorder="1" applyAlignment="1">
      <alignment horizontal="center" vertical="center"/>
    </xf>
    <xf numFmtId="0" fontId="23" fillId="0" borderId="3" xfId="0" applyFont="1" applyFill="1" applyBorder="1" applyAlignment="1">
      <alignment horizontal="left" wrapText="1"/>
    </xf>
    <xf numFmtId="0" fontId="23" fillId="0" borderId="1" xfId="0" applyFont="1" applyFill="1" applyBorder="1" applyAlignment="1">
      <alignment horizontal="left" vertical="center" wrapText="1"/>
    </xf>
    <xf numFmtId="0" fontId="23" fillId="0" borderId="1" xfId="0" applyFont="1" applyBorder="1" applyAlignment="1">
      <alignment horizontal="center" vertical="center" wrapText="1"/>
    </xf>
    <xf numFmtId="4" fontId="23" fillId="0" borderId="3" xfId="0" applyNumberFormat="1" applyFont="1" applyBorder="1" applyAlignment="1">
      <alignment horizontal="center" vertical="center"/>
    </xf>
    <xf numFmtId="10" fontId="23" fillId="0" borderId="3" xfId="0" applyNumberFormat="1" applyFont="1" applyBorder="1" applyAlignment="1">
      <alignment horizontal="center" vertical="center"/>
    </xf>
    <xf numFmtId="4" fontId="23" fillId="0" borderId="1" xfId="0" applyNumberFormat="1" applyFont="1" applyFill="1" applyBorder="1" applyAlignment="1">
      <alignment horizontal="center" vertical="center"/>
    </xf>
    <xf numFmtId="4" fontId="23" fillId="0" borderId="1" xfId="0" applyNumberFormat="1" applyFont="1" applyFill="1" applyBorder="1" applyAlignment="1">
      <alignment horizontal="center" vertical="center" wrapText="1"/>
    </xf>
    <xf numFmtId="10" fontId="24" fillId="0" borderId="3" xfId="0" applyNumberFormat="1" applyFont="1" applyFill="1" applyBorder="1"/>
    <xf numFmtId="4" fontId="22" fillId="5" borderId="3" xfId="0" applyNumberFormat="1" applyFont="1" applyFill="1" applyBorder="1" applyAlignment="1">
      <alignment horizontal="center" vertical="center"/>
    </xf>
    <xf numFmtId="10" fontId="22" fillId="5" borderId="3" xfId="0" applyNumberFormat="1" applyFont="1" applyFill="1" applyBorder="1" applyAlignment="1">
      <alignment horizontal="center" vertical="center"/>
    </xf>
    <xf numFmtId="0" fontId="22" fillId="10" borderId="3" xfId="0" applyFont="1" applyFill="1" applyBorder="1" applyAlignment="1">
      <alignment horizontal="center" vertical="center"/>
    </xf>
    <xf numFmtId="0" fontId="22" fillId="10" borderId="3" xfId="0" applyFont="1" applyFill="1" applyBorder="1" applyAlignment="1">
      <alignment horizontal="left"/>
    </xf>
    <xf numFmtId="0" fontId="24" fillId="10" borderId="3" xfId="0" applyFont="1" applyFill="1" applyBorder="1" applyAlignment="1">
      <alignment horizontal="center" vertical="center"/>
    </xf>
    <xf numFmtId="0" fontId="24" fillId="10" borderId="3" xfId="0" applyFont="1" applyFill="1" applyBorder="1"/>
    <xf numFmtId="0" fontId="24" fillId="10" borderId="3" xfId="0" applyFont="1" applyFill="1" applyBorder="1" applyAlignment="1">
      <alignment horizontal="center" vertical="center" wrapText="1"/>
    </xf>
    <xf numFmtId="14" fontId="23" fillId="3" borderId="0" xfId="0" applyNumberFormat="1" applyFont="1" applyFill="1" applyAlignment="1">
      <alignment vertical="center" wrapText="1"/>
    </xf>
    <xf numFmtId="0" fontId="23" fillId="3" borderId="0" xfId="0" applyFont="1" applyFill="1" applyAlignment="1">
      <alignment vertical="center" wrapText="1"/>
    </xf>
    <xf numFmtId="14" fontId="23" fillId="3" borderId="0" xfId="0" applyNumberFormat="1" applyFont="1" applyFill="1" applyAlignment="1">
      <alignment wrapText="1"/>
    </xf>
    <xf numFmtId="14" fontId="22" fillId="0" borderId="3" xfId="0" applyNumberFormat="1" applyFont="1" applyFill="1" applyBorder="1" applyAlignment="1">
      <alignment horizontal="center" vertical="center"/>
    </xf>
    <xf numFmtId="0" fontId="23" fillId="11" borderId="3" xfId="0" applyFont="1" applyFill="1" applyBorder="1" applyAlignment="1">
      <alignment horizontal="left" vertical="center" wrapText="1"/>
    </xf>
    <xf numFmtId="0" fontId="24" fillId="11" borderId="0" xfId="0" applyFont="1" applyFill="1"/>
    <xf numFmtId="0" fontId="23" fillId="0" borderId="1" xfId="0" applyFont="1" applyFill="1" applyBorder="1" applyAlignment="1">
      <alignment horizontal="center" vertical="center" wrapText="1"/>
    </xf>
    <xf numFmtId="10" fontId="23" fillId="0" borderId="1" xfId="0" applyNumberFormat="1" applyFont="1" applyFill="1" applyBorder="1" applyAlignment="1">
      <alignment horizontal="center" vertical="center"/>
    </xf>
    <xf numFmtId="0" fontId="22" fillId="0" borderId="21" xfId="0" applyFont="1" applyFill="1" applyBorder="1" applyAlignment="1">
      <alignment vertical="center"/>
    </xf>
    <xf numFmtId="0" fontId="22" fillId="0" borderId="8" xfId="0" applyFont="1" applyFill="1" applyBorder="1" applyAlignment="1">
      <alignment vertical="center"/>
    </xf>
    <xf numFmtId="0" fontId="22" fillId="0" borderId="3" xfId="0" applyFont="1" applyFill="1" applyBorder="1"/>
    <xf numFmtId="0" fontId="22" fillId="0" borderId="3" xfId="0" applyFont="1" applyFill="1" applyBorder="1" applyAlignment="1">
      <alignment horizontal="center" vertical="center" wrapText="1"/>
    </xf>
    <xf numFmtId="14" fontId="23" fillId="3" borderId="0" xfId="0" applyNumberFormat="1" applyFont="1" applyFill="1" applyAlignment="1">
      <alignment horizontal="center" vertical="center"/>
    </xf>
    <xf numFmtId="4" fontId="22" fillId="0" borderId="1" xfId="0" applyNumberFormat="1" applyFont="1" applyFill="1" applyBorder="1" applyAlignment="1">
      <alignment horizontal="center" vertical="center"/>
    </xf>
    <xf numFmtId="0" fontId="11" fillId="0" borderId="1" xfId="23" applyFont="1" applyBorder="1" applyAlignment="1">
      <alignment horizontal="left" vertical="center" wrapText="1"/>
    </xf>
    <xf numFmtId="4" fontId="22" fillId="10" borderId="3" xfId="0" applyNumberFormat="1" applyFont="1" applyFill="1" applyBorder="1" applyAlignment="1">
      <alignment horizontal="center" vertical="center"/>
    </xf>
    <xf numFmtId="10" fontId="22" fillId="10" borderId="3" xfId="0" applyNumberFormat="1" applyFont="1" applyFill="1" applyBorder="1" applyAlignment="1">
      <alignment horizontal="center" vertical="center"/>
    </xf>
    <xf numFmtId="0" fontId="24" fillId="6" borderId="1" xfId="0" applyFont="1" applyFill="1" applyBorder="1" applyAlignment="1">
      <alignment horizontal="center" vertical="center"/>
    </xf>
    <xf numFmtId="4" fontId="22" fillId="6" borderId="1" xfId="0" applyNumberFormat="1" applyFont="1" applyFill="1" applyBorder="1" applyAlignment="1">
      <alignment horizontal="center" vertical="center"/>
    </xf>
    <xf numFmtId="0" fontId="24" fillId="6" borderId="1" xfId="0" applyFont="1" applyFill="1" applyBorder="1"/>
    <xf numFmtId="10" fontId="22" fillId="6" borderId="1" xfId="0" applyNumberFormat="1" applyFont="1" applyFill="1" applyBorder="1" applyAlignment="1">
      <alignment horizontal="center" vertical="center"/>
    </xf>
    <xf numFmtId="0" fontId="22" fillId="7" borderId="1" xfId="0" applyFont="1" applyFill="1" applyBorder="1" applyAlignment="1">
      <alignment horizontal="center" vertical="center"/>
    </xf>
    <xf numFmtId="0" fontId="22" fillId="7" borderId="1" xfId="0" applyFont="1" applyFill="1" applyBorder="1" applyAlignment="1">
      <alignment horizontal="left"/>
    </xf>
    <xf numFmtId="0" fontId="24" fillId="7" borderId="1" xfId="0" applyFont="1" applyFill="1" applyBorder="1" applyAlignment="1">
      <alignment horizontal="center" vertical="center"/>
    </xf>
    <xf numFmtId="0" fontId="24" fillId="7" borderId="1" xfId="0" applyFont="1" applyFill="1" applyBorder="1"/>
    <xf numFmtId="0" fontId="24" fillId="7" borderId="1" xfId="0" applyFont="1" applyFill="1" applyBorder="1" applyAlignment="1">
      <alignment horizontal="center" vertical="center" wrapText="1"/>
    </xf>
    <xf numFmtId="4" fontId="10" fillId="0" borderId="1" xfId="0" applyNumberFormat="1" applyFont="1" applyBorder="1" applyAlignment="1">
      <alignment horizontal="center" vertical="center"/>
    </xf>
    <xf numFmtId="4" fontId="22" fillId="7" borderId="1" xfId="0" applyNumberFormat="1" applyFont="1" applyFill="1" applyBorder="1" applyAlignment="1">
      <alignment horizontal="center" vertical="center"/>
    </xf>
    <xf numFmtId="0" fontId="22" fillId="8" borderId="1" xfId="0" applyFont="1" applyFill="1" applyBorder="1" applyAlignment="1">
      <alignment horizontal="center" vertical="center"/>
    </xf>
    <xf numFmtId="0" fontId="22" fillId="8" borderId="1" xfId="0" applyFont="1" applyFill="1" applyBorder="1" applyAlignment="1">
      <alignment horizontal="left"/>
    </xf>
    <xf numFmtId="0" fontId="24" fillId="8" borderId="1" xfId="0" applyFont="1" applyFill="1" applyBorder="1" applyAlignment="1">
      <alignment horizontal="center" vertical="center"/>
    </xf>
    <xf numFmtId="0" fontId="24" fillId="8" borderId="1" xfId="0" applyFont="1" applyFill="1" applyBorder="1"/>
    <xf numFmtId="0" fontId="24" fillId="8" borderId="1" xfId="0" applyFont="1" applyFill="1" applyBorder="1" applyAlignment="1">
      <alignment horizontal="center" vertical="center" wrapText="1"/>
    </xf>
    <xf numFmtId="4" fontId="24" fillId="0" borderId="1" xfId="0" applyNumberFormat="1" applyFont="1" applyFill="1" applyBorder="1" applyAlignment="1">
      <alignment horizontal="center" vertical="center" wrapText="1"/>
    </xf>
    <xf numFmtId="10" fontId="24" fillId="0" borderId="1" xfId="0" applyNumberFormat="1" applyFont="1" applyFill="1" applyBorder="1" applyAlignment="1">
      <alignment horizontal="center" vertical="center"/>
    </xf>
    <xf numFmtId="0" fontId="24" fillId="0" borderId="1" xfId="0" applyFont="1" applyFill="1" applyBorder="1"/>
    <xf numFmtId="0" fontId="23" fillId="0" borderId="1" xfId="0" applyFont="1" applyFill="1" applyBorder="1"/>
    <xf numFmtId="0" fontId="22" fillId="0" borderId="1" xfId="0" applyFont="1" applyFill="1" applyBorder="1" applyAlignment="1">
      <alignment horizontal="left" vertical="center" wrapText="1"/>
    </xf>
    <xf numFmtId="4" fontId="22" fillId="8" borderId="1" xfId="0" applyNumberFormat="1" applyFont="1" applyFill="1" applyBorder="1" applyAlignment="1">
      <alignment horizontal="center" vertical="center"/>
    </xf>
    <xf numFmtId="10" fontId="22" fillId="8" borderId="1" xfId="0" applyNumberFormat="1" applyFont="1" applyFill="1" applyBorder="1" applyAlignment="1">
      <alignment horizontal="center" vertical="center"/>
    </xf>
    <xf numFmtId="0" fontId="24" fillId="0" borderId="18" xfId="0" applyFont="1" applyBorder="1" applyAlignment="1">
      <alignment horizontal="center" vertical="center"/>
    </xf>
    <xf numFmtId="4" fontId="22" fillId="0" borderId="2" xfId="0" applyNumberFormat="1" applyFont="1" applyBorder="1" applyAlignment="1">
      <alignment horizontal="center" vertical="center"/>
    </xf>
    <xf numFmtId="0" fontId="24" fillId="0" borderId="18" xfId="0" applyFont="1" applyBorder="1"/>
    <xf numFmtId="0" fontId="24" fillId="0" borderId="13" xfId="0" applyFont="1" applyBorder="1"/>
    <xf numFmtId="0" fontId="22" fillId="0" borderId="3" xfId="0" applyFont="1" applyBorder="1" applyAlignment="1">
      <alignment horizontal="center" vertical="center"/>
    </xf>
    <xf numFmtId="0" fontId="22" fillId="0" borderId="3" xfId="0" applyFont="1" applyBorder="1" applyAlignment="1">
      <alignment horizontal="left" vertical="center" wrapText="1"/>
    </xf>
    <xf numFmtId="0" fontId="24" fillId="0" borderId="3" xfId="0" applyFont="1" applyBorder="1" applyAlignment="1">
      <alignment horizontal="center" vertical="center"/>
    </xf>
    <xf numFmtId="4" fontId="24" fillId="0" borderId="3" xfId="0" applyNumberFormat="1" applyFont="1" applyBorder="1" applyAlignment="1">
      <alignment horizontal="center" vertical="center"/>
    </xf>
    <xf numFmtId="0" fontId="23" fillId="0" borderId="3" xfId="0" applyFont="1" applyBorder="1" applyAlignment="1">
      <alignment horizontal="center" vertical="center" wrapText="1"/>
    </xf>
    <xf numFmtId="0" fontId="23" fillId="0" borderId="3" xfId="0" applyFont="1" applyBorder="1" applyAlignment="1">
      <alignment horizontal="center" vertical="center"/>
    </xf>
    <xf numFmtId="0" fontId="23" fillId="0" borderId="3" xfId="0" applyFont="1" applyBorder="1" applyAlignment="1">
      <alignment horizontal="left" vertical="center" wrapText="1"/>
    </xf>
    <xf numFmtId="4" fontId="23" fillId="5" borderId="3" xfId="0" applyNumberFormat="1" applyFont="1" applyFill="1" applyBorder="1" applyAlignment="1">
      <alignment horizontal="center" vertical="center"/>
    </xf>
    <xf numFmtId="0" fontId="24" fillId="11" borderId="1" xfId="0" applyFont="1" applyFill="1" applyBorder="1" applyAlignment="1">
      <alignment horizontal="center" vertical="center" wrapText="1"/>
    </xf>
    <xf numFmtId="0" fontId="23" fillId="0" borderId="3" xfId="0" applyFont="1" applyBorder="1" applyAlignment="1">
      <alignment vertical="center" wrapText="1"/>
    </xf>
    <xf numFmtId="0" fontId="25" fillId="0" borderId="26" xfId="0" applyFont="1" applyBorder="1" applyAlignment="1">
      <alignment horizontal="center" wrapText="1"/>
    </xf>
    <xf numFmtId="0" fontId="22" fillId="0" borderId="3" xfId="0" applyFont="1" applyBorder="1" applyAlignment="1">
      <alignment horizontal="center" vertical="center" wrapText="1"/>
    </xf>
    <xf numFmtId="4" fontId="23" fillId="0" borderId="3" xfId="0" applyNumberFormat="1" applyFont="1" applyBorder="1" applyAlignment="1">
      <alignment horizontal="center" vertical="center" wrapText="1"/>
    </xf>
    <xf numFmtId="10" fontId="23" fillId="0" borderId="3" xfId="0" applyNumberFormat="1" applyFont="1" applyBorder="1" applyAlignment="1">
      <alignment horizontal="center" vertical="center" wrapText="1"/>
    </xf>
    <xf numFmtId="0" fontId="22" fillId="0" borderId="18" xfId="0" applyFont="1" applyBorder="1" applyAlignment="1">
      <alignment horizontal="center" vertical="center"/>
    </xf>
    <xf numFmtId="0" fontId="25" fillId="0" borderId="28" xfId="0" applyFont="1" applyBorder="1" applyAlignment="1">
      <alignment horizontal="center" wrapText="1"/>
    </xf>
    <xf numFmtId="0" fontId="22" fillId="0" borderId="1" xfId="0" applyFont="1" applyBorder="1" applyAlignment="1">
      <alignment horizontal="center" vertical="center"/>
    </xf>
    <xf numFmtId="0" fontId="25" fillId="0" borderId="21" xfId="0" applyFont="1" applyBorder="1" applyAlignment="1">
      <alignment horizontal="center" wrapText="1"/>
    </xf>
    <xf numFmtId="0" fontId="25" fillId="0" borderId="1" xfId="0" applyFont="1" applyBorder="1" applyAlignment="1">
      <alignment horizontal="center" wrapText="1"/>
    </xf>
    <xf numFmtId="0" fontId="1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1" fillId="0" borderId="0" xfId="0" applyFont="1" applyAlignment="1">
      <alignment wrapText="1"/>
    </xf>
    <xf numFmtId="4" fontId="24" fillId="0" borderId="1" xfId="0" applyNumberFormat="1" applyFont="1" applyBorder="1" applyAlignment="1">
      <alignment horizontal="center" vertical="center"/>
    </xf>
    <xf numFmtId="0" fontId="25" fillId="0" borderId="2" xfId="0" applyFont="1" applyBorder="1" applyAlignment="1">
      <alignment horizontal="center" wrapText="1"/>
    </xf>
    <xf numFmtId="0" fontId="11" fillId="0" borderId="1" xfId="0" applyFont="1" applyBorder="1" applyAlignment="1">
      <alignment horizontal="center" wrapText="1"/>
    </xf>
    <xf numFmtId="0" fontId="24" fillId="0" borderId="8" xfId="0" applyFont="1" applyBorder="1" applyAlignment="1">
      <alignment horizontal="center" vertical="center" wrapText="1"/>
    </xf>
    <xf numFmtId="0" fontId="11" fillId="0" borderId="1" xfId="0" applyFont="1" applyBorder="1" applyAlignment="1">
      <alignment horizontal="left" vertical="center" wrapText="1"/>
    </xf>
    <xf numFmtId="0" fontId="24" fillId="2" borderId="1" xfId="0" applyFont="1" applyFill="1" applyBorder="1" applyAlignment="1">
      <alignment horizontal="center" vertical="center"/>
    </xf>
    <xf numFmtId="0" fontId="11" fillId="0" borderId="1" xfId="0" applyFont="1" applyBorder="1" applyAlignment="1">
      <alignment horizontal="left" vertical="top" wrapText="1"/>
    </xf>
    <xf numFmtId="14" fontId="10" fillId="0"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0" fontId="11" fillId="2" borderId="1" xfId="0" applyFont="1" applyFill="1" applyBorder="1" applyAlignment="1">
      <alignment horizontal="left" vertical="center" wrapText="1"/>
    </xf>
    <xf numFmtId="4" fontId="24" fillId="5" borderId="1" xfId="0" applyNumberFormat="1" applyFont="1" applyFill="1" applyBorder="1" applyAlignment="1">
      <alignment horizontal="center" vertical="center"/>
    </xf>
    <xf numFmtId="0" fontId="11" fillId="7" borderId="1" xfId="0" applyFont="1" applyFill="1" applyBorder="1" applyAlignment="1">
      <alignment horizontal="left" vertical="center" wrapText="1"/>
    </xf>
    <xf numFmtId="0" fontId="11" fillId="0" borderId="1" xfId="14" applyFont="1" applyFill="1" applyBorder="1" applyAlignment="1">
      <alignment horizontal="left" vertical="center" wrapText="1"/>
    </xf>
    <xf numFmtId="0" fontId="11" fillId="7" borderId="1" xfId="17" applyNumberFormat="1" applyFont="1" applyFill="1" applyBorder="1" applyAlignment="1">
      <alignment horizontal="left" vertical="top" wrapText="1"/>
    </xf>
    <xf numFmtId="0" fontId="11" fillId="7" borderId="1" xfId="17" applyNumberFormat="1" applyFont="1" applyFill="1" applyBorder="1" applyAlignment="1">
      <alignment horizontal="left" vertical="center" wrapText="1"/>
    </xf>
    <xf numFmtId="0" fontId="11" fillId="7" borderId="1" xfId="18" applyNumberFormat="1" applyFont="1" applyFill="1" applyBorder="1" applyAlignment="1">
      <alignment horizontal="left" vertical="top" wrapText="1"/>
    </xf>
    <xf numFmtId="0" fontId="11" fillId="7" borderId="1" xfId="18" applyNumberFormat="1" applyFont="1" applyFill="1" applyBorder="1" applyAlignment="1">
      <alignment horizontal="left" vertical="center" wrapText="1"/>
    </xf>
    <xf numFmtId="0" fontId="11" fillId="7" borderId="1" xfId="17" applyFont="1" applyFill="1" applyBorder="1" applyAlignment="1">
      <alignment horizontal="left" vertical="top" wrapText="1"/>
    </xf>
    <xf numFmtId="0" fontId="11" fillId="7" borderId="1" xfId="17" applyFont="1" applyFill="1" applyBorder="1" applyAlignment="1">
      <alignment horizontal="left" vertical="center" wrapText="1"/>
    </xf>
    <xf numFmtId="0" fontId="11" fillId="0" borderId="25" xfId="0" applyFont="1" applyBorder="1" applyAlignment="1">
      <alignment horizontal="center" vertical="center" wrapText="1"/>
    </xf>
    <xf numFmtId="0" fontId="10" fillId="0" borderId="1" xfId="0" applyFont="1" applyFill="1" applyBorder="1" applyAlignment="1">
      <alignment horizontal="left" vertical="center" wrapText="1"/>
    </xf>
    <xf numFmtId="10" fontId="24" fillId="8" borderId="1" xfId="0" applyNumberFormat="1" applyFont="1" applyFill="1" applyBorder="1" applyAlignment="1">
      <alignment horizontal="center" vertical="center"/>
    </xf>
    <xf numFmtId="0" fontId="24" fillId="0" borderId="2" xfId="0" applyFont="1" applyBorder="1" applyAlignment="1">
      <alignment horizontal="center" vertical="center"/>
    </xf>
    <xf numFmtId="0" fontId="24" fillId="0" borderId="2" xfId="0" applyFont="1" applyBorder="1"/>
    <xf numFmtId="4" fontId="24" fillId="6" borderId="1" xfId="0" applyNumberFormat="1" applyFont="1" applyFill="1" applyBorder="1" applyAlignment="1">
      <alignment horizontal="center" vertical="center"/>
    </xf>
    <xf numFmtId="10" fontId="24" fillId="6" borderId="1" xfId="0" applyNumberFormat="1" applyFont="1" applyFill="1" applyBorder="1" applyAlignment="1">
      <alignment horizontal="center" vertical="center"/>
    </xf>
    <xf numFmtId="0" fontId="24" fillId="0" borderId="16" xfId="0" applyFont="1" applyBorder="1" applyAlignment="1">
      <alignment horizontal="center" vertical="center"/>
    </xf>
    <xf numFmtId="4" fontId="22" fillId="0" borderId="16" xfId="0" applyNumberFormat="1" applyFont="1" applyBorder="1" applyAlignment="1">
      <alignment horizontal="center" vertical="center"/>
    </xf>
    <xf numFmtId="0" fontId="24" fillId="0" borderId="16" xfId="0" applyFont="1" applyBorder="1"/>
    <xf numFmtId="10" fontId="22" fillId="0" borderId="16" xfId="0" applyNumberFormat="1" applyFont="1" applyBorder="1" applyAlignment="1">
      <alignment horizontal="center" vertical="center"/>
    </xf>
    <xf numFmtId="0" fontId="24" fillId="0" borderId="17" xfId="0" applyFont="1" applyBorder="1"/>
    <xf numFmtId="0" fontId="23" fillId="0" borderId="0" xfId="0" applyFont="1" applyAlignment="1">
      <alignment horizontal="center" vertical="center"/>
    </xf>
    <xf numFmtId="0" fontId="23" fillId="0" borderId="0" xfId="0" applyFont="1"/>
    <xf numFmtId="0" fontId="23" fillId="0" borderId="0" xfId="0" applyFont="1" applyAlignment="1">
      <alignment horizontal="center"/>
    </xf>
    <xf numFmtId="0" fontId="23"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center"/>
    </xf>
    <xf numFmtId="0" fontId="24" fillId="0" borderId="0" xfId="0" applyFont="1" applyAlignment="1">
      <alignment horizontal="center" vertical="center" wrapText="1"/>
    </xf>
    <xf numFmtId="0" fontId="23" fillId="5" borderId="0" xfId="0" applyFont="1" applyFill="1" applyAlignment="1">
      <alignment horizontal="center" vertical="center" wrapText="1"/>
    </xf>
    <xf numFmtId="14" fontId="23" fillId="5" borderId="0" xfId="0" applyNumberFormat="1" applyFont="1" applyFill="1" applyAlignment="1">
      <alignment horizontal="center" vertical="center" wrapText="1"/>
    </xf>
    <xf numFmtId="14" fontId="23" fillId="5" borderId="0" xfId="0" applyNumberFormat="1" applyFont="1" applyFill="1"/>
    <xf numFmtId="0" fontId="23" fillId="5" borderId="0" xfId="0" applyFont="1" applyFill="1"/>
    <xf numFmtId="0" fontId="24" fillId="5" borderId="0" xfId="0" applyFont="1" applyFill="1" applyAlignment="1">
      <alignment horizontal="center" vertical="center"/>
    </xf>
    <xf numFmtId="14" fontId="24" fillId="5" borderId="0" xfId="0" applyNumberFormat="1" applyFont="1" applyFill="1" applyAlignment="1">
      <alignment horizontal="center" vertical="center" wrapText="1"/>
    </xf>
    <xf numFmtId="0" fontId="24" fillId="5" borderId="0" xfId="0" applyFont="1" applyFill="1" applyAlignment="1">
      <alignment horizontal="center" vertical="center" wrapText="1"/>
    </xf>
    <xf numFmtId="0" fontId="23" fillId="5" borderId="0" xfId="0" applyFont="1" applyFill="1" applyAlignment="1">
      <alignment horizontal="center" vertical="center"/>
    </xf>
    <xf numFmtId="0" fontId="24" fillId="5" borderId="0" xfId="0" applyFont="1" applyFill="1"/>
    <xf numFmtId="14" fontId="23" fillId="5" borderId="0" xfId="0" applyNumberFormat="1" applyFont="1" applyFill="1" applyAlignment="1">
      <alignment horizontal="center" vertical="center"/>
    </xf>
    <xf numFmtId="0" fontId="23" fillId="5" borderId="0" xfId="0" applyFont="1" applyFill="1" applyAlignment="1">
      <alignment vertical="center"/>
    </xf>
    <xf numFmtId="14" fontId="24" fillId="5" borderId="0" xfId="0" applyNumberFormat="1" applyFont="1" applyFill="1"/>
    <xf numFmtId="14" fontId="24" fillId="5" borderId="0" xfId="0" applyNumberFormat="1" applyFont="1" applyFill="1" applyAlignment="1">
      <alignment horizontal="center" vertical="center"/>
    </xf>
    <xf numFmtId="0" fontId="24" fillId="5" borderId="0" xfId="0" applyFont="1" applyFill="1" applyAlignment="1">
      <alignment vertical="center"/>
    </xf>
    <xf numFmtId="0" fontId="24" fillId="5" borderId="0" xfId="0" applyFont="1" applyFill="1" applyAlignment="1">
      <alignment horizontal="center"/>
    </xf>
    <xf numFmtId="14" fontId="24" fillId="5" borderId="0" xfId="0" applyNumberFormat="1" applyFont="1" applyFill="1" applyAlignment="1">
      <alignment vertical="center"/>
    </xf>
    <xf numFmtId="4" fontId="24" fillId="8" borderId="1" xfId="0" applyNumberFormat="1" applyFont="1" applyFill="1" applyBorder="1" applyAlignment="1">
      <alignment horizontal="center" vertical="center" wrapText="1"/>
    </xf>
    <xf numFmtId="10" fontId="22" fillId="7" borderId="1" xfId="0" applyNumberFormat="1" applyFont="1" applyFill="1" applyBorder="1" applyAlignment="1">
      <alignment horizontal="center" vertical="center"/>
    </xf>
    <xf numFmtId="2" fontId="26" fillId="2" borderId="1" xfId="0" applyNumberFormat="1" applyFont="1" applyFill="1" applyBorder="1" applyAlignment="1">
      <alignment horizontal="center" vertical="center" wrapText="1"/>
    </xf>
    <xf numFmtId="2" fontId="26" fillId="0" borderId="1" xfId="0" applyNumberFormat="1" applyFont="1" applyFill="1" applyBorder="1" applyAlignment="1">
      <alignment horizontal="center" vertical="center" wrapText="1"/>
    </xf>
    <xf numFmtId="4" fontId="26" fillId="2" borderId="1" xfId="0" applyNumberFormat="1" applyFont="1" applyFill="1" applyBorder="1" applyAlignment="1">
      <alignment horizontal="center" vertical="center" wrapText="1"/>
    </xf>
    <xf numFmtId="2" fontId="27"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8" fillId="0" borderId="0" xfId="0" applyFont="1" applyAlignment="1">
      <alignment vertical="center" wrapText="1"/>
    </xf>
    <xf numFmtId="14"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wrapText="1"/>
    </xf>
    <xf numFmtId="4" fontId="11" fillId="6" borderId="1" xfId="0" applyNumberFormat="1" applyFont="1" applyFill="1" applyBorder="1" applyAlignment="1">
      <alignment horizontal="center" vertical="center"/>
    </xf>
    <xf numFmtId="14" fontId="11" fillId="6" borderId="1" xfId="0" applyNumberFormat="1" applyFont="1" applyFill="1" applyBorder="1" applyAlignment="1">
      <alignment horizontal="center" vertical="center" wrapText="1"/>
    </xf>
    <xf numFmtId="0" fontId="29" fillId="6" borderId="1" xfId="0" applyFont="1" applyFill="1" applyBorder="1" applyAlignment="1">
      <alignment horizontal="center" vertical="center"/>
    </xf>
    <xf numFmtId="0" fontId="10" fillId="6" borderId="21" xfId="0" applyFont="1" applyFill="1" applyBorder="1" applyAlignment="1">
      <alignment horizontal="center" vertical="center" wrapText="1"/>
    </xf>
    <xf numFmtId="0" fontId="29" fillId="6" borderId="1" xfId="0" applyFont="1" applyFill="1" applyBorder="1"/>
    <xf numFmtId="0" fontId="30" fillId="6" borderId="0" xfId="0" applyFont="1" applyFill="1" applyAlignment="1">
      <alignment vertical="center" wrapText="1"/>
    </xf>
    <xf numFmtId="0" fontId="28" fillId="6" borderId="1" xfId="0" applyFont="1" applyFill="1" applyBorder="1" applyAlignment="1">
      <alignment horizontal="center" vertical="center" wrapText="1"/>
    </xf>
    <xf numFmtId="4" fontId="28" fillId="6" borderId="1" xfId="0" applyNumberFormat="1" applyFont="1" applyFill="1" applyBorder="1" applyAlignment="1">
      <alignment horizontal="center" vertical="center"/>
    </xf>
    <xf numFmtId="0" fontId="28" fillId="6" borderId="1" xfId="0" applyFont="1" applyFill="1" applyBorder="1" applyAlignment="1">
      <alignment horizontal="center" vertical="center"/>
    </xf>
    <xf numFmtId="0" fontId="31" fillId="6" borderId="21" xfId="0" applyFont="1" applyFill="1" applyBorder="1" applyAlignment="1">
      <alignment horizontal="center" vertical="center" wrapText="1"/>
    </xf>
    <xf numFmtId="0" fontId="28" fillId="6" borderId="1" xfId="0" applyFont="1" applyFill="1" applyBorder="1"/>
    <xf numFmtId="0" fontId="30" fillId="6" borderId="1" xfId="0" applyFont="1" applyFill="1" applyBorder="1" applyAlignment="1">
      <alignment vertical="center" wrapText="1"/>
    </xf>
    <xf numFmtId="14" fontId="28" fillId="6" borderId="1" xfId="0" applyNumberFormat="1" applyFont="1" applyFill="1" applyBorder="1" applyAlignment="1">
      <alignment horizontal="center" vertical="center"/>
    </xf>
    <xf numFmtId="14" fontId="28" fillId="6" borderId="1" xfId="0" applyNumberFormat="1" applyFont="1" applyFill="1" applyBorder="1" applyAlignment="1">
      <alignment horizontal="center" vertical="center" wrapText="1"/>
    </xf>
    <xf numFmtId="0" fontId="28" fillId="6" borderId="0" xfId="0" applyFont="1" applyFill="1" applyAlignment="1">
      <alignment vertical="center" wrapText="1"/>
    </xf>
    <xf numFmtId="14" fontId="31" fillId="0" borderId="1" xfId="0" applyNumberFormat="1" applyFont="1" applyFill="1" applyBorder="1" applyAlignment="1">
      <alignment horizontal="center" vertical="center" wrapText="1"/>
    </xf>
    <xf numFmtId="0" fontId="32" fillId="0" borderId="1" xfId="0" applyFont="1" applyFill="1" applyBorder="1" applyAlignment="1">
      <alignment vertical="center" wrapText="1"/>
    </xf>
    <xf numFmtId="0" fontId="31" fillId="0" borderId="1" xfId="0" applyFont="1" applyFill="1" applyBorder="1" applyAlignment="1">
      <alignment horizontal="center" vertical="center" wrapText="1"/>
    </xf>
    <xf numFmtId="4" fontId="31" fillId="0" borderId="1" xfId="0" applyNumberFormat="1" applyFont="1" applyFill="1" applyBorder="1" applyAlignment="1">
      <alignment horizontal="center" vertical="center"/>
    </xf>
    <xf numFmtId="0" fontId="31" fillId="0" borderId="1" xfId="0" applyFont="1" applyFill="1" applyBorder="1"/>
    <xf numFmtId="0" fontId="31" fillId="0" borderId="1" xfId="0" applyFont="1" applyFill="1" applyBorder="1" applyAlignment="1">
      <alignment vertical="center" wrapText="1"/>
    </xf>
    <xf numFmtId="0" fontId="31" fillId="0" borderId="1" xfId="0" applyFont="1" applyFill="1" applyBorder="1" applyAlignment="1">
      <alignment horizontal="center" vertical="center"/>
    </xf>
    <xf numFmtId="14" fontId="31" fillId="0" borderId="1" xfId="0" applyNumberFormat="1" applyFont="1" applyFill="1" applyBorder="1" applyAlignment="1">
      <alignment horizontal="left" vertical="center" wrapText="1"/>
    </xf>
    <xf numFmtId="4" fontId="0" fillId="0" borderId="1" xfId="0" applyNumberFormat="1" applyFill="1" applyBorder="1"/>
    <xf numFmtId="4" fontId="10" fillId="0" borderId="1" xfId="0" applyNumberFormat="1" applyFont="1" applyFill="1" applyBorder="1" applyAlignment="1">
      <alignment horizontal="center" vertical="center"/>
    </xf>
    <xf numFmtId="0" fontId="0" fillId="0" borderId="1" xfId="0" applyFill="1" applyBorder="1"/>
    <xf numFmtId="0" fontId="33" fillId="0" borderId="1" xfId="0" applyFont="1" applyFill="1" applyBorder="1" applyAlignment="1">
      <alignment vertical="center" wrapText="1"/>
    </xf>
    <xf numFmtId="0" fontId="0" fillId="0" borderId="1" xfId="0" applyFill="1" applyBorder="1" applyAlignment="1">
      <alignment horizontal="center" vertical="center"/>
    </xf>
    <xf numFmtId="14" fontId="31" fillId="0" borderId="1" xfId="0" applyNumberFormat="1" applyFont="1" applyFill="1" applyBorder="1" applyAlignment="1">
      <alignment horizontal="center" vertical="center"/>
    </xf>
    <xf numFmtId="4" fontId="31" fillId="0" borderId="1" xfId="0" applyNumberFormat="1" applyFont="1" applyFill="1" applyBorder="1"/>
    <xf numFmtId="0" fontId="28" fillId="0" borderId="1" xfId="0" applyFont="1" applyFill="1" applyBorder="1" applyAlignment="1">
      <alignment horizontal="center" vertical="center" wrapText="1"/>
    </xf>
    <xf numFmtId="0" fontId="31" fillId="0" borderId="1" xfId="0" applyFont="1" applyFill="1" applyBorder="1" applyAlignment="1">
      <alignment horizontal="left"/>
    </xf>
    <xf numFmtId="0" fontId="31" fillId="0" borderId="21" xfId="0" applyFont="1" applyFill="1" applyBorder="1" applyAlignment="1">
      <alignment horizontal="left"/>
    </xf>
    <xf numFmtId="0" fontId="31" fillId="0" borderId="21" xfId="0" applyFont="1" applyFill="1" applyBorder="1"/>
    <xf numFmtId="4" fontId="0" fillId="0" borderId="0" xfId="0" applyNumberFormat="1" applyFill="1"/>
    <xf numFmtId="0" fontId="31" fillId="0" borderId="1" xfId="0" applyFont="1" applyFill="1" applyBorder="1" applyAlignment="1">
      <alignment horizontal="left" vertical="center"/>
    </xf>
    <xf numFmtId="0" fontId="22" fillId="0" borderId="21" xfId="0" applyFont="1" applyBorder="1" applyAlignment="1">
      <alignment horizontal="center" vertical="center"/>
    </xf>
    <xf numFmtId="0" fontId="34" fillId="0" borderId="1" xfId="0" applyFont="1" applyBorder="1" applyAlignment="1">
      <alignment horizontal="center" wrapText="1"/>
    </xf>
    <xf numFmtId="0" fontId="34" fillId="0" borderId="3" xfId="0" applyFont="1" applyBorder="1" applyAlignment="1">
      <alignment horizontal="center" wrapText="1"/>
    </xf>
    <xf numFmtId="14" fontId="31" fillId="5" borderId="0" xfId="0" applyNumberFormat="1" applyFont="1" applyFill="1" applyBorder="1" applyAlignment="1">
      <alignment horizontal="center" vertical="center"/>
    </xf>
    <xf numFmtId="0" fontId="31" fillId="5" borderId="0" xfId="0" applyFont="1" applyFill="1" applyBorder="1" applyAlignment="1">
      <alignment horizontal="center" vertical="center" wrapText="1"/>
    </xf>
    <xf numFmtId="0" fontId="22" fillId="0" borderId="1" xfId="0" applyFont="1" applyFill="1" applyBorder="1" applyAlignment="1">
      <alignment horizontal="left"/>
    </xf>
    <xf numFmtId="0" fontId="24" fillId="0" borderId="0" xfId="0" applyFont="1" applyFill="1"/>
    <xf numFmtId="0" fontId="24" fillId="0" borderId="0" xfId="0" applyFont="1" applyFill="1" applyAlignment="1">
      <alignment horizontal="center" vertical="center" wrapText="1"/>
    </xf>
    <xf numFmtId="0" fontId="0" fillId="0" borderId="0" xfId="0" applyFill="1"/>
    <xf numFmtId="0" fontId="24" fillId="0" borderId="0" xfId="0" applyFont="1" applyFill="1" applyAlignment="1">
      <alignment horizontal="center" vertical="center"/>
    </xf>
    <xf numFmtId="14" fontId="23" fillId="0" borderId="0" xfId="0" applyNumberFormat="1" applyFont="1" applyFill="1" applyAlignment="1">
      <alignment horizontal="center" vertical="center" wrapText="1"/>
    </xf>
    <xf numFmtId="0" fontId="23" fillId="0" borderId="0" xfId="0" applyFont="1" applyFill="1" applyAlignment="1">
      <alignment horizontal="center" vertical="center" wrapText="1"/>
    </xf>
    <xf numFmtId="0" fontId="23" fillId="0" borderId="0" xfId="0" applyFont="1" applyFill="1"/>
    <xf numFmtId="0" fontId="20" fillId="0" borderId="0" xfId="0" applyFont="1" applyFill="1"/>
    <xf numFmtId="10" fontId="22" fillId="0" borderId="1" xfId="0" applyNumberFormat="1" applyFont="1" applyFill="1" applyBorder="1" applyAlignment="1">
      <alignment horizontal="center" vertical="center"/>
    </xf>
    <xf numFmtId="14" fontId="24" fillId="0" borderId="0" xfId="0" applyNumberFormat="1" applyFont="1" applyFill="1" applyAlignment="1">
      <alignment horizontal="center" vertical="center" wrapText="1"/>
    </xf>
    <xf numFmtId="0" fontId="21" fillId="0" borderId="0" xfId="0" applyFont="1" applyFill="1"/>
    <xf numFmtId="14" fontId="24" fillId="0" borderId="0" xfId="0" applyNumberFormat="1" applyFont="1" applyFill="1"/>
    <xf numFmtId="164" fontId="24" fillId="5" borderId="0" xfId="0" applyNumberFormat="1" applyFont="1" applyFill="1" applyAlignment="1">
      <alignment horizontal="center" vertical="center" wrapText="1"/>
    </xf>
    <xf numFmtId="164" fontId="23" fillId="5" borderId="0" xfId="0" applyNumberFormat="1"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0" fontId="26" fillId="0" borderId="1" xfId="0" applyFont="1" applyFill="1" applyBorder="1"/>
    <xf numFmtId="4" fontId="28" fillId="0" borderId="1" xfId="0" applyNumberFormat="1" applyFont="1" applyFill="1" applyBorder="1" applyAlignment="1">
      <alignment horizontal="center" vertical="center"/>
    </xf>
    <xf numFmtId="0" fontId="28" fillId="0" borderId="1" xfId="0" applyFont="1" applyFill="1" applyBorder="1"/>
    <xf numFmtId="0" fontId="8" fillId="0" borderId="1" xfId="0" applyFont="1" applyFill="1" applyBorder="1" applyAlignment="1">
      <alignment horizontal="center" vertical="center"/>
    </xf>
    <xf numFmtId="0" fontId="8" fillId="0" borderId="1" xfId="0" applyFont="1" applyFill="1" applyBorder="1" applyAlignment="1">
      <alignment horizontal="left"/>
    </xf>
    <xf numFmtId="0" fontId="11" fillId="0" borderId="1" xfId="0" applyFont="1" applyFill="1" applyBorder="1" applyAlignment="1">
      <alignment horizontal="center" vertical="center"/>
    </xf>
    <xf numFmtId="0" fontId="11" fillId="0" borderId="1" xfId="0" applyFont="1" applyFill="1" applyBorder="1"/>
    <xf numFmtId="0" fontId="8" fillId="0" borderId="3" xfId="0" applyFont="1" applyFill="1" applyBorder="1" applyAlignment="1">
      <alignment horizontal="center" vertical="center"/>
    </xf>
    <xf numFmtId="0" fontId="8" fillId="0" borderId="3" xfId="0" applyFont="1" applyFill="1" applyBorder="1" applyAlignment="1">
      <alignment horizontal="left"/>
    </xf>
    <xf numFmtId="0" fontId="11" fillId="0" borderId="3" xfId="0" applyFont="1" applyFill="1" applyBorder="1" applyAlignment="1">
      <alignment horizontal="center" vertical="center"/>
    </xf>
    <xf numFmtId="0" fontId="11" fillId="0" borderId="3" xfId="0" applyFont="1" applyFill="1" applyBorder="1"/>
    <xf numFmtId="0" fontId="28" fillId="0" borderId="1" xfId="0" applyFont="1" applyFill="1" applyBorder="1" applyAlignment="1">
      <alignment vertical="center" wrapText="1"/>
    </xf>
    <xf numFmtId="4" fontId="2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xf>
    <xf numFmtId="0" fontId="11" fillId="0" borderId="1" xfId="0" applyFont="1" applyFill="1" applyBorder="1" applyAlignment="1">
      <alignment wrapText="1"/>
    </xf>
    <xf numFmtId="4" fontId="11"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8" fillId="0" borderId="1" xfId="0" applyFont="1" applyFill="1" applyBorder="1" applyAlignment="1">
      <alignment horizontal="left" vertical="center"/>
    </xf>
    <xf numFmtId="0" fontId="11" fillId="0" borderId="1" xfId="0" applyFont="1" applyFill="1" applyBorder="1" applyAlignment="1">
      <alignment vertical="center"/>
    </xf>
    <xf numFmtId="3"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4"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1" fillId="0" borderId="2" xfId="0"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4" fontId="28" fillId="0" borderId="1" xfId="0" applyNumberFormat="1" applyFont="1" applyFill="1" applyBorder="1" applyAlignment="1">
      <alignment horizontal="center" vertical="top"/>
    </xf>
    <xf numFmtId="4" fontId="11" fillId="0" borderId="1" xfId="0" applyNumberFormat="1" applyFont="1" applyFill="1" applyBorder="1" applyAlignment="1">
      <alignment horizontal="center" vertical="center"/>
    </xf>
    <xf numFmtId="0" fontId="8" fillId="0" borderId="2" xfId="0" applyFont="1" applyFill="1" applyBorder="1" applyAlignment="1"/>
    <xf numFmtId="4" fontId="11" fillId="0" borderId="2" xfId="0" applyNumberFormat="1" applyFont="1" applyFill="1" applyBorder="1" applyAlignment="1">
      <alignment horizontal="center" vertical="center"/>
    </xf>
    <xf numFmtId="0" fontId="8" fillId="0" borderId="16" xfId="0" applyFont="1" applyFill="1" applyBorder="1" applyAlignment="1">
      <alignment horizontal="center" vertical="center"/>
    </xf>
    <xf numFmtId="0" fontId="8" fillId="0" borderId="16" xfId="0" applyFont="1" applyFill="1" applyBorder="1" applyAlignment="1"/>
    <xf numFmtId="4" fontId="8" fillId="0" borderId="16" xfId="0" applyNumberFormat="1" applyFont="1" applyFill="1" applyBorder="1" applyAlignment="1">
      <alignment horizontal="center" vertical="center"/>
    </xf>
    <xf numFmtId="0" fontId="28" fillId="0" borderId="0" xfId="0" applyFont="1" applyFill="1"/>
    <xf numFmtId="4" fontId="26" fillId="0" borderId="0" xfId="0" applyNumberFormat="1" applyFont="1" applyFill="1"/>
    <xf numFmtId="4" fontId="28" fillId="0" borderId="0" xfId="0" applyNumberFormat="1" applyFont="1" applyFill="1"/>
    <xf numFmtId="0" fontId="8" fillId="0" borderId="2" xfId="0" applyFont="1" applyFill="1" applyBorder="1" applyAlignment="1">
      <alignment horizontal="left"/>
    </xf>
    <xf numFmtId="0" fontId="8" fillId="0" borderId="1" xfId="0" applyFont="1" applyFill="1" applyBorder="1" applyAlignment="1">
      <alignment horizontal="left"/>
    </xf>
    <xf numFmtId="0" fontId="8" fillId="0" borderId="2" xfId="0" applyFont="1" applyFill="1" applyBorder="1" applyAlignment="1">
      <alignment horizontal="left"/>
    </xf>
    <xf numFmtId="0" fontId="28" fillId="0" borderId="10" xfId="0" applyFont="1" applyFill="1" applyBorder="1" applyAlignment="1">
      <alignment horizontal="center"/>
    </xf>
    <xf numFmtId="0" fontId="8" fillId="12" borderId="15" xfId="0" applyFont="1" applyFill="1" applyBorder="1" applyAlignment="1">
      <alignment horizontal="left"/>
    </xf>
    <xf numFmtId="0" fontId="8" fillId="12" borderId="16" xfId="0" applyFont="1" applyFill="1" applyBorder="1" applyAlignment="1">
      <alignment horizontal="left"/>
    </xf>
    <xf numFmtId="0" fontId="8" fillId="12" borderId="16" xfId="0" applyFont="1" applyFill="1" applyBorder="1" applyAlignment="1">
      <alignment horizontal="center" vertical="center" wrapText="1"/>
    </xf>
    <xf numFmtId="0" fontId="8" fillId="0" borderId="32" xfId="0" applyFont="1" applyFill="1" applyBorder="1" applyAlignment="1">
      <alignment horizontal="left"/>
    </xf>
    <xf numFmtId="0" fontId="8" fillId="0" borderId="33" xfId="0" applyFont="1" applyFill="1" applyBorder="1" applyAlignment="1">
      <alignment horizontal="left"/>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4" fontId="8" fillId="0" borderId="13"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22" fillId="0" borderId="21" xfId="0" applyFont="1" applyFill="1" applyBorder="1" applyAlignment="1">
      <alignment horizontal="left" vertical="center"/>
    </xf>
    <xf numFmtId="0" fontId="22" fillId="0" borderId="25" xfId="0" applyFont="1" applyFill="1" applyBorder="1" applyAlignment="1">
      <alignment horizontal="left" vertical="center"/>
    </xf>
    <xf numFmtId="0" fontId="22" fillId="0" borderId="8" xfId="0" applyFont="1" applyFill="1" applyBorder="1" applyAlignment="1">
      <alignment horizontal="left" vertical="center"/>
    </xf>
    <xf numFmtId="0" fontId="22" fillId="10" borderId="21" xfId="0" applyFont="1" applyFill="1" applyBorder="1" applyAlignment="1">
      <alignment horizontal="left" vertical="center"/>
    </xf>
    <xf numFmtId="0" fontId="22" fillId="10" borderId="25" xfId="0" applyFont="1" applyFill="1" applyBorder="1" applyAlignment="1">
      <alignment horizontal="left" vertical="center"/>
    </xf>
    <xf numFmtId="0" fontId="22" fillId="10" borderId="8" xfId="0" applyFont="1" applyFill="1" applyBorder="1" applyAlignment="1">
      <alignment horizontal="left" vertical="center"/>
    </xf>
    <xf numFmtId="0" fontId="22" fillId="0" borderId="21"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21" xfId="0" applyFont="1" applyFill="1" applyBorder="1" applyAlignment="1">
      <alignment horizontal="left"/>
    </xf>
    <xf numFmtId="0" fontId="22" fillId="0" borderId="8" xfId="0" applyFont="1" applyFill="1" applyBorder="1" applyAlignment="1">
      <alignment horizontal="left"/>
    </xf>
    <xf numFmtId="0" fontId="22" fillId="0" borderId="1" xfId="0" applyFont="1" applyFill="1" applyBorder="1" applyAlignment="1">
      <alignment horizontal="left" vertical="center"/>
    </xf>
    <xf numFmtId="0" fontId="22" fillId="6" borderId="22" xfId="0" applyFont="1" applyFill="1" applyBorder="1" applyAlignment="1">
      <alignment horizontal="left"/>
    </xf>
    <xf numFmtId="0" fontId="22" fillId="6" borderId="23" xfId="0" applyFont="1" applyFill="1" applyBorder="1" applyAlignment="1">
      <alignment horizontal="left"/>
    </xf>
    <xf numFmtId="0" fontId="22" fillId="6" borderId="23" xfId="0" applyFont="1" applyFill="1" applyBorder="1" applyAlignment="1">
      <alignment horizontal="center" vertical="center" wrapText="1"/>
    </xf>
    <xf numFmtId="0" fontId="22" fillId="6" borderId="24" xfId="0" applyFont="1" applyFill="1" applyBorder="1" applyAlignment="1">
      <alignment horizontal="left"/>
    </xf>
    <xf numFmtId="0" fontId="22" fillId="7" borderId="1" xfId="0" applyFont="1" applyFill="1" applyBorder="1" applyAlignment="1">
      <alignment horizontal="left"/>
    </xf>
    <xf numFmtId="0" fontId="22" fillId="8" borderId="1" xfId="0" applyFont="1" applyFill="1" applyBorder="1" applyAlignment="1">
      <alignment horizontal="left"/>
    </xf>
    <xf numFmtId="0" fontId="22" fillId="0" borderId="2" xfId="0" applyFont="1" applyBorder="1" applyAlignment="1">
      <alignment horizontal="left"/>
    </xf>
    <xf numFmtId="0" fontId="22" fillId="4" borderId="15" xfId="0" applyFont="1" applyFill="1" applyBorder="1" applyAlignment="1">
      <alignment horizontal="left"/>
    </xf>
    <xf numFmtId="0" fontId="22" fillId="4" borderId="16" xfId="0" applyFont="1" applyFill="1" applyBorder="1" applyAlignment="1">
      <alignment horizontal="left"/>
    </xf>
    <xf numFmtId="0" fontId="22" fillId="4" borderId="16" xfId="0" applyFont="1" applyFill="1" applyBorder="1" applyAlignment="1">
      <alignment horizontal="center" vertical="center" wrapText="1"/>
    </xf>
    <xf numFmtId="0" fontId="22" fillId="4" borderId="17" xfId="0" applyFont="1" applyFill="1" applyBorder="1" applyAlignment="1">
      <alignment horizontal="left"/>
    </xf>
    <xf numFmtId="0" fontId="22" fillId="6" borderId="1" xfId="0" applyFont="1" applyFill="1" applyBorder="1" applyAlignment="1">
      <alignment horizontal="left"/>
    </xf>
    <xf numFmtId="0" fontId="22" fillId="0" borderId="15" xfId="0" applyFont="1" applyBorder="1" applyAlignment="1">
      <alignment horizontal="center"/>
    </xf>
    <xf numFmtId="0" fontId="22" fillId="0" borderId="16" xfId="0" applyFont="1" applyBorder="1" applyAlignment="1">
      <alignment horizontal="center"/>
    </xf>
    <xf numFmtId="0" fontId="22" fillId="4" borderId="29" xfId="0" applyFont="1" applyFill="1" applyBorder="1" applyAlignment="1">
      <alignment horizontal="left"/>
    </xf>
    <xf numFmtId="0" fontId="22" fillId="4" borderId="6" xfId="0" applyFont="1" applyFill="1" applyBorder="1" applyAlignment="1">
      <alignment horizontal="left"/>
    </xf>
    <xf numFmtId="0" fontId="22" fillId="4" borderId="6" xfId="0" applyFont="1" applyFill="1" applyBorder="1" applyAlignment="1">
      <alignment horizontal="center" vertical="center" wrapText="1"/>
    </xf>
    <xf numFmtId="0" fontId="22" fillId="4" borderId="7" xfId="0" applyFont="1" applyFill="1" applyBorder="1" applyAlignment="1">
      <alignment horizontal="left"/>
    </xf>
    <xf numFmtId="0" fontId="22" fillId="0" borderId="19" xfId="0" applyFont="1" applyBorder="1" applyAlignment="1">
      <alignment horizontal="left"/>
    </xf>
    <xf numFmtId="0" fontId="22" fillId="0" borderId="20" xfId="0" applyFont="1" applyBorder="1" applyAlignment="1">
      <alignment horizontal="left"/>
    </xf>
    <xf numFmtId="0" fontId="22" fillId="5" borderId="21" xfId="0" applyFont="1" applyFill="1" applyBorder="1" applyAlignment="1">
      <alignment horizontal="left" vertical="center"/>
    </xf>
    <xf numFmtId="0" fontId="22" fillId="5" borderId="8" xfId="0" applyFont="1" applyFill="1" applyBorder="1" applyAlignment="1">
      <alignment horizontal="left" vertical="center"/>
    </xf>
    <xf numFmtId="0" fontId="22" fillId="0" borderId="30" xfId="0" applyFont="1" applyFill="1" applyBorder="1" applyAlignment="1">
      <alignment horizontal="left" vertical="center"/>
    </xf>
    <xf numFmtId="0" fontId="22" fillId="0" borderId="31" xfId="0" applyFont="1" applyFill="1" applyBorder="1" applyAlignment="1">
      <alignment horizontal="left" vertical="center"/>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164" fontId="9" fillId="3" borderId="11" xfId="0" applyNumberFormat="1" applyFont="1" applyFill="1" applyBorder="1" applyAlignment="1">
      <alignment horizontal="center" vertical="center" wrapText="1"/>
    </xf>
    <xf numFmtId="164" fontId="9" fillId="3" borderId="12" xfId="0" applyNumberFormat="1" applyFont="1" applyFill="1" applyBorder="1" applyAlignment="1">
      <alignment horizontal="center" vertical="center" wrapText="1"/>
    </xf>
    <xf numFmtId="4" fontId="9" fillId="0" borderId="9" xfId="0" applyNumberFormat="1" applyFont="1" applyFill="1" applyBorder="1" applyAlignment="1">
      <alignment horizontal="center" vertical="center" wrapText="1"/>
    </xf>
    <xf numFmtId="4" fontId="9" fillId="0" borderId="10" xfId="0" applyNumberFormat="1" applyFont="1" applyFill="1" applyBorder="1" applyAlignment="1">
      <alignment horizontal="center" vertical="center" wrapText="1"/>
    </xf>
    <xf numFmtId="4" fontId="9" fillId="0" borderId="11" xfId="0" applyNumberFormat="1" applyFont="1" applyFill="1" applyBorder="1" applyAlignment="1">
      <alignment horizontal="center" vertical="center" wrapText="1"/>
    </xf>
    <xf numFmtId="4" fontId="9" fillId="0" borderId="13"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4" fontId="9" fillId="0" borderId="14"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3" fontId="9" fillId="0" borderId="1" xfId="0" applyNumberFormat="1" applyFont="1" applyFill="1" applyBorder="1" applyAlignment="1">
      <alignment horizontal="center" vertical="center" wrapText="1"/>
    </xf>
  </cellXfs>
  <cellStyles count="31">
    <cellStyle name="Excel Built-in Normal 2 2 2" xfId="19"/>
    <cellStyle name="Normal_~8842235" xfId="26"/>
    <cellStyle name="Обычный" xfId="0" builtinId="0"/>
    <cellStyle name="Обычный 100" xfId="22"/>
    <cellStyle name="Обычный 102" xfId="6"/>
    <cellStyle name="Обычный 11 3 2" xfId="28"/>
    <cellStyle name="Обычный 11 3 2 2" xfId="1"/>
    <cellStyle name="Обычный 11 6 2 2 2" xfId="15"/>
    <cellStyle name="Обычный 15 2 3" xfId="9"/>
    <cellStyle name="Обычный 2" xfId="3"/>
    <cellStyle name="Обычный 2 10" xfId="16"/>
    <cellStyle name="Обычный 2 16" xfId="24"/>
    <cellStyle name="Обычный 2 16 2" xfId="18"/>
    <cellStyle name="Обычный 2 2 15" xfId="20"/>
    <cellStyle name="Обычный 2 3" xfId="14"/>
    <cellStyle name="Обычный 2 8 2 2 2" xfId="10"/>
    <cellStyle name="Обычный 23" xfId="17"/>
    <cellStyle name="Обычный 3" xfId="23"/>
    <cellStyle name="Обычный 3 10 2" xfId="25"/>
    <cellStyle name="Обычный 3 2" xfId="5"/>
    <cellStyle name="Обычный 3 2 2 2" xfId="8"/>
    <cellStyle name="Обычный 3 4 3 3" xfId="12"/>
    <cellStyle name="Обычный 4 7" xfId="2"/>
    <cellStyle name="Обычный 42" xfId="27"/>
    <cellStyle name="Обычный 5" xfId="7"/>
    <cellStyle name="Обычный 5 2 2" xfId="4"/>
    <cellStyle name="Стиль 1" xfId="21"/>
    <cellStyle name="Финансовый 2" xfId="29"/>
    <cellStyle name="Финансовый 4" xfId="11"/>
    <cellStyle name="Финансовый 41" xfId="13"/>
    <cellStyle name="Финансовый 41 2" xfId="30"/>
  </cellStyles>
  <dxfs count="0"/>
  <tableStyles count="0" defaultTableStyle="TableStyleMedium2" defaultPivotStyle="PivotStyleMedium9"/>
  <colors>
    <mruColors>
      <color rgb="FFFF0066"/>
      <color rgb="FF99FF99"/>
      <color rgb="FF00FFFF"/>
      <color rgb="FFCCCCFF"/>
      <color rgb="FFFF9933"/>
      <color rgb="FFCCECFF"/>
      <color rgb="FFFFFF99"/>
      <color rgb="FF66CCFF"/>
      <color rgb="FF0099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_uaib\Desktop\2018%20&#1075;&#1086;&#1076;\&#1051;&#1057;%20&#1048;&#1052;&#1053;\&#1073;&#1102;&#1076;&#1078;&#1077;&#1090;&#1085;&#1099;&#1077;%20&#1088;&#1077;&#1077;&#1089;&#1090;&#1088;&#1099;\&#1056;&#1077;&#1077;&#1089;&#1090;&#1088;%202018%20&#1069;&#1058;&#1055;%20&#1048;&#1052;&#10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s>
    <sheetDataSet>
      <sheetData sheetId="0" refreshError="1"/>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externalLinkPath" Target="file:///C:\Users\rd_aial\Desktop\&#1044;&#1054;&#1047;%202019\&#1055;&#1088;&#1080;&#1083;&#1086;&#1078;&#1077;&#1085;&#1080;&#1077;%2020%20&#1082;%20&#1056;&#1077;&#1075;&#1083;&#1072;&#1084;&#1077;&#1085;&#1090;&#1091;%20&#1074;&#1079;&#1072;&#1080;&#1084;&#1086;&#1076;&#1077;&#1081;&#1089;&#1090;&#1074;&#1080;&#110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77"/>
  <sheetViews>
    <sheetView tabSelected="1" zoomScale="70" zoomScaleNormal="70" workbookViewId="0">
      <selection activeCell="A6" sqref="A6:I6"/>
    </sheetView>
  </sheetViews>
  <sheetFormatPr defaultRowHeight="15.75" outlineLevelRow="5" x14ac:dyDescent="0.25"/>
  <cols>
    <col min="1" max="1" width="9.140625" style="384"/>
    <col min="2" max="2" width="32.140625" style="384" customWidth="1"/>
    <col min="3" max="3" width="28.28515625" style="384" customWidth="1"/>
    <col min="4" max="4" width="20.28515625" style="384" customWidth="1"/>
    <col min="5" max="5" width="10.28515625" style="384" customWidth="1"/>
    <col min="6" max="6" width="11.5703125" style="384" customWidth="1"/>
    <col min="7" max="7" width="17.7109375" style="384" customWidth="1"/>
    <col min="8" max="8" width="24.140625" style="384" customWidth="1"/>
    <col min="9" max="9" width="17" style="384" customWidth="1"/>
  </cols>
  <sheetData>
    <row r="1" spans="1:9" ht="15" customHeight="1" x14ac:dyDescent="0.25">
      <c r="A1" s="399" t="s">
        <v>5915</v>
      </c>
      <c r="B1" s="400"/>
      <c r="C1" s="400"/>
      <c r="D1" s="400"/>
      <c r="E1" s="400"/>
      <c r="F1" s="400"/>
      <c r="G1" s="400"/>
      <c r="H1" s="400"/>
      <c r="I1" s="400"/>
    </row>
    <row r="2" spans="1:9" ht="15" customHeight="1" x14ac:dyDescent="0.25">
      <c r="A2" s="401"/>
      <c r="B2" s="402"/>
      <c r="C2" s="402"/>
      <c r="D2" s="402"/>
      <c r="E2" s="402"/>
      <c r="F2" s="402"/>
      <c r="G2" s="402"/>
      <c r="H2" s="402"/>
      <c r="I2" s="402"/>
    </row>
    <row r="3" spans="1:9" ht="15" customHeight="1" x14ac:dyDescent="0.25">
      <c r="A3" s="398" t="s">
        <v>0</v>
      </c>
      <c r="B3" s="398" t="s">
        <v>4896</v>
      </c>
      <c r="C3" s="403" t="s">
        <v>4897</v>
      </c>
      <c r="D3" s="403" t="s">
        <v>4898</v>
      </c>
      <c r="E3" s="404" t="s">
        <v>4899</v>
      </c>
      <c r="F3" s="403" t="s">
        <v>2</v>
      </c>
      <c r="G3" s="403" t="s">
        <v>4900</v>
      </c>
      <c r="H3" s="403" t="s">
        <v>4901</v>
      </c>
      <c r="I3" s="398" t="s">
        <v>4902</v>
      </c>
    </row>
    <row r="4" spans="1:9" ht="33" customHeight="1" x14ac:dyDescent="0.25">
      <c r="A4" s="398"/>
      <c r="B4" s="398"/>
      <c r="C4" s="403"/>
      <c r="D4" s="403"/>
      <c r="E4" s="404"/>
      <c r="F4" s="403"/>
      <c r="G4" s="403"/>
      <c r="H4" s="403"/>
      <c r="I4" s="398"/>
    </row>
    <row r="5" spans="1:9" ht="16.5" thickBot="1" x14ac:dyDescent="0.3">
      <c r="A5" s="346">
        <v>1</v>
      </c>
      <c r="B5" s="346">
        <v>2</v>
      </c>
      <c r="C5" s="346">
        <v>3</v>
      </c>
      <c r="D5" s="346">
        <v>4</v>
      </c>
      <c r="E5" s="347">
        <v>5</v>
      </c>
      <c r="F5" s="346">
        <v>6</v>
      </c>
      <c r="G5" s="346">
        <v>7</v>
      </c>
      <c r="H5" s="347">
        <v>8</v>
      </c>
      <c r="I5" s="347">
        <v>9</v>
      </c>
    </row>
    <row r="6" spans="1:9" ht="16.5" thickBot="1" x14ac:dyDescent="0.3">
      <c r="A6" s="391" t="s">
        <v>18</v>
      </c>
      <c r="B6" s="392"/>
      <c r="C6" s="392"/>
      <c r="D6" s="392"/>
      <c r="E6" s="392"/>
      <c r="F6" s="392"/>
      <c r="G6" s="393"/>
      <c r="H6" s="393"/>
      <c r="I6" s="392"/>
    </row>
    <row r="7" spans="1:9" outlineLevel="1" x14ac:dyDescent="0.25">
      <c r="A7" s="355">
        <v>1</v>
      </c>
      <c r="B7" s="356" t="s">
        <v>19</v>
      </c>
      <c r="C7" s="357"/>
      <c r="D7" s="357"/>
      <c r="E7" s="358"/>
      <c r="F7" s="358"/>
      <c r="G7" s="114"/>
      <c r="H7" s="114"/>
      <c r="I7" s="358"/>
    </row>
    <row r="8" spans="1:9" outlineLevel="2" x14ac:dyDescent="0.25">
      <c r="A8" s="355" t="s">
        <v>1119</v>
      </c>
      <c r="B8" s="356" t="s">
        <v>1120</v>
      </c>
      <c r="C8" s="357"/>
      <c r="D8" s="357"/>
      <c r="E8" s="358"/>
      <c r="F8" s="358"/>
      <c r="G8" s="114"/>
      <c r="H8" s="114"/>
      <c r="I8" s="358"/>
    </row>
    <row r="9" spans="1:9" outlineLevel="3" x14ac:dyDescent="0.25">
      <c r="A9" s="355" t="s">
        <v>4903</v>
      </c>
      <c r="B9" s="356" t="s">
        <v>1121</v>
      </c>
      <c r="C9" s="357"/>
      <c r="D9" s="357"/>
      <c r="E9" s="358"/>
      <c r="F9" s="358"/>
      <c r="G9" s="114"/>
      <c r="H9" s="114"/>
      <c r="I9" s="358"/>
    </row>
    <row r="10" spans="1:9" ht="78.75" hidden="1" outlineLevel="4" x14ac:dyDescent="0.25">
      <c r="A10" s="319">
        <v>1</v>
      </c>
      <c r="B10" s="359" t="s">
        <v>1124</v>
      </c>
      <c r="C10" s="359" t="s">
        <v>1123</v>
      </c>
      <c r="D10" s="359" t="s">
        <v>4904</v>
      </c>
      <c r="E10" s="319">
        <v>5748</v>
      </c>
      <c r="F10" s="319" t="s">
        <v>114</v>
      </c>
      <c r="G10" s="319">
        <v>145</v>
      </c>
      <c r="H10" s="360">
        <v>833460</v>
      </c>
      <c r="I10" s="319" t="s">
        <v>4905</v>
      </c>
    </row>
    <row r="11" spans="1:9" ht="31.5" hidden="1" outlineLevel="4" x14ac:dyDescent="0.25">
      <c r="A11" s="319">
        <v>2</v>
      </c>
      <c r="B11" s="359" t="s">
        <v>1125</v>
      </c>
      <c r="C11" s="359" t="s">
        <v>1123</v>
      </c>
      <c r="D11" s="359" t="s">
        <v>4906</v>
      </c>
      <c r="E11" s="319">
        <v>400</v>
      </c>
      <c r="F11" s="319" t="s">
        <v>114</v>
      </c>
      <c r="G11" s="319">
        <v>198</v>
      </c>
      <c r="H11" s="360">
        <v>79200</v>
      </c>
      <c r="I11" s="319" t="s">
        <v>4905</v>
      </c>
    </row>
    <row r="12" spans="1:9" ht="31.5" hidden="1" outlineLevel="4" x14ac:dyDescent="0.25">
      <c r="A12" s="319">
        <v>3</v>
      </c>
      <c r="B12" s="359" t="s">
        <v>1126</v>
      </c>
      <c r="C12" s="359" t="s">
        <v>1123</v>
      </c>
      <c r="D12" s="359" t="s">
        <v>4907</v>
      </c>
      <c r="E12" s="319">
        <v>1091</v>
      </c>
      <c r="F12" s="319" t="s">
        <v>114</v>
      </c>
      <c r="G12" s="319">
        <v>179</v>
      </c>
      <c r="H12" s="360">
        <v>195289</v>
      </c>
      <c r="I12" s="319" t="s">
        <v>4905</v>
      </c>
    </row>
    <row r="13" spans="1:9" ht="47.25" hidden="1" outlineLevel="4" x14ac:dyDescent="0.25">
      <c r="A13" s="319">
        <v>4</v>
      </c>
      <c r="B13" s="359" t="s">
        <v>1127</v>
      </c>
      <c r="C13" s="359" t="s">
        <v>1123</v>
      </c>
      <c r="D13" s="359" t="s">
        <v>4908</v>
      </c>
      <c r="E13" s="319">
        <v>2800</v>
      </c>
      <c r="F13" s="319" t="s">
        <v>114</v>
      </c>
      <c r="G13" s="319">
        <v>229</v>
      </c>
      <c r="H13" s="360">
        <v>641200</v>
      </c>
      <c r="I13" s="319" t="s">
        <v>4905</v>
      </c>
    </row>
    <row r="14" spans="1:9" ht="31.5" hidden="1" outlineLevel="4" x14ac:dyDescent="0.25">
      <c r="A14" s="319">
        <v>5</v>
      </c>
      <c r="B14" s="359" t="s">
        <v>1127</v>
      </c>
      <c r="C14" s="359" t="s">
        <v>1123</v>
      </c>
      <c r="D14" s="359" t="s">
        <v>4909</v>
      </c>
      <c r="E14" s="319">
        <v>2315</v>
      </c>
      <c r="F14" s="319" t="s">
        <v>114</v>
      </c>
      <c r="G14" s="319">
        <v>149</v>
      </c>
      <c r="H14" s="360">
        <v>344935</v>
      </c>
      <c r="I14" s="319" t="s">
        <v>4905</v>
      </c>
    </row>
    <row r="15" spans="1:9" ht="63" hidden="1" outlineLevel="4" x14ac:dyDescent="0.25">
      <c r="A15" s="319">
        <v>6</v>
      </c>
      <c r="B15" s="359" t="s">
        <v>1128</v>
      </c>
      <c r="C15" s="359" t="s">
        <v>1123</v>
      </c>
      <c r="D15" s="359" t="s">
        <v>4910</v>
      </c>
      <c r="E15" s="319">
        <v>6168</v>
      </c>
      <c r="F15" s="319" t="s">
        <v>4911</v>
      </c>
      <c r="G15" s="319">
        <v>625</v>
      </c>
      <c r="H15" s="360">
        <v>3855000</v>
      </c>
      <c r="I15" s="319" t="s">
        <v>4905</v>
      </c>
    </row>
    <row r="16" spans="1:9" ht="63" hidden="1" outlineLevel="4" x14ac:dyDescent="0.25">
      <c r="A16" s="319">
        <v>7</v>
      </c>
      <c r="B16" s="359" t="s">
        <v>1129</v>
      </c>
      <c r="C16" s="359" t="s">
        <v>1123</v>
      </c>
      <c r="D16" s="359" t="s">
        <v>4912</v>
      </c>
      <c r="E16" s="319">
        <v>60</v>
      </c>
      <c r="F16" s="319" t="s">
        <v>4911</v>
      </c>
      <c r="G16" s="319">
        <v>40036</v>
      </c>
      <c r="H16" s="360">
        <v>2402160</v>
      </c>
      <c r="I16" s="319" t="s">
        <v>4905</v>
      </c>
    </row>
    <row r="17" spans="1:9" ht="31.5" hidden="1" outlineLevel="4" x14ac:dyDescent="0.25">
      <c r="A17" s="319">
        <v>8</v>
      </c>
      <c r="B17" s="359" t="s">
        <v>1130</v>
      </c>
      <c r="C17" s="359" t="s">
        <v>1123</v>
      </c>
      <c r="D17" s="359" t="s">
        <v>4913</v>
      </c>
      <c r="E17" s="319">
        <v>9000</v>
      </c>
      <c r="F17" s="319" t="s">
        <v>4911</v>
      </c>
      <c r="G17" s="319">
        <v>168</v>
      </c>
      <c r="H17" s="360">
        <v>1512000</v>
      </c>
      <c r="I17" s="319" t="s">
        <v>4905</v>
      </c>
    </row>
    <row r="18" spans="1:9" ht="63" hidden="1" outlineLevel="4" x14ac:dyDescent="0.25">
      <c r="A18" s="319">
        <v>9</v>
      </c>
      <c r="B18" s="359" t="s">
        <v>1131</v>
      </c>
      <c r="C18" s="359" t="s">
        <v>1123</v>
      </c>
      <c r="D18" s="359" t="s">
        <v>4914</v>
      </c>
      <c r="E18" s="319">
        <v>10</v>
      </c>
      <c r="F18" s="319" t="s">
        <v>4911</v>
      </c>
      <c r="G18" s="319">
        <v>120000</v>
      </c>
      <c r="H18" s="360">
        <v>1200000</v>
      </c>
      <c r="I18" s="319" t="s">
        <v>4905</v>
      </c>
    </row>
    <row r="19" spans="1:9" ht="94.5" hidden="1" outlineLevel="4" x14ac:dyDescent="0.25">
      <c r="A19" s="319">
        <v>10</v>
      </c>
      <c r="B19" s="359" t="s">
        <v>1132</v>
      </c>
      <c r="C19" s="359" t="s">
        <v>1123</v>
      </c>
      <c r="D19" s="359" t="s">
        <v>4915</v>
      </c>
      <c r="E19" s="319">
        <v>340</v>
      </c>
      <c r="F19" s="319" t="s">
        <v>4911</v>
      </c>
      <c r="G19" s="319">
        <v>35000</v>
      </c>
      <c r="H19" s="360">
        <v>11900000</v>
      </c>
      <c r="I19" s="319" t="s">
        <v>4905</v>
      </c>
    </row>
    <row r="20" spans="1:9" ht="78.75" hidden="1" outlineLevel="4" x14ac:dyDescent="0.25">
      <c r="A20" s="319">
        <v>11</v>
      </c>
      <c r="B20" s="359" t="s">
        <v>1133</v>
      </c>
      <c r="C20" s="359" t="s">
        <v>1123</v>
      </c>
      <c r="D20" s="359" t="s">
        <v>4916</v>
      </c>
      <c r="E20" s="319">
        <v>200</v>
      </c>
      <c r="F20" s="319" t="s">
        <v>4911</v>
      </c>
      <c r="G20" s="319">
        <v>14550</v>
      </c>
      <c r="H20" s="360">
        <v>2910000</v>
      </c>
      <c r="I20" s="319" t="s">
        <v>4905</v>
      </c>
    </row>
    <row r="21" spans="1:9" ht="78.75" hidden="1" outlineLevel="4" x14ac:dyDescent="0.25">
      <c r="A21" s="319">
        <v>12</v>
      </c>
      <c r="B21" s="359" t="s">
        <v>1134</v>
      </c>
      <c r="C21" s="359" t="s">
        <v>1123</v>
      </c>
      <c r="D21" s="359" t="s">
        <v>4917</v>
      </c>
      <c r="E21" s="319">
        <v>180</v>
      </c>
      <c r="F21" s="319" t="s">
        <v>114</v>
      </c>
      <c r="G21" s="319">
        <v>15000</v>
      </c>
      <c r="H21" s="360">
        <v>2700000</v>
      </c>
      <c r="I21" s="319" t="s">
        <v>4905</v>
      </c>
    </row>
    <row r="22" spans="1:9" ht="47.25" hidden="1" outlineLevel="4" x14ac:dyDescent="0.25">
      <c r="A22" s="319">
        <v>13</v>
      </c>
      <c r="B22" s="359" t="s">
        <v>123</v>
      </c>
      <c r="C22" s="359" t="s">
        <v>1135</v>
      </c>
      <c r="D22" s="359" t="s">
        <v>4918</v>
      </c>
      <c r="E22" s="319">
        <v>25</v>
      </c>
      <c r="F22" s="319" t="s">
        <v>4911</v>
      </c>
      <c r="G22" s="319">
        <v>610000</v>
      </c>
      <c r="H22" s="360">
        <v>15250000</v>
      </c>
      <c r="I22" s="319" t="s">
        <v>4905</v>
      </c>
    </row>
    <row r="23" spans="1:9" ht="63" hidden="1" outlineLevel="4" x14ac:dyDescent="0.25">
      <c r="A23" s="319">
        <v>14</v>
      </c>
      <c r="B23" s="359" t="s">
        <v>1136</v>
      </c>
      <c r="C23" s="359" t="s">
        <v>1123</v>
      </c>
      <c r="D23" s="359" t="s">
        <v>4919</v>
      </c>
      <c r="E23" s="319">
        <v>1000</v>
      </c>
      <c r="F23" s="319" t="s">
        <v>4911</v>
      </c>
      <c r="G23" s="319">
        <v>3500</v>
      </c>
      <c r="H23" s="360">
        <v>3500000</v>
      </c>
      <c r="I23" s="319" t="s">
        <v>4905</v>
      </c>
    </row>
    <row r="24" spans="1:9" ht="63" hidden="1" outlineLevel="4" x14ac:dyDescent="0.25">
      <c r="A24" s="319">
        <v>15</v>
      </c>
      <c r="B24" s="359" t="s">
        <v>1138</v>
      </c>
      <c r="C24" s="359" t="s">
        <v>1135</v>
      </c>
      <c r="D24" s="359" t="s">
        <v>4920</v>
      </c>
      <c r="E24" s="319">
        <v>2060</v>
      </c>
      <c r="F24" s="319" t="s">
        <v>4921</v>
      </c>
      <c r="G24" s="319">
        <v>5890</v>
      </c>
      <c r="H24" s="360">
        <v>12133400</v>
      </c>
      <c r="I24" s="319" t="s">
        <v>4905</v>
      </c>
    </row>
    <row r="25" spans="1:9" ht="63" hidden="1" outlineLevel="4" x14ac:dyDescent="0.25">
      <c r="A25" s="319">
        <v>16</v>
      </c>
      <c r="B25" s="359" t="s">
        <v>1139</v>
      </c>
      <c r="C25" s="359" t="s">
        <v>1135</v>
      </c>
      <c r="D25" s="359" t="s">
        <v>4922</v>
      </c>
      <c r="E25" s="319">
        <v>1200</v>
      </c>
      <c r="F25" s="319" t="s">
        <v>4911</v>
      </c>
      <c r="G25" s="319">
        <v>55670</v>
      </c>
      <c r="H25" s="360">
        <v>66804000</v>
      </c>
      <c r="I25" s="319" t="s">
        <v>4905</v>
      </c>
    </row>
    <row r="26" spans="1:9" ht="63" hidden="1" outlineLevel="4" x14ac:dyDescent="0.25">
      <c r="A26" s="319">
        <v>17</v>
      </c>
      <c r="B26" s="359" t="s">
        <v>1140</v>
      </c>
      <c r="C26" s="359" t="s">
        <v>1123</v>
      </c>
      <c r="D26" s="359" t="s">
        <v>4923</v>
      </c>
      <c r="E26" s="319">
        <v>280</v>
      </c>
      <c r="F26" s="319" t="s">
        <v>1276</v>
      </c>
      <c r="G26" s="319">
        <v>26630</v>
      </c>
      <c r="H26" s="360">
        <v>7456400</v>
      </c>
      <c r="I26" s="319" t="s">
        <v>4905</v>
      </c>
    </row>
    <row r="27" spans="1:9" ht="110.25" hidden="1" outlineLevel="4" x14ac:dyDescent="0.25">
      <c r="A27" s="319">
        <v>18</v>
      </c>
      <c r="B27" s="359" t="s">
        <v>1141</v>
      </c>
      <c r="C27" s="359" t="s">
        <v>1135</v>
      </c>
      <c r="D27" s="359" t="s">
        <v>4924</v>
      </c>
      <c r="E27" s="319">
        <v>135</v>
      </c>
      <c r="F27" s="319" t="s">
        <v>4911</v>
      </c>
      <c r="G27" s="319">
        <v>101630</v>
      </c>
      <c r="H27" s="360">
        <v>13720050</v>
      </c>
      <c r="I27" s="319" t="s">
        <v>4905</v>
      </c>
    </row>
    <row r="28" spans="1:9" ht="141.75" hidden="1" outlineLevel="4" x14ac:dyDescent="0.25">
      <c r="A28" s="319">
        <v>19</v>
      </c>
      <c r="B28" s="359" t="s">
        <v>1142</v>
      </c>
      <c r="C28" s="359" t="s">
        <v>1135</v>
      </c>
      <c r="D28" s="359" t="s">
        <v>4925</v>
      </c>
      <c r="E28" s="319">
        <v>1000</v>
      </c>
      <c r="F28" s="319" t="s">
        <v>1277</v>
      </c>
      <c r="G28" s="319">
        <v>10024</v>
      </c>
      <c r="H28" s="360">
        <v>10024000</v>
      </c>
      <c r="I28" s="319" t="s">
        <v>4905</v>
      </c>
    </row>
    <row r="29" spans="1:9" ht="47.25" hidden="1" outlineLevel="4" x14ac:dyDescent="0.25">
      <c r="A29" s="319">
        <v>20</v>
      </c>
      <c r="B29" s="359" t="s">
        <v>1143</v>
      </c>
      <c r="C29" s="359" t="s">
        <v>1123</v>
      </c>
      <c r="D29" s="359" t="s">
        <v>4926</v>
      </c>
      <c r="E29" s="319">
        <v>300</v>
      </c>
      <c r="F29" s="319" t="s">
        <v>4911</v>
      </c>
      <c r="G29" s="319">
        <v>43214</v>
      </c>
      <c r="H29" s="360">
        <v>12964200</v>
      </c>
      <c r="I29" s="319" t="s">
        <v>4905</v>
      </c>
    </row>
    <row r="30" spans="1:9" ht="94.5" hidden="1" outlineLevel="4" x14ac:dyDescent="0.25">
      <c r="A30" s="319">
        <v>21</v>
      </c>
      <c r="B30" s="359" t="s">
        <v>1144</v>
      </c>
      <c r="C30" s="359" t="s">
        <v>1123</v>
      </c>
      <c r="D30" s="359" t="s">
        <v>4927</v>
      </c>
      <c r="E30" s="319">
        <v>2</v>
      </c>
      <c r="F30" s="319" t="s">
        <v>114</v>
      </c>
      <c r="G30" s="319">
        <v>73912</v>
      </c>
      <c r="H30" s="360">
        <v>147824</v>
      </c>
      <c r="I30" s="319" t="s">
        <v>4905</v>
      </c>
    </row>
    <row r="31" spans="1:9" ht="157.5" hidden="1" outlineLevel="4" x14ac:dyDescent="0.25">
      <c r="A31" s="319">
        <v>22</v>
      </c>
      <c r="B31" s="359" t="s">
        <v>777</v>
      </c>
      <c r="C31" s="359" t="s">
        <v>1135</v>
      </c>
      <c r="D31" s="359" t="s">
        <v>4928</v>
      </c>
      <c r="E31" s="319">
        <v>3010</v>
      </c>
      <c r="F31" s="319" t="s">
        <v>4929</v>
      </c>
      <c r="G31" s="319">
        <v>5380</v>
      </c>
      <c r="H31" s="360">
        <v>16193800</v>
      </c>
      <c r="I31" s="319" t="s">
        <v>4905</v>
      </c>
    </row>
    <row r="32" spans="1:9" ht="31.5" hidden="1" outlineLevel="4" x14ac:dyDescent="0.25">
      <c r="A32" s="319">
        <v>23</v>
      </c>
      <c r="B32" s="359" t="s">
        <v>1145</v>
      </c>
      <c r="C32" s="359" t="s">
        <v>1123</v>
      </c>
      <c r="D32" s="359" t="s">
        <v>4930</v>
      </c>
      <c r="E32" s="319">
        <v>120</v>
      </c>
      <c r="F32" s="319" t="s">
        <v>1278</v>
      </c>
      <c r="G32" s="319">
        <v>3750</v>
      </c>
      <c r="H32" s="360">
        <v>450000</v>
      </c>
      <c r="I32" s="319" t="s">
        <v>4905</v>
      </c>
    </row>
    <row r="33" spans="1:9" ht="63" hidden="1" outlineLevel="4" x14ac:dyDescent="0.25">
      <c r="A33" s="319">
        <v>24</v>
      </c>
      <c r="B33" s="359" t="s">
        <v>1146</v>
      </c>
      <c r="C33" s="359" t="s">
        <v>1123</v>
      </c>
      <c r="D33" s="359" t="s">
        <v>4931</v>
      </c>
      <c r="E33" s="319">
        <v>670</v>
      </c>
      <c r="F33" s="319" t="s">
        <v>4911</v>
      </c>
      <c r="G33" s="319">
        <v>6000</v>
      </c>
      <c r="H33" s="360">
        <v>4020000</v>
      </c>
      <c r="I33" s="319" t="s">
        <v>4905</v>
      </c>
    </row>
    <row r="34" spans="1:9" ht="31.5" hidden="1" outlineLevel="4" x14ac:dyDescent="0.25">
      <c r="A34" s="319">
        <v>25</v>
      </c>
      <c r="B34" s="359" t="s">
        <v>1147</v>
      </c>
      <c r="C34" s="359" t="s">
        <v>1123</v>
      </c>
      <c r="D34" s="359" t="s">
        <v>4932</v>
      </c>
      <c r="E34" s="319">
        <v>1500</v>
      </c>
      <c r="F34" s="319" t="s">
        <v>4921</v>
      </c>
      <c r="G34" s="319">
        <v>50.71</v>
      </c>
      <c r="H34" s="360">
        <v>76065</v>
      </c>
      <c r="I34" s="319" t="s">
        <v>4905</v>
      </c>
    </row>
    <row r="35" spans="1:9" ht="31.5" hidden="1" outlineLevel="4" x14ac:dyDescent="0.25">
      <c r="A35" s="319">
        <v>26</v>
      </c>
      <c r="B35" s="359" t="s">
        <v>1148</v>
      </c>
      <c r="C35" s="359" t="s">
        <v>1135</v>
      </c>
      <c r="D35" s="359" t="s">
        <v>4933</v>
      </c>
      <c r="E35" s="319">
        <v>1805</v>
      </c>
      <c r="F35" s="319" t="s">
        <v>4911</v>
      </c>
      <c r="G35" s="319">
        <v>6249.6</v>
      </c>
      <c r="H35" s="360">
        <v>11280528</v>
      </c>
      <c r="I35" s="319" t="s">
        <v>4905</v>
      </c>
    </row>
    <row r="36" spans="1:9" ht="63" hidden="1" outlineLevel="4" x14ac:dyDescent="0.25">
      <c r="A36" s="319">
        <v>27</v>
      </c>
      <c r="B36" s="359" t="s">
        <v>1149</v>
      </c>
      <c r="C36" s="359" t="s">
        <v>1135</v>
      </c>
      <c r="D36" s="359" t="s">
        <v>4934</v>
      </c>
      <c r="E36" s="319">
        <v>240</v>
      </c>
      <c r="F36" s="319" t="s">
        <v>4911</v>
      </c>
      <c r="G36" s="319">
        <v>74609.100000000006</v>
      </c>
      <c r="H36" s="360">
        <v>17906184</v>
      </c>
      <c r="I36" s="319" t="s">
        <v>4905</v>
      </c>
    </row>
    <row r="37" spans="1:9" ht="157.5" hidden="1" outlineLevel="4" x14ac:dyDescent="0.25">
      <c r="A37" s="319">
        <v>28</v>
      </c>
      <c r="B37" s="359" t="s">
        <v>1151</v>
      </c>
      <c r="C37" s="359" t="s">
        <v>1123</v>
      </c>
      <c r="D37" s="359" t="s">
        <v>4935</v>
      </c>
      <c r="E37" s="319">
        <v>185</v>
      </c>
      <c r="F37" s="319" t="s">
        <v>4911</v>
      </c>
      <c r="G37" s="319">
        <v>42150</v>
      </c>
      <c r="H37" s="360">
        <v>7797750</v>
      </c>
      <c r="I37" s="319" t="s">
        <v>4905</v>
      </c>
    </row>
    <row r="38" spans="1:9" ht="63" hidden="1" outlineLevel="4" x14ac:dyDescent="0.25">
      <c r="A38" s="319">
        <v>29</v>
      </c>
      <c r="B38" s="359" t="s">
        <v>1152</v>
      </c>
      <c r="C38" s="359" t="s">
        <v>1135</v>
      </c>
      <c r="D38" s="359" t="s">
        <v>4936</v>
      </c>
      <c r="E38" s="319">
        <v>215</v>
      </c>
      <c r="F38" s="319" t="s">
        <v>4911</v>
      </c>
      <c r="G38" s="319">
        <v>109000</v>
      </c>
      <c r="H38" s="360">
        <v>23435000</v>
      </c>
      <c r="I38" s="319" t="s">
        <v>4905</v>
      </c>
    </row>
    <row r="39" spans="1:9" hidden="1" outlineLevel="4" x14ac:dyDescent="0.25">
      <c r="A39" s="319">
        <v>30</v>
      </c>
      <c r="B39" s="359" t="s">
        <v>1153</v>
      </c>
      <c r="C39" s="359" t="s">
        <v>1135</v>
      </c>
      <c r="D39" s="359" t="s">
        <v>4937</v>
      </c>
      <c r="E39" s="319">
        <v>9400</v>
      </c>
      <c r="F39" s="319" t="s">
        <v>1278</v>
      </c>
      <c r="G39" s="319">
        <v>470</v>
      </c>
      <c r="H39" s="360">
        <v>4418000</v>
      </c>
      <c r="I39" s="319" t="s">
        <v>4905</v>
      </c>
    </row>
    <row r="40" spans="1:9" hidden="1" outlineLevel="4" x14ac:dyDescent="0.25">
      <c r="A40" s="319">
        <v>31</v>
      </c>
      <c r="B40" s="359" t="s">
        <v>1153</v>
      </c>
      <c r="C40" s="359" t="s">
        <v>1135</v>
      </c>
      <c r="D40" s="359" t="s">
        <v>4938</v>
      </c>
      <c r="E40" s="319">
        <v>8550</v>
      </c>
      <c r="F40" s="319" t="s">
        <v>1278</v>
      </c>
      <c r="G40" s="319">
        <v>950</v>
      </c>
      <c r="H40" s="360">
        <v>8122500</v>
      </c>
      <c r="I40" s="319" t="s">
        <v>4905</v>
      </c>
    </row>
    <row r="41" spans="1:9" ht="47.25" hidden="1" outlineLevel="4" x14ac:dyDescent="0.25">
      <c r="A41" s="319">
        <v>32</v>
      </c>
      <c r="B41" s="359" t="s">
        <v>1154</v>
      </c>
      <c r="C41" s="359" t="s">
        <v>1135</v>
      </c>
      <c r="D41" s="359" t="s">
        <v>4939</v>
      </c>
      <c r="E41" s="319">
        <v>230</v>
      </c>
      <c r="F41" s="319" t="s">
        <v>4911</v>
      </c>
      <c r="G41" s="319">
        <v>119000</v>
      </c>
      <c r="H41" s="360">
        <v>27370000</v>
      </c>
      <c r="I41" s="319" t="s">
        <v>4905</v>
      </c>
    </row>
    <row r="42" spans="1:9" ht="63" hidden="1" outlineLevel="4" x14ac:dyDescent="0.25">
      <c r="A42" s="319">
        <v>33</v>
      </c>
      <c r="B42" s="359" t="s">
        <v>1155</v>
      </c>
      <c r="C42" s="359" t="s">
        <v>1135</v>
      </c>
      <c r="D42" s="359" t="s">
        <v>4940</v>
      </c>
      <c r="E42" s="319">
        <v>7100</v>
      </c>
      <c r="F42" s="319" t="s">
        <v>4921</v>
      </c>
      <c r="G42" s="319">
        <v>1790</v>
      </c>
      <c r="H42" s="360">
        <v>12709000</v>
      </c>
      <c r="I42" s="319" t="s">
        <v>4905</v>
      </c>
    </row>
    <row r="43" spans="1:9" ht="63" hidden="1" outlineLevel="4" x14ac:dyDescent="0.25">
      <c r="A43" s="319">
        <v>34</v>
      </c>
      <c r="B43" s="359" t="s">
        <v>1155</v>
      </c>
      <c r="C43" s="359" t="s">
        <v>1135</v>
      </c>
      <c r="D43" s="359" t="s">
        <v>4941</v>
      </c>
      <c r="E43" s="319">
        <v>870</v>
      </c>
      <c r="F43" s="319" t="s">
        <v>4911</v>
      </c>
      <c r="G43" s="319">
        <v>44000</v>
      </c>
      <c r="H43" s="360">
        <v>38280000</v>
      </c>
      <c r="I43" s="319" t="s">
        <v>4905</v>
      </c>
    </row>
    <row r="44" spans="1:9" ht="47.25" hidden="1" outlineLevel="4" x14ac:dyDescent="0.25">
      <c r="A44" s="319">
        <v>35</v>
      </c>
      <c r="B44" s="359" t="s">
        <v>1156</v>
      </c>
      <c r="C44" s="359" t="s">
        <v>1135</v>
      </c>
      <c r="D44" s="359" t="s">
        <v>4942</v>
      </c>
      <c r="E44" s="319">
        <v>700</v>
      </c>
      <c r="F44" s="319" t="s">
        <v>4943</v>
      </c>
      <c r="G44" s="319">
        <v>9500</v>
      </c>
      <c r="H44" s="360">
        <v>6650000</v>
      </c>
      <c r="I44" s="319" t="s">
        <v>4905</v>
      </c>
    </row>
    <row r="45" spans="1:9" ht="63" hidden="1" outlineLevel="4" x14ac:dyDescent="0.25">
      <c r="A45" s="319">
        <v>36</v>
      </c>
      <c r="B45" s="359" t="s">
        <v>1157</v>
      </c>
      <c r="C45" s="359" t="s">
        <v>1135</v>
      </c>
      <c r="D45" s="359" t="s">
        <v>4944</v>
      </c>
      <c r="E45" s="319">
        <v>250</v>
      </c>
      <c r="F45" s="319" t="s">
        <v>4911</v>
      </c>
      <c r="G45" s="319">
        <v>58500</v>
      </c>
      <c r="H45" s="360">
        <v>14625000</v>
      </c>
      <c r="I45" s="319" t="s">
        <v>4905</v>
      </c>
    </row>
    <row r="46" spans="1:9" ht="31.5" hidden="1" outlineLevel="4" x14ac:dyDescent="0.25">
      <c r="A46" s="319">
        <v>37</v>
      </c>
      <c r="B46" s="359" t="s">
        <v>1148</v>
      </c>
      <c r="C46" s="359" t="s">
        <v>1135</v>
      </c>
      <c r="D46" s="359" t="s">
        <v>4933</v>
      </c>
      <c r="E46" s="319">
        <v>5</v>
      </c>
      <c r="F46" s="319" t="s">
        <v>4911</v>
      </c>
      <c r="G46" s="319">
        <v>6249.6</v>
      </c>
      <c r="H46" s="360">
        <v>31248</v>
      </c>
      <c r="I46" s="319" t="s">
        <v>4905</v>
      </c>
    </row>
    <row r="47" spans="1:9" ht="94.5" hidden="1" outlineLevel="4" x14ac:dyDescent="0.25">
      <c r="A47" s="319">
        <v>38</v>
      </c>
      <c r="B47" s="359" t="s">
        <v>1136</v>
      </c>
      <c r="C47" s="359" t="s">
        <v>1135</v>
      </c>
      <c r="D47" s="359" t="s">
        <v>4945</v>
      </c>
      <c r="E47" s="319">
        <v>2750</v>
      </c>
      <c r="F47" s="319" t="s">
        <v>4911</v>
      </c>
      <c r="G47" s="319">
        <v>15500</v>
      </c>
      <c r="H47" s="360">
        <v>42625000</v>
      </c>
      <c r="I47" s="319" t="s">
        <v>4905</v>
      </c>
    </row>
    <row r="48" spans="1:9" ht="47.25" hidden="1" outlineLevel="4" x14ac:dyDescent="0.25">
      <c r="A48" s="319">
        <v>39</v>
      </c>
      <c r="B48" s="359" t="s">
        <v>1122</v>
      </c>
      <c r="C48" s="359" t="s">
        <v>1123</v>
      </c>
      <c r="D48" s="359" t="s">
        <v>4946</v>
      </c>
      <c r="E48" s="319">
        <v>1800</v>
      </c>
      <c r="F48" s="319" t="s">
        <v>4911</v>
      </c>
      <c r="G48" s="319">
        <v>373</v>
      </c>
      <c r="H48" s="360">
        <v>671400</v>
      </c>
      <c r="I48" s="319" t="s">
        <v>4905</v>
      </c>
    </row>
    <row r="49" spans="1:9" ht="31.5" hidden="1" outlineLevel="4" x14ac:dyDescent="0.25">
      <c r="A49" s="319">
        <v>40</v>
      </c>
      <c r="B49" s="359" t="s">
        <v>1158</v>
      </c>
      <c r="C49" s="359" t="s">
        <v>1123</v>
      </c>
      <c r="D49" s="359" t="s">
        <v>4947</v>
      </c>
      <c r="E49" s="319">
        <v>555</v>
      </c>
      <c r="F49" s="319" t="s">
        <v>4911</v>
      </c>
      <c r="G49" s="319">
        <v>375</v>
      </c>
      <c r="H49" s="360">
        <v>208125</v>
      </c>
      <c r="I49" s="319" t="s">
        <v>4905</v>
      </c>
    </row>
    <row r="50" spans="1:9" ht="47.25" hidden="1" outlineLevel="4" x14ac:dyDescent="0.25">
      <c r="A50" s="319">
        <v>41</v>
      </c>
      <c r="B50" s="359" t="s">
        <v>1150</v>
      </c>
      <c r="C50" s="359" t="s">
        <v>1123</v>
      </c>
      <c r="D50" s="359" t="s">
        <v>4948</v>
      </c>
      <c r="E50" s="319">
        <v>5561</v>
      </c>
      <c r="F50" s="319" t="s">
        <v>4911</v>
      </c>
      <c r="G50" s="319">
        <v>344</v>
      </c>
      <c r="H50" s="360">
        <v>1912984</v>
      </c>
      <c r="I50" s="319" t="s">
        <v>4905</v>
      </c>
    </row>
    <row r="51" spans="1:9" ht="31.5" hidden="1" outlineLevel="4" x14ac:dyDescent="0.25">
      <c r="A51" s="319">
        <v>42</v>
      </c>
      <c r="B51" s="359" t="s">
        <v>1159</v>
      </c>
      <c r="C51" s="359" t="s">
        <v>1123</v>
      </c>
      <c r="D51" s="359" t="s">
        <v>4949</v>
      </c>
      <c r="E51" s="319">
        <v>3050</v>
      </c>
      <c r="F51" s="319" t="s">
        <v>4911</v>
      </c>
      <c r="G51" s="319">
        <v>162</v>
      </c>
      <c r="H51" s="360">
        <v>494100</v>
      </c>
      <c r="I51" s="319" t="s">
        <v>4905</v>
      </c>
    </row>
    <row r="52" spans="1:9" ht="31.5" hidden="1" outlineLevel="4" x14ac:dyDescent="0.25">
      <c r="A52" s="319">
        <v>43</v>
      </c>
      <c r="B52" s="359" t="s">
        <v>1160</v>
      </c>
      <c r="C52" s="359" t="s">
        <v>1123</v>
      </c>
      <c r="D52" s="359" t="s">
        <v>4950</v>
      </c>
      <c r="E52" s="319">
        <v>90</v>
      </c>
      <c r="F52" s="319" t="s">
        <v>4911</v>
      </c>
      <c r="G52" s="319">
        <v>512</v>
      </c>
      <c r="H52" s="360">
        <v>46080</v>
      </c>
      <c r="I52" s="319" t="s">
        <v>4905</v>
      </c>
    </row>
    <row r="53" spans="1:9" ht="63" hidden="1" outlineLevel="4" x14ac:dyDescent="0.25">
      <c r="A53" s="319">
        <v>44</v>
      </c>
      <c r="B53" s="359" t="s">
        <v>1160</v>
      </c>
      <c r="C53" s="359" t="s">
        <v>1123</v>
      </c>
      <c r="D53" s="359" t="s">
        <v>4951</v>
      </c>
      <c r="E53" s="319">
        <v>823</v>
      </c>
      <c r="F53" s="319" t="s">
        <v>4911</v>
      </c>
      <c r="G53" s="319">
        <v>42</v>
      </c>
      <c r="H53" s="360">
        <v>34566</v>
      </c>
      <c r="I53" s="319" t="s">
        <v>4905</v>
      </c>
    </row>
    <row r="54" spans="1:9" ht="47.25" hidden="1" outlineLevel="4" x14ac:dyDescent="0.25">
      <c r="A54" s="319">
        <v>45</v>
      </c>
      <c r="B54" s="359" t="s">
        <v>1161</v>
      </c>
      <c r="C54" s="359" t="s">
        <v>1123</v>
      </c>
      <c r="D54" s="359" t="s">
        <v>4952</v>
      </c>
      <c r="E54" s="319">
        <v>30</v>
      </c>
      <c r="F54" s="319" t="s">
        <v>4911</v>
      </c>
      <c r="G54" s="319">
        <v>1375</v>
      </c>
      <c r="H54" s="360">
        <v>41250</v>
      </c>
      <c r="I54" s="319" t="s">
        <v>4905</v>
      </c>
    </row>
    <row r="55" spans="1:9" ht="47.25" hidden="1" outlineLevel="4" x14ac:dyDescent="0.25">
      <c r="A55" s="319">
        <v>46</v>
      </c>
      <c r="B55" s="359" t="s">
        <v>1162</v>
      </c>
      <c r="C55" s="359" t="s">
        <v>1123</v>
      </c>
      <c r="D55" s="359" t="s">
        <v>4953</v>
      </c>
      <c r="E55" s="319">
        <v>705</v>
      </c>
      <c r="F55" s="319" t="s">
        <v>4943</v>
      </c>
      <c r="G55" s="319">
        <v>814</v>
      </c>
      <c r="H55" s="360">
        <v>573870</v>
      </c>
      <c r="I55" s="319" t="s">
        <v>4905</v>
      </c>
    </row>
    <row r="56" spans="1:9" ht="31.5" hidden="1" outlineLevel="4" x14ac:dyDescent="0.25">
      <c r="A56" s="319">
        <v>47</v>
      </c>
      <c r="B56" s="359" t="s">
        <v>1163</v>
      </c>
      <c r="C56" s="359" t="s">
        <v>1123</v>
      </c>
      <c r="D56" s="359" t="s">
        <v>4954</v>
      </c>
      <c r="E56" s="319">
        <v>3600</v>
      </c>
      <c r="F56" s="319" t="s">
        <v>4451</v>
      </c>
      <c r="G56" s="319">
        <v>33.6</v>
      </c>
      <c r="H56" s="360">
        <v>120960</v>
      </c>
      <c r="I56" s="319" t="s">
        <v>4955</v>
      </c>
    </row>
    <row r="57" spans="1:9" ht="31.5" hidden="1" outlineLevel="4" x14ac:dyDescent="0.25">
      <c r="A57" s="319">
        <v>48</v>
      </c>
      <c r="B57" s="359" t="s">
        <v>1165</v>
      </c>
      <c r="C57" s="359" t="s">
        <v>1123</v>
      </c>
      <c r="D57" s="359" t="s">
        <v>4956</v>
      </c>
      <c r="E57" s="319">
        <v>1000</v>
      </c>
      <c r="F57" s="319" t="s">
        <v>4957</v>
      </c>
      <c r="G57" s="319">
        <v>39.86</v>
      </c>
      <c r="H57" s="360">
        <v>39860</v>
      </c>
      <c r="I57" s="319" t="s">
        <v>4955</v>
      </c>
    </row>
    <row r="58" spans="1:9" ht="31.5" hidden="1" outlineLevel="4" x14ac:dyDescent="0.25">
      <c r="A58" s="319">
        <v>49</v>
      </c>
      <c r="B58" s="359" t="s">
        <v>1166</v>
      </c>
      <c r="C58" s="359" t="s">
        <v>1123</v>
      </c>
      <c r="D58" s="359" t="s">
        <v>4958</v>
      </c>
      <c r="E58" s="319">
        <v>320</v>
      </c>
      <c r="F58" s="319" t="s">
        <v>4957</v>
      </c>
      <c r="G58" s="319">
        <v>27</v>
      </c>
      <c r="H58" s="360">
        <v>8640</v>
      </c>
      <c r="I58" s="319" t="s">
        <v>4955</v>
      </c>
    </row>
    <row r="59" spans="1:9" ht="47.25" hidden="1" outlineLevel="4" x14ac:dyDescent="0.25">
      <c r="A59" s="319">
        <v>50</v>
      </c>
      <c r="B59" s="359" t="s">
        <v>1167</v>
      </c>
      <c r="C59" s="359" t="s">
        <v>1123</v>
      </c>
      <c r="D59" s="359" t="s">
        <v>4959</v>
      </c>
      <c r="E59" s="319">
        <v>7000</v>
      </c>
      <c r="F59" s="319" t="s">
        <v>4451</v>
      </c>
      <c r="G59" s="319">
        <v>82</v>
      </c>
      <c r="H59" s="360">
        <v>574000</v>
      </c>
      <c r="I59" s="319" t="s">
        <v>4955</v>
      </c>
    </row>
    <row r="60" spans="1:9" ht="94.5" hidden="1" outlineLevel="4" x14ac:dyDescent="0.25">
      <c r="A60" s="319">
        <v>51</v>
      </c>
      <c r="B60" s="359" t="s">
        <v>1168</v>
      </c>
      <c r="C60" s="359" t="s">
        <v>1123</v>
      </c>
      <c r="D60" s="359" t="s">
        <v>4960</v>
      </c>
      <c r="E60" s="319">
        <v>2600</v>
      </c>
      <c r="F60" s="319" t="s">
        <v>114</v>
      </c>
      <c r="G60" s="319">
        <v>66.47</v>
      </c>
      <c r="H60" s="360">
        <v>172822</v>
      </c>
      <c r="I60" s="319" t="s">
        <v>4955</v>
      </c>
    </row>
    <row r="61" spans="1:9" ht="31.5" hidden="1" outlineLevel="4" x14ac:dyDescent="0.25">
      <c r="A61" s="319">
        <v>52</v>
      </c>
      <c r="B61" s="359" t="s">
        <v>1169</v>
      </c>
      <c r="C61" s="359" t="s">
        <v>1123</v>
      </c>
      <c r="D61" s="359" t="s">
        <v>4961</v>
      </c>
      <c r="E61" s="319">
        <v>60</v>
      </c>
      <c r="F61" s="319" t="s">
        <v>4957</v>
      </c>
      <c r="G61" s="319">
        <v>29.17</v>
      </c>
      <c r="H61" s="360">
        <v>1750.2</v>
      </c>
      <c r="I61" s="319" t="s">
        <v>4955</v>
      </c>
    </row>
    <row r="62" spans="1:9" ht="31.5" hidden="1" outlineLevel="4" x14ac:dyDescent="0.25">
      <c r="A62" s="319">
        <v>53</v>
      </c>
      <c r="B62" s="359" t="s">
        <v>1170</v>
      </c>
      <c r="C62" s="359" t="s">
        <v>1123</v>
      </c>
      <c r="D62" s="359" t="s">
        <v>4962</v>
      </c>
      <c r="E62" s="319">
        <v>2800</v>
      </c>
      <c r="F62" s="319" t="s">
        <v>4957</v>
      </c>
      <c r="G62" s="319">
        <v>2.6</v>
      </c>
      <c r="H62" s="360">
        <v>7280</v>
      </c>
      <c r="I62" s="319" t="s">
        <v>4955</v>
      </c>
    </row>
    <row r="63" spans="1:9" ht="31.5" hidden="1" outlineLevel="4" x14ac:dyDescent="0.25">
      <c r="A63" s="319">
        <v>54</v>
      </c>
      <c r="B63" s="359" t="s">
        <v>1171</v>
      </c>
      <c r="C63" s="359" t="s">
        <v>1123</v>
      </c>
      <c r="D63" s="359" t="s">
        <v>4956</v>
      </c>
      <c r="E63" s="319">
        <v>80</v>
      </c>
      <c r="F63" s="319" t="s">
        <v>4957</v>
      </c>
      <c r="G63" s="319">
        <v>330</v>
      </c>
      <c r="H63" s="360">
        <v>26400</v>
      </c>
      <c r="I63" s="319" t="s">
        <v>4955</v>
      </c>
    </row>
    <row r="64" spans="1:9" ht="31.5" hidden="1" outlineLevel="4" x14ac:dyDescent="0.25">
      <c r="A64" s="319">
        <v>55</v>
      </c>
      <c r="B64" s="359" t="s">
        <v>1172</v>
      </c>
      <c r="C64" s="359" t="s">
        <v>1123</v>
      </c>
      <c r="D64" s="359" t="s">
        <v>4963</v>
      </c>
      <c r="E64" s="319">
        <v>800</v>
      </c>
      <c r="F64" s="319" t="s">
        <v>4451</v>
      </c>
      <c r="G64" s="319">
        <v>46.6</v>
      </c>
      <c r="H64" s="360">
        <v>37280</v>
      </c>
      <c r="I64" s="319" t="s">
        <v>4955</v>
      </c>
    </row>
    <row r="65" spans="1:9" ht="78.75" hidden="1" outlineLevel="4" x14ac:dyDescent="0.25">
      <c r="A65" s="319">
        <v>56</v>
      </c>
      <c r="B65" s="359" t="s">
        <v>1173</v>
      </c>
      <c r="C65" s="359" t="s">
        <v>1123</v>
      </c>
      <c r="D65" s="359" t="s">
        <v>4964</v>
      </c>
      <c r="E65" s="319">
        <v>60</v>
      </c>
      <c r="F65" s="319" t="s">
        <v>4957</v>
      </c>
      <c r="G65" s="319">
        <v>16.309999999999999</v>
      </c>
      <c r="H65" s="360">
        <v>978.59999999999991</v>
      </c>
      <c r="I65" s="319" t="s">
        <v>4955</v>
      </c>
    </row>
    <row r="66" spans="1:9" ht="47.25" hidden="1" outlineLevel="4" x14ac:dyDescent="0.25">
      <c r="A66" s="319">
        <v>57</v>
      </c>
      <c r="B66" s="359" t="s">
        <v>1174</v>
      </c>
      <c r="C66" s="359" t="s">
        <v>1123</v>
      </c>
      <c r="D66" s="359" t="s">
        <v>4965</v>
      </c>
      <c r="E66" s="319">
        <v>1300</v>
      </c>
      <c r="F66" s="319" t="s">
        <v>4451</v>
      </c>
      <c r="G66" s="319">
        <v>29.44</v>
      </c>
      <c r="H66" s="360">
        <v>38272</v>
      </c>
      <c r="I66" s="319" t="s">
        <v>4955</v>
      </c>
    </row>
    <row r="67" spans="1:9" ht="63" hidden="1" outlineLevel="4" x14ac:dyDescent="0.25">
      <c r="A67" s="319">
        <v>58</v>
      </c>
      <c r="B67" s="359" t="s">
        <v>1175</v>
      </c>
      <c r="C67" s="359" t="s">
        <v>1123</v>
      </c>
      <c r="D67" s="359" t="s">
        <v>4966</v>
      </c>
      <c r="E67" s="319">
        <v>1500</v>
      </c>
      <c r="F67" s="319" t="s">
        <v>4967</v>
      </c>
      <c r="G67" s="319">
        <v>60</v>
      </c>
      <c r="H67" s="360">
        <v>90000</v>
      </c>
      <c r="I67" s="319" t="s">
        <v>4955</v>
      </c>
    </row>
    <row r="68" spans="1:9" ht="47.25" hidden="1" outlineLevel="4" x14ac:dyDescent="0.25">
      <c r="A68" s="319">
        <v>59</v>
      </c>
      <c r="B68" s="359" t="s">
        <v>1176</v>
      </c>
      <c r="C68" s="359" t="s">
        <v>1123</v>
      </c>
      <c r="D68" s="359" t="s">
        <v>4968</v>
      </c>
      <c r="E68" s="319">
        <v>400</v>
      </c>
      <c r="F68" s="319" t="s">
        <v>114</v>
      </c>
      <c r="G68" s="319">
        <v>632.5</v>
      </c>
      <c r="H68" s="360">
        <v>253000</v>
      </c>
      <c r="I68" s="319" t="s">
        <v>4955</v>
      </c>
    </row>
    <row r="69" spans="1:9" ht="31.5" hidden="1" outlineLevel="4" x14ac:dyDescent="0.25">
      <c r="A69" s="319">
        <v>60</v>
      </c>
      <c r="B69" s="359" t="s">
        <v>1177</v>
      </c>
      <c r="C69" s="359" t="s">
        <v>1123</v>
      </c>
      <c r="D69" s="359" t="s">
        <v>4969</v>
      </c>
      <c r="E69" s="319">
        <v>500</v>
      </c>
      <c r="F69" s="319" t="s">
        <v>4970</v>
      </c>
      <c r="G69" s="319">
        <v>44.96</v>
      </c>
      <c r="H69" s="360">
        <v>22480</v>
      </c>
      <c r="I69" s="319" t="s">
        <v>4955</v>
      </c>
    </row>
    <row r="70" spans="1:9" ht="63" hidden="1" outlineLevel="4" x14ac:dyDescent="0.25">
      <c r="A70" s="319">
        <v>61</v>
      </c>
      <c r="B70" s="359" t="s">
        <v>1178</v>
      </c>
      <c r="C70" s="359" t="s">
        <v>1123</v>
      </c>
      <c r="D70" s="359" t="s">
        <v>4971</v>
      </c>
      <c r="E70" s="319">
        <v>30</v>
      </c>
      <c r="F70" s="319" t="s">
        <v>4972</v>
      </c>
      <c r="G70" s="319">
        <v>6873.57</v>
      </c>
      <c r="H70" s="360">
        <v>206207.09999999998</v>
      </c>
      <c r="I70" s="319" t="s">
        <v>4955</v>
      </c>
    </row>
    <row r="71" spans="1:9" ht="63" hidden="1" outlineLevel="4" x14ac:dyDescent="0.25">
      <c r="A71" s="319">
        <v>62</v>
      </c>
      <c r="B71" s="359" t="s">
        <v>1178</v>
      </c>
      <c r="C71" s="359" t="s">
        <v>1123</v>
      </c>
      <c r="D71" s="359" t="s">
        <v>4973</v>
      </c>
      <c r="E71" s="319">
        <v>40</v>
      </c>
      <c r="F71" s="319" t="s">
        <v>4972</v>
      </c>
      <c r="G71" s="319">
        <v>6205.91</v>
      </c>
      <c r="H71" s="360">
        <v>248236.4</v>
      </c>
      <c r="I71" s="319" t="s">
        <v>4955</v>
      </c>
    </row>
    <row r="72" spans="1:9" ht="63" hidden="1" outlineLevel="4" x14ac:dyDescent="0.25">
      <c r="A72" s="319">
        <v>63</v>
      </c>
      <c r="B72" s="359" t="s">
        <v>1178</v>
      </c>
      <c r="C72" s="359" t="s">
        <v>1123</v>
      </c>
      <c r="D72" s="359" t="s">
        <v>4974</v>
      </c>
      <c r="E72" s="319" t="s">
        <v>108</v>
      </c>
      <c r="F72" s="319" t="s">
        <v>4972</v>
      </c>
      <c r="G72" s="319">
        <v>10997.71</v>
      </c>
      <c r="H72" s="360">
        <v>3299312.9999999995</v>
      </c>
      <c r="I72" s="319" t="s">
        <v>4955</v>
      </c>
    </row>
    <row r="73" spans="1:9" ht="78.75" hidden="1" outlineLevel="4" x14ac:dyDescent="0.25">
      <c r="A73" s="319">
        <v>64</v>
      </c>
      <c r="B73" s="359" t="s">
        <v>1179</v>
      </c>
      <c r="C73" s="359" t="s">
        <v>1123</v>
      </c>
      <c r="D73" s="359" t="s">
        <v>4975</v>
      </c>
      <c r="E73" s="319">
        <v>1300</v>
      </c>
      <c r="F73" s="319" t="s">
        <v>4976</v>
      </c>
      <c r="G73" s="319">
        <v>94.21</v>
      </c>
      <c r="H73" s="360">
        <v>122472.99999999999</v>
      </c>
      <c r="I73" s="319" t="s">
        <v>4955</v>
      </c>
    </row>
    <row r="74" spans="1:9" ht="31.5" hidden="1" outlineLevel="4" x14ac:dyDescent="0.25">
      <c r="A74" s="319">
        <v>65</v>
      </c>
      <c r="B74" s="359" t="s">
        <v>1180</v>
      </c>
      <c r="C74" s="359" t="s">
        <v>1123</v>
      </c>
      <c r="D74" s="359" t="s">
        <v>4977</v>
      </c>
      <c r="E74" s="319">
        <v>10000</v>
      </c>
      <c r="F74" s="319" t="s">
        <v>4972</v>
      </c>
      <c r="G74" s="319">
        <v>66.27</v>
      </c>
      <c r="H74" s="360">
        <v>662700</v>
      </c>
      <c r="I74" s="319" t="s">
        <v>4955</v>
      </c>
    </row>
    <row r="75" spans="1:9" ht="31.5" hidden="1" outlineLevel="4" x14ac:dyDescent="0.25">
      <c r="A75" s="319">
        <v>66</v>
      </c>
      <c r="B75" s="359" t="s">
        <v>1181</v>
      </c>
      <c r="C75" s="359" t="s">
        <v>1123</v>
      </c>
      <c r="D75" s="359" t="s">
        <v>4978</v>
      </c>
      <c r="E75" s="319" t="s">
        <v>4957</v>
      </c>
      <c r="F75" s="319">
        <v>800</v>
      </c>
      <c r="G75" s="319">
        <v>9.6</v>
      </c>
      <c r="H75" s="360">
        <v>7680</v>
      </c>
      <c r="I75" s="319" t="s">
        <v>4955</v>
      </c>
    </row>
    <row r="76" spans="1:9" ht="63" hidden="1" outlineLevel="4" x14ac:dyDescent="0.25">
      <c r="A76" s="319">
        <v>67</v>
      </c>
      <c r="B76" s="359" t="s">
        <v>1182</v>
      </c>
      <c r="C76" s="359" t="s">
        <v>1123</v>
      </c>
      <c r="D76" s="359" t="s">
        <v>4979</v>
      </c>
      <c r="E76" s="319" t="s">
        <v>114</v>
      </c>
      <c r="F76" s="319">
        <v>55</v>
      </c>
      <c r="G76" s="319">
        <v>544.57000000000005</v>
      </c>
      <c r="H76" s="360">
        <v>29951.350000000002</v>
      </c>
      <c r="I76" s="319" t="s">
        <v>4955</v>
      </c>
    </row>
    <row r="77" spans="1:9" ht="63" hidden="1" outlineLevel="4" x14ac:dyDescent="0.25">
      <c r="A77" s="319">
        <v>68</v>
      </c>
      <c r="B77" s="359" t="s">
        <v>1183</v>
      </c>
      <c r="C77" s="359" t="s">
        <v>1123</v>
      </c>
      <c r="D77" s="359" t="s">
        <v>4980</v>
      </c>
      <c r="E77" s="319" t="s">
        <v>114</v>
      </c>
      <c r="F77" s="319">
        <v>10</v>
      </c>
      <c r="G77" s="319">
        <v>40.61</v>
      </c>
      <c r="H77" s="360">
        <v>406.1</v>
      </c>
      <c r="I77" s="319" t="s">
        <v>4955</v>
      </c>
    </row>
    <row r="78" spans="1:9" ht="78.75" hidden="1" outlineLevel="4" x14ac:dyDescent="0.25">
      <c r="A78" s="319">
        <v>69</v>
      </c>
      <c r="B78" s="359" t="s">
        <v>1184</v>
      </c>
      <c r="C78" s="359" t="s">
        <v>1123</v>
      </c>
      <c r="D78" s="359" t="s">
        <v>4981</v>
      </c>
      <c r="E78" s="319" t="s">
        <v>114</v>
      </c>
      <c r="F78" s="319">
        <v>60</v>
      </c>
      <c r="G78" s="319">
        <v>2500</v>
      </c>
      <c r="H78" s="360">
        <v>150000</v>
      </c>
      <c r="I78" s="319" t="s">
        <v>4955</v>
      </c>
    </row>
    <row r="79" spans="1:9" ht="110.25" hidden="1" outlineLevel="4" x14ac:dyDescent="0.25">
      <c r="A79" s="319">
        <v>70</v>
      </c>
      <c r="B79" s="359" t="s">
        <v>1184</v>
      </c>
      <c r="C79" s="359" t="s">
        <v>1123</v>
      </c>
      <c r="D79" s="359" t="s">
        <v>4982</v>
      </c>
      <c r="E79" s="319" t="s">
        <v>114</v>
      </c>
      <c r="F79" s="319">
        <v>10</v>
      </c>
      <c r="G79" s="319">
        <v>529.01</v>
      </c>
      <c r="H79" s="360">
        <v>5290.1</v>
      </c>
      <c r="I79" s="319" t="s">
        <v>4955</v>
      </c>
    </row>
    <row r="80" spans="1:9" ht="47.25" hidden="1" outlineLevel="4" x14ac:dyDescent="0.25">
      <c r="A80" s="319">
        <v>71</v>
      </c>
      <c r="B80" s="359" t="s">
        <v>1185</v>
      </c>
      <c r="C80" s="359" t="s">
        <v>1123</v>
      </c>
      <c r="D80" s="359" t="s">
        <v>4983</v>
      </c>
      <c r="E80" s="319" t="s">
        <v>114</v>
      </c>
      <c r="F80" s="319">
        <v>1300</v>
      </c>
      <c r="G80" s="319">
        <v>780.83</v>
      </c>
      <c r="H80" s="360">
        <v>1015079</v>
      </c>
      <c r="I80" s="319" t="s">
        <v>4955</v>
      </c>
    </row>
    <row r="81" spans="1:9" ht="78.75" hidden="1" outlineLevel="4" x14ac:dyDescent="0.25">
      <c r="A81" s="319">
        <v>72</v>
      </c>
      <c r="B81" s="359" t="s">
        <v>1186</v>
      </c>
      <c r="C81" s="359" t="s">
        <v>1123</v>
      </c>
      <c r="D81" s="359" t="s">
        <v>4984</v>
      </c>
      <c r="E81" s="319" t="s">
        <v>4967</v>
      </c>
      <c r="F81" s="319">
        <v>320</v>
      </c>
      <c r="G81" s="319">
        <v>720</v>
      </c>
      <c r="H81" s="360">
        <v>230400</v>
      </c>
      <c r="I81" s="319" t="s">
        <v>4955</v>
      </c>
    </row>
    <row r="82" spans="1:9" ht="47.25" hidden="1" outlineLevel="4" x14ac:dyDescent="0.25">
      <c r="A82" s="319">
        <v>73</v>
      </c>
      <c r="B82" s="359" t="s">
        <v>1187</v>
      </c>
      <c r="C82" s="359" t="s">
        <v>1123</v>
      </c>
      <c r="D82" s="359" t="s">
        <v>4985</v>
      </c>
      <c r="E82" s="319" t="s">
        <v>114</v>
      </c>
      <c r="F82" s="319">
        <v>40</v>
      </c>
      <c r="G82" s="319">
        <v>42.090909090909101</v>
      </c>
      <c r="H82" s="360">
        <v>1683.636363636364</v>
      </c>
      <c r="I82" s="319" t="s">
        <v>4955</v>
      </c>
    </row>
    <row r="83" spans="1:9" ht="31.5" hidden="1" outlineLevel="4" x14ac:dyDescent="0.25">
      <c r="A83" s="319">
        <v>74</v>
      </c>
      <c r="B83" s="359" t="s">
        <v>1188</v>
      </c>
      <c r="C83" s="359" t="s">
        <v>1123</v>
      </c>
      <c r="D83" s="359" t="s">
        <v>4986</v>
      </c>
      <c r="E83" s="319" t="s">
        <v>4987</v>
      </c>
      <c r="F83" s="319">
        <v>300</v>
      </c>
      <c r="G83" s="319">
        <v>1014</v>
      </c>
      <c r="H83" s="360">
        <v>304200</v>
      </c>
      <c r="I83" s="319" t="s">
        <v>4955</v>
      </c>
    </row>
    <row r="84" spans="1:9" ht="47.25" hidden="1" outlineLevel="4" x14ac:dyDescent="0.25">
      <c r="A84" s="319">
        <v>75</v>
      </c>
      <c r="B84" s="359" t="s">
        <v>1189</v>
      </c>
      <c r="C84" s="359" t="s">
        <v>1123</v>
      </c>
      <c r="D84" s="359" t="s">
        <v>4988</v>
      </c>
      <c r="E84" s="319" t="s">
        <v>4957</v>
      </c>
      <c r="F84" s="319">
        <v>20</v>
      </c>
      <c r="G84" s="319">
        <v>6.71</v>
      </c>
      <c r="H84" s="360">
        <v>134.19999999999999</v>
      </c>
      <c r="I84" s="319" t="s">
        <v>4955</v>
      </c>
    </row>
    <row r="85" spans="1:9" ht="78.75" hidden="1" outlineLevel="4" x14ac:dyDescent="0.25">
      <c r="A85" s="319">
        <v>76</v>
      </c>
      <c r="B85" s="359" t="s">
        <v>1190</v>
      </c>
      <c r="C85" s="359" t="s">
        <v>1123</v>
      </c>
      <c r="D85" s="359" t="s">
        <v>4989</v>
      </c>
      <c r="E85" s="319" t="s">
        <v>114</v>
      </c>
      <c r="F85" s="319">
        <v>80</v>
      </c>
      <c r="G85" s="319">
        <v>832.33</v>
      </c>
      <c r="H85" s="360">
        <v>66586.400000000009</v>
      </c>
      <c r="I85" s="319" t="s">
        <v>4955</v>
      </c>
    </row>
    <row r="86" spans="1:9" ht="47.25" hidden="1" outlineLevel="4" x14ac:dyDescent="0.25">
      <c r="A86" s="319">
        <v>77</v>
      </c>
      <c r="B86" s="359" t="s">
        <v>1191</v>
      </c>
      <c r="C86" s="359" t="s">
        <v>1123</v>
      </c>
      <c r="D86" s="359" t="s">
        <v>4990</v>
      </c>
      <c r="E86" s="319" t="s">
        <v>4957</v>
      </c>
      <c r="F86" s="319">
        <v>30</v>
      </c>
      <c r="G86" s="319">
        <v>45.23</v>
      </c>
      <c r="H86" s="360">
        <v>1356.8999999999999</v>
      </c>
      <c r="I86" s="319" t="s">
        <v>4955</v>
      </c>
    </row>
    <row r="87" spans="1:9" ht="47.25" hidden="1" outlineLevel="4" x14ac:dyDescent="0.25">
      <c r="A87" s="319">
        <v>78</v>
      </c>
      <c r="B87" s="359" t="s">
        <v>1192</v>
      </c>
      <c r="C87" s="359" t="s">
        <v>1123</v>
      </c>
      <c r="D87" s="359" t="s">
        <v>4991</v>
      </c>
      <c r="E87" s="319" t="s">
        <v>1279</v>
      </c>
      <c r="F87" s="319">
        <v>2</v>
      </c>
      <c r="G87" s="319">
        <v>400</v>
      </c>
      <c r="H87" s="360">
        <v>800</v>
      </c>
      <c r="I87" s="319" t="s">
        <v>4955</v>
      </c>
    </row>
    <row r="88" spans="1:9" ht="31.5" hidden="1" outlineLevel="4" x14ac:dyDescent="0.25">
      <c r="A88" s="319">
        <v>79</v>
      </c>
      <c r="B88" s="359" t="s">
        <v>1193</v>
      </c>
      <c r="C88" s="359" t="s">
        <v>1123</v>
      </c>
      <c r="D88" s="359" t="s">
        <v>4992</v>
      </c>
      <c r="E88" s="319" t="s">
        <v>4957</v>
      </c>
      <c r="F88" s="319">
        <v>20000</v>
      </c>
      <c r="G88" s="319">
        <v>40</v>
      </c>
      <c r="H88" s="360">
        <v>800000</v>
      </c>
      <c r="I88" s="319" t="s">
        <v>4955</v>
      </c>
    </row>
    <row r="89" spans="1:9" ht="47.25" hidden="1" outlineLevel="4" x14ac:dyDescent="0.25">
      <c r="A89" s="319">
        <v>80</v>
      </c>
      <c r="B89" s="359" t="s">
        <v>1122</v>
      </c>
      <c r="C89" s="359" t="s">
        <v>1123</v>
      </c>
      <c r="D89" s="359" t="s">
        <v>4993</v>
      </c>
      <c r="E89" s="319" t="s">
        <v>4451</v>
      </c>
      <c r="F89" s="319">
        <v>540</v>
      </c>
      <c r="G89" s="319">
        <v>51.23</v>
      </c>
      <c r="H89" s="360">
        <v>27664.199999999997</v>
      </c>
      <c r="I89" s="319" t="s">
        <v>4955</v>
      </c>
    </row>
    <row r="90" spans="1:9" ht="47.25" hidden="1" outlineLevel="4" x14ac:dyDescent="0.25">
      <c r="A90" s="319">
        <v>81</v>
      </c>
      <c r="B90" s="359" t="s">
        <v>1122</v>
      </c>
      <c r="C90" s="359" t="s">
        <v>1123</v>
      </c>
      <c r="D90" s="359" t="s">
        <v>4994</v>
      </c>
      <c r="E90" s="319" t="s">
        <v>114</v>
      </c>
      <c r="F90" s="319" t="s">
        <v>1280</v>
      </c>
      <c r="G90" s="319">
        <v>209.47</v>
      </c>
      <c r="H90" s="360">
        <v>2031859</v>
      </c>
      <c r="I90" s="319" t="s">
        <v>4955</v>
      </c>
    </row>
    <row r="91" spans="1:9" ht="31.5" hidden="1" outlineLevel="4" x14ac:dyDescent="0.25">
      <c r="A91" s="319">
        <v>82</v>
      </c>
      <c r="B91" s="359" t="s">
        <v>1194</v>
      </c>
      <c r="C91" s="359" t="s">
        <v>1123</v>
      </c>
      <c r="D91" s="359" t="s">
        <v>4995</v>
      </c>
      <c r="E91" s="319" t="s">
        <v>4957</v>
      </c>
      <c r="F91" s="319">
        <v>30</v>
      </c>
      <c r="G91" s="319">
        <v>445.94</v>
      </c>
      <c r="H91" s="360">
        <v>13378.2</v>
      </c>
      <c r="I91" s="319" t="s">
        <v>4955</v>
      </c>
    </row>
    <row r="92" spans="1:9" ht="31.5" hidden="1" outlineLevel="4" x14ac:dyDescent="0.25">
      <c r="A92" s="319">
        <v>83</v>
      </c>
      <c r="B92" s="359" t="s">
        <v>1195</v>
      </c>
      <c r="C92" s="359" t="s">
        <v>1123</v>
      </c>
      <c r="D92" s="359" t="s">
        <v>4996</v>
      </c>
      <c r="E92" s="319" t="s">
        <v>4957</v>
      </c>
      <c r="F92" s="319">
        <v>60</v>
      </c>
      <c r="G92" s="319">
        <v>2.4700000000000002</v>
      </c>
      <c r="H92" s="360">
        <v>148.20000000000002</v>
      </c>
      <c r="I92" s="319" t="s">
        <v>4955</v>
      </c>
    </row>
    <row r="93" spans="1:9" ht="47.25" hidden="1" outlineLevel="4" x14ac:dyDescent="0.25">
      <c r="A93" s="319">
        <v>84</v>
      </c>
      <c r="B93" s="359" t="s">
        <v>1195</v>
      </c>
      <c r="C93" s="359" t="s">
        <v>1123</v>
      </c>
      <c r="D93" s="359" t="s">
        <v>4997</v>
      </c>
      <c r="E93" s="319" t="s">
        <v>4451</v>
      </c>
      <c r="F93" s="319">
        <v>20</v>
      </c>
      <c r="G93" s="319">
        <v>24.4</v>
      </c>
      <c r="H93" s="360">
        <v>488</v>
      </c>
      <c r="I93" s="319" t="s">
        <v>4955</v>
      </c>
    </row>
    <row r="94" spans="1:9" ht="63" hidden="1" outlineLevel="4" x14ac:dyDescent="0.25">
      <c r="A94" s="319">
        <v>85</v>
      </c>
      <c r="B94" s="359" t="s">
        <v>1196</v>
      </c>
      <c r="C94" s="359" t="s">
        <v>1123</v>
      </c>
      <c r="D94" s="359" t="s">
        <v>4998</v>
      </c>
      <c r="E94" s="319" t="s">
        <v>4957</v>
      </c>
      <c r="F94" s="319">
        <v>40</v>
      </c>
      <c r="G94" s="319">
        <v>4.41</v>
      </c>
      <c r="H94" s="360">
        <v>176.4</v>
      </c>
      <c r="I94" s="319" t="s">
        <v>4955</v>
      </c>
    </row>
    <row r="95" spans="1:9" ht="110.25" hidden="1" outlineLevel="4" x14ac:dyDescent="0.25">
      <c r="A95" s="319">
        <v>86</v>
      </c>
      <c r="B95" s="359" t="s">
        <v>1197</v>
      </c>
      <c r="C95" s="359" t="s">
        <v>1123</v>
      </c>
      <c r="D95" s="359" t="s">
        <v>4999</v>
      </c>
      <c r="E95" s="319" t="s">
        <v>4957</v>
      </c>
      <c r="F95" s="319">
        <v>30</v>
      </c>
      <c r="G95" s="319">
        <v>34.75</v>
      </c>
      <c r="H95" s="360">
        <v>1042.5</v>
      </c>
      <c r="I95" s="319" t="s">
        <v>4955</v>
      </c>
    </row>
    <row r="96" spans="1:9" ht="110.25" hidden="1" outlineLevel="4" x14ac:dyDescent="0.25">
      <c r="A96" s="319">
        <v>87</v>
      </c>
      <c r="B96" s="359" t="s">
        <v>1198</v>
      </c>
      <c r="C96" s="359" t="s">
        <v>1123</v>
      </c>
      <c r="D96" s="359" t="s">
        <v>5000</v>
      </c>
      <c r="E96" s="319" t="s">
        <v>4451</v>
      </c>
      <c r="F96" s="319">
        <v>160</v>
      </c>
      <c r="G96" s="319">
        <v>31.93</v>
      </c>
      <c r="H96" s="360">
        <v>5108.8</v>
      </c>
      <c r="I96" s="319" t="s">
        <v>4955</v>
      </c>
    </row>
    <row r="97" spans="1:9" ht="31.5" hidden="1" outlineLevel="4" x14ac:dyDescent="0.25">
      <c r="A97" s="319">
        <v>88</v>
      </c>
      <c r="B97" s="359" t="s">
        <v>1174</v>
      </c>
      <c r="C97" s="359" t="s">
        <v>1123</v>
      </c>
      <c r="D97" s="359" t="s">
        <v>5001</v>
      </c>
      <c r="E97" s="319" t="s">
        <v>4957</v>
      </c>
      <c r="F97" s="319">
        <v>140</v>
      </c>
      <c r="G97" s="319">
        <v>15</v>
      </c>
      <c r="H97" s="360">
        <v>2100</v>
      </c>
      <c r="I97" s="319" t="s">
        <v>4955</v>
      </c>
    </row>
    <row r="98" spans="1:9" ht="47.25" hidden="1" outlineLevel="4" x14ac:dyDescent="0.25">
      <c r="A98" s="319">
        <v>89</v>
      </c>
      <c r="B98" s="359" t="s">
        <v>1199</v>
      </c>
      <c r="C98" s="359" t="s">
        <v>1123</v>
      </c>
      <c r="D98" s="359" t="s">
        <v>5002</v>
      </c>
      <c r="E98" s="319" t="s">
        <v>114</v>
      </c>
      <c r="F98" s="319">
        <v>60</v>
      </c>
      <c r="G98" s="319">
        <v>306.31</v>
      </c>
      <c r="H98" s="360">
        <v>18378.599999999999</v>
      </c>
      <c r="I98" s="319" t="s">
        <v>4955</v>
      </c>
    </row>
    <row r="99" spans="1:9" ht="47.25" hidden="1" outlineLevel="4" x14ac:dyDescent="0.25">
      <c r="A99" s="319">
        <v>90</v>
      </c>
      <c r="B99" s="359" t="s">
        <v>1200</v>
      </c>
      <c r="C99" s="359" t="s">
        <v>1123</v>
      </c>
      <c r="D99" s="359" t="s">
        <v>5003</v>
      </c>
      <c r="E99" s="319" t="s">
        <v>4451</v>
      </c>
      <c r="F99" s="319">
        <v>260</v>
      </c>
      <c r="G99" s="319">
        <v>3089</v>
      </c>
      <c r="H99" s="360">
        <v>803140</v>
      </c>
      <c r="I99" s="319" t="s">
        <v>4955</v>
      </c>
    </row>
    <row r="100" spans="1:9" ht="47.25" hidden="1" outlineLevel="4" x14ac:dyDescent="0.25">
      <c r="A100" s="319">
        <v>91</v>
      </c>
      <c r="B100" s="359" t="s">
        <v>1201</v>
      </c>
      <c r="C100" s="359" t="s">
        <v>1123</v>
      </c>
      <c r="D100" s="359" t="s">
        <v>5004</v>
      </c>
      <c r="E100" s="319" t="s">
        <v>114</v>
      </c>
      <c r="F100" s="319">
        <v>200</v>
      </c>
      <c r="G100" s="319">
        <v>474.75</v>
      </c>
      <c r="H100" s="360">
        <v>94950</v>
      </c>
      <c r="I100" s="319" t="s">
        <v>4955</v>
      </c>
    </row>
    <row r="101" spans="1:9" ht="47.25" hidden="1" outlineLevel="4" x14ac:dyDescent="0.25">
      <c r="A101" s="319">
        <v>92</v>
      </c>
      <c r="B101" s="359" t="s">
        <v>1202</v>
      </c>
      <c r="C101" s="359" t="s">
        <v>1123</v>
      </c>
      <c r="D101" s="359" t="s">
        <v>5005</v>
      </c>
      <c r="E101" s="319" t="s">
        <v>4451</v>
      </c>
      <c r="F101" s="319">
        <v>5</v>
      </c>
      <c r="G101" s="319">
        <v>1172.8800000000001</v>
      </c>
      <c r="H101" s="360">
        <v>5864.4000000000005</v>
      </c>
      <c r="I101" s="319" t="s">
        <v>4955</v>
      </c>
    </row>
    <row r="102" spans="1:9" ht="31.5" hidden="1" outlineLevel="4" x14ac:dyDescent="0.25">
      <c r="A102" s="319">
        <v>93</v>
      </c>
      <c r="B102" s="359" t="s">
        <v>1203</v>
      </c>
      <c r="C102" s="359" t="s">
        <v>1123</v>
      </c>
      <c r="D102" s="359" t="s">
        <v>5006</v>
      </c>
      <c r="E102" s="319" t="s">
        <v>4451</v>
      </c>
      <c r="F102" s="319">
        <v>500</v>
      </c>
      <c r="G102" s="319">
        <v>68.83</v>
      </c>
      <c r="H102" s="360">
        <v>34415</v>
      </c>
      <c r="I102" s="319" t="s">
        <v>4955</v>
      </c>
    </row>
    <row r="103" spans="1:9" ht="31.5" hidden="1" outlineLevel="4" x14ac:dyDescent="0.25">
      <c r="A103" s="319">
        <v>94</v>
      </c>
      <c r="B103" s="359" t="s">
        <v>1147</v>
      </c>
      <c r="C103" s="359" t="s">
        <v>1123</v>
      </c>
      <c r="D103" s="359" t="s">
        <v>5007</v>
      </c>
      <c r="E103" s="319" t="s">
        <v>4957</v>
      </c>
      <c r="F103" s="319">
        <v>60</v>
      </c>
      <c r="G103" s="319">
        <v>108.97</v>
      </c>
      <c r="H103" s="360">
        <v>6538.2</v>
      </c>
      <c r="I103" s="319" t="s">
        <v>4955</v>
      </c>
    </row>
    <row r="104" spans="1:9" ht="31.5" hidden="1" outlineLevel="4" x14ac:dyDescent="0.25">
      <c r="A104" s="319">
        <v>95</v>
      </c>
      <c r="B104" s="359" t="s">
        <v>761</v>
      </c>
      <c r="C104" s="359" t="s">
        <v>1123</v>
      </c>
      <c r="D104" s="359" t="s">
        <v>5008</v>
      </c>
      <c r="E104" s="319" t="s">
        <v>4451</v>
      </c>
      <c r="F104" s="319">
        <v>20</v>
      </c>
      <c r="G104" s="319">
        <v>31473.119999999999</v>
      </c>
      <c r="H104" s="360">
        <v>629462.4</v>
      </c>
      <c r="I104" s="319" t="s">
        <v>4955</v>
      </c>
    </row>
    <row r="105" spans="1:9" ht="31.5" hidden="1" outlineLevel="4" x14ac:dyDescent="0.25">
      <c r="A105" s="319">
        <v>96</v>
      </c>
      <c r="B105" s="359" t="s">
        <v>1204</v>
      </c>
      <c r="C105" s="359" t="s">
        <v>1123</v>
      </c>
      <c r="D105" s="359" t="s">
        <v>5009</v>
      </c>
      <c r="E105" s="319" t="s">
        <v>4957</v>
      </c>
      <c r="F105" s="319">
        <v>300</v>
      </c>
      <c r="G105" s="319">
        <v>11.97</v>
      </c>
      <c r="H105" s="360">
        <v>3591</v>
      </c>
      <c r="I105" s="319" t="s">
        <v>4955</v>
      </c>
    </row>
    <row r="106" spans="1:9" ht="47.25" hidden="1" outlineLevel="4" x14ac:dyDescent="0.25">
      <c r="A106" s="319">
        <v>97</v>
      </c>
      <c r="B106" s="359" t="s">
        <v>1205</v>
      </c>
      <c r="C106" s="359" t="s">
        <v>1123</v>
      </c>
      <c r="D106" s="359" t="s">
        <v>5010</v>
      </c>
      <c r="E106" s="319" t="s">
        <v>114</v>
      </c>
      <c r="F106" s="319">
        <v>20</v>
      </c>
      <c r="G106" s="319">
        <v>17000</v>
      </c>
      <c r="H106" s="360">
        <v>340000</v>
      </c>
      <c r="I106" s="319" t="s">
        <v>4955</v>
      </c>
    </row>
    <row r="107" spans="1:9" ht="31.5" hidden="1" outlineLevel="4" x14ac:dyDescent="0.25">
      <c r="A107" s="319">
        <v>98</v>
      </c>
      <c r="B107" s="359" t="s">
        <v>1206</v>
      </c>
      <c r="C107" s="359" t="s">
        <v>1123</v>
      </c>
      <c r="D107" s="359" t="s">
        <v>5011</v>
      </c>
      <c r="E107" s="319" t="s">
        <v>4987</v>
      </c>
      <c r="F107" s="319">
        <v>500</v>
      </c>
      <c r="G107" s="319">
        <v>7.26</v>
      </c>
      <c r="H107" s="360">
        <v>3630</v>
      </c>
      <c r="I107" s="319" t="s">
        <v>4955</v>
      </c>
    </row>
    <row r="108" spans="1:9" ht="31.5" hidden="1" outlineLevel="4" x14ac:dyDescent="0.25">
      <c r="A108" s="319">
        <v>99</v>
      </c>
      <c r="B108" s="359" t="s">
        <v>1207</v>
      </c>
      <c r="C108" s="359" t="s">
        <v>1123</v>
      </c>
      <c r="D108" s="359" t="s">
        <v>5012</v>
      </c>
      <c r="E108" s="319" t="s">
        <v>4957</v>
      </c>
      <c r="F108" s="319">
        <v>200</v>
      </c>
      <c r="G108" s="319">
        <v>115.66</v>
      </c>
      <c r="H108" s="360">
        <v>23132</v>
      </c>
      <c r="I108" s="319" t="s">
        <v>4955</v>
      </c>
    </row>
    <row r="109" spans="1:9" ht="78.75" hidden="1" outlineLevel="4" x14ac:dyDescent="0.25">
      <c r="A109" s="319">
        <v>100</v>
      </c>
      <c r="B109" s="359" t="s">
        <v>1208</v>
      </c>
      <c r="C109" s="359" t="s">
        <v>1123</v>
      </c>
      <c r="D109" s="359" t="s">
        <v>5013</v>
      </c>
      <c r="E109" s="319" t="s">
        <v>114</v>
      </c>
      <c r="F109" s="319">
        <v>500</v>
      </c>
      <c r="G109" s="319">
        <v>1926.82</v>
      </c>
      <c r="H109" s="360">
        <v>963410</v>
      </c>
      <c r="I109" s="319" t="s">
        <v>4955</v>
      </c>
    </row>
    <row r="110" spans="1:9" ht="78.75" hidden="1" outlineLevel="4" x14ac:dyDescent="0.25">
      <c r="A110" s="319">
        <v>101</v>
      </c>
      <c r="B110" s="359" t="s">
        <v>1208</v>
      </c>
      <c r="C110" s="359" t="s">
        <v>1123</v>
      </c>
      <c r="D110" s="359" t="s">
        <v>5014</v>
      </c>
      <c r="E110" s="319" t="s">
        <v>114</v>
      </c>
      <c r="F110" s="319">
        <v>250</v>
      </c>
      <c r="G110" s="319">
        <v>5967.4</v>
      </c>
      <c r="H110" s="360">
        <v>1491850</v>
      </c>
      <c r="I110" s="319" t="s">
        <v>4955</v>
      </c>
    </row>
    <row r="111" spans="1:9" ht="47.25" hidden="1" outlineLevel="4" x14ac:dyDescent="0.25">
      <c r="A111" s="319">
        <v>102</v>
      </c>
      <c r="B111" s="359" t="s">
        <v>1209</v>
      </c>
      <c r="C111" s="359" t="s">
        <v>1123</v>
      </c>
      <c r="D111" s="359" t="s">
        <v>5015</v>
      </c>
      <c r="E111" s="319" t="s">
        <v>4987</v>
      </c>
      <c r="F111" s="319">
        <v>6000</v>
      </c>
      <c r="G111" s="319">
        <v>162.88999999999999</v>
      </c>
      <c r="H111" s="360">
        <v>977339.99999999988</v>
      </c>
      <c r="I111" s="319" t="s">
        <v>4955</v>
      </c>
    </row>
    <row r="112" spans="1:9" ht="47.25" hidden="1" outlineLevel="4" x14ac:dyDescent="0.25">
      <c r="A112" s="319">
        <v>103</v>
      </c>
      <c r="B112" s="359" t="s">
        <v>1210</v>
      </c>
      <c r="C112" s="359" t="s">
        <v>1123</v>
      </c>
      <c r="D112" s="359" t="s">
        <v>5016</v>
      </c>
      <c r="E112" s="319" t="s">
        <v>1279</v>
      </c>
      <c r="F112" s="319">
        <v>5</v>
      </c>
      <c r="G112" s="319">
        <v>5900</v>
      </c>
      <c r="H112" s="360">
        <v>29500</v>
      </c>
      <c r="I112" s="319" t="s">
        <v>4955</v>
      </c>
    </row>
    <row r="113" spans="1:9" ht="47.25" hidden="1" outlineLevel="4" x14ac:dyDescent="0.25">
      <c r="A113" s="319">
        <v>104</v>
      </c>
      <c r="B113" s="359" t="s">
        <v>1150</v>
      </c>
      <c r="C113" s="359" t="s">
        <v>1123</v>
      </c>
      <c r="D113" s="359" t="s">
        <v>5017</v>
      </c>
      <c r="E113" s="319" t="s">
        <v>114</v>
      </c>
      <c r="F113" s="319">
        <v>1000</v>
      </c>
      <c r="G113" s="319">
        <v>300</v>
      </c>
      <c r="H113" s="360">
        <v>300000</v>
      </c>
      <c r="I113" s="319" t="s">
        <v>4955</v>
      </c>
    </row>
    <row r="114" spans="1:9" ht="31.5" hidden="1" outlineLevel="4" x14ac:dyDescent="0.25">
      <c r="A114" s="319">
        <v>105</v>
      </c>
      <c r="B114" s="359" t="s">
        <v>1130</v>
      </c>
      <c r="C114" s="359" t="s">
        <v>1123</v>
      </c>
      <c r="D114" s="359" t="s">
        <v>5018</v>
      </c>
      <c r="E114" s="319" t="s">
        <v>114</v>
      </c>
      <c r="F114" s="319">
        <v>400</v>
      </c>
      <c r="G114" s="319">
        <v>168</v>
      </c>
      <c r="H114" s="360">
        <v>67200</v>
      </c>
      <c r="I114" s="319" t="s">
        <v>4955</v>
      </c>
    </row>
    <row r="115" spans="1:9" ht="94.5" hidden="1" outlineLevel="4" x14ac:dyDescent="0.25">
      <c r="A115" s="319">
        <v>106</v>
      </c>
      <c r="B115" s="359" t="s">
        <v>1162</v>
      </c>
      <c r="C115" s="359" t="s">
        <v>1123</v>
      </c>
      <c r="D115" s="359" t="s">
        <v>5019</v>
      </c>
      <c r="E115" s="319" t="s">
        <v>4451</v>
      </c>
      <c r="F115" s="319">
        <v>500</v>
      </c>
      <c r="G115" s="319">
        <v>2600</v>
      </c>
      <c r="H115" s="360">
        <v>1300000</v>
      </c>
      <c r="I115" s="319" t="s">
        <v>4955</v>
      </c>
    </row>
    <row r="116" spans="1:9" ht="31.5" hidden="1" outlineLevel="4" x14ac:dyDescent="0.25">
      <c r="A116" s="319">
        <v>107</v>
      </c>
      <c r="B116" s="359" t="s">
        <v>1160</v>
      </c>
      <c r="C116" s="359" t="s">
        <v>1123</v>
      </c>
      <c r="D116" s="359" t="s">
        <v>5020</v>
      </c>
      <c r="E116" s="319" t="s">
        <v>1281</v>
      </c>
      <c r="F116" s="319">
        <v>400</v>
      </c>
      <c r="G116" s="319">
        <v>450</v>
      </c>
      <c r="H116" s="360">
        <v>180000</v>
      </c>
      <c r="I116" s="319" t="s">
        <v>4955</v>
      </c>
    </row>
    <row r="117" spans="1:9" ht="63" hidden="1" outlineLevel="4" x14ac:dyDescent="0.25">
      <c r="A117" s="319">
        <v>108</v>
      </c>
      <c r="B117" s="359" t="s">
        <v>1211</v>
      </c>
      <c r="C117" s="359" t="s">
        <v>1123</v>
      </c>
      <c r="D117" s="359" t="s">
        <v>5021</v>
      </c>
      <c r="E117" s="319" t="s">
        <v>114</v>
      </c>
      <c r="F117" s="319">
        <v>200</v>
      </c>
      <c r="G117" s="319">
        <v>16022.88</v>
      </c>
      <c r="H117" s="360">
        <v>3204576</v>
      </c>
      <c r="I117" s="319" t="s">
        <v>4955</v>
      </c>
    </row>
    <row r="118" spans="1:9" ht="94.5" hidden="1" outlineLevel="4" x14ac:dyDescent="0.25">
      <c r="A118" s="319">
        <v>109</v>
      </c>
      <c r="B118" s="359" t="s">
        <v>1212</v>
      </c>
      <c r="C118" s="359" t="s">
        <v>1123</v>
      </c>
      <c r="D118" s="359" t="s">
        <v>5022</v>
      </c>
      <c r="E118" s="319" t="s">
        <v>114</v>
      </c>
      <c r="F118" s="319">
        <v>250</v>
      </c>
      <c r="G118" s="319">
        <v>1486.09</v>
      </c>
      <c r="H118" s="360">
        <v>371522.5</v>
      </c>
      <c r="I118" s="319" t="s">
        <v>4955</v>
      </c>
    </row>
    <row r="119" spans="1:9" ht="47.25" hidden="1" outlineLevel="4" x14ac:dyDescent="0.25">
      <c r="A119" s="319">
        <v>110</v>
      </c>
      <c r="B119" s="359" t="s">
        <v>1213</v>
      </c>
      <c r="C119" s="359" t="s">
        <v>1123</v>
      </c>
      <c r="D119" s="359" t="s">
        <v>5023</v>
      </c>
      <c r="E119" s="319" t="s">
        <v>1282</v>
      </c>
      <c r="F119" s="319">
        <v>400</v>
      </c>
      <c r="G119" s="319">
        <v>8355.2000000000007</v>
      </c>
      <c r="H119" s="360">
        <v>3342080.0000000005</v>
      </c>
      <c r="I119" s="319" t="s">
        <v>4955</v>
      </c>
    </row>
    <row r="120" spans="1:9" ht="31.5" hidden="1" outlineLevel="4" x14ac:dyDescent="0.25">
      <c r="A120" s="319">
        <v>111</v>
      </c>
      <c r="B120" s="359" t="s">
        <v>1214</v>
      </c>
      <c r="C120" s="359" t="s">
        <v>1123</v>
      </c>
      <c r="D120" s="359" t="s">
        <v>5024</v>
      </c>
      <c r="E120" s="319" t="s">
        <v>4987</v>
      </c>
      <c r="F120" s="319">
        <v>4800</v>
      </c>
      <c r="G120" s="319">
        <v>220</v>
      </c>
      <c r="H120" s="360">
        <v>1056000</v>
      </c>
      <c r="I120" s="319" t="s">
        <v>4905</v>
      </c>
    </row>
    <row r="121" spans="1:9" ht="47.25" hidden="1" outlineLevel="4" x14ac:dyDescent="0.25">
      <c r="A121" s="319">
        <v>112</v>
      </c>
      <c r="B121" s="359" t="s">
        <v>1215</v>
      </c>
      <c r="C121" s="359" t="s">
        <v>1123</v>
      </c>
      <c r="D121" s="359" t="s">
        <v>5025</v>
      </c>
      <c r="E121" s="319" t="s">
        <v>4451</v>
      </c>
      <c r="F121" s="319">
        <v>10</v>
      </c>
      <c r="G121" s="319">
        <v>1142.1400000000001</v>
      </c>
      <c r="H121" s="360">
        <v>11421.400000000001</v>
      </c>
      <c r="I121" s="319" t="s">
        <v>4905</v>
      </c>
    </row>
    <row r="122" spans="1:9" ht="78.75" hidden="1" outlineLevel="4" x14ac:dyDescent="0.25">
      <c r="A122" s="319">
        <v>113</v>
      </c>
      <c r="B122" s="359" t="s">
        <v>1216</v>
      </c>
      <c r="C122" s="359" t="s">
        <v>1123</v>
      </c>
      <c r="D122" s="359" t="s">
        <v>5026</v>
      </c>
      <c r="E122" s="319" t="s">
        <v>4967</v>
      </c>
      <c r="F122" s="319">
        <v>300</v>
      </c>
      <c r="G122" s="319">
        <v>3684.97</v>
      </c>
      <c r="H122" s="360">
        <v>1105491</v>
      </c>
      <c r="I122" s="319" t="s">
        <v>4905</v>
      </c>
    </row>
    <row r="123" spans="1:9" ht="78.75" hidden="1" outlineLevel="4" x14ac:dyDescent="0.25">
      <c r="A123" s="319">
        <v>114</v>
      </c>
      <c r="B123" s="359" t="s">
        <v>1216</v>
      </c>
      <c r="C123" s="359" t="s">
        <v>1123</v>
      </c>
      <c r="D123" s="359" t="s">
        <v>5027</v>
      </c>
      <c r="E123" s="319" t="s">
        <v>4967</v>
      </c>
      <c r="F123" s="319">
        <v>200</v>
      </c>
      <c r="G123" s="319">
        <v>3684.97</v>
      </c>
      <c r="H123" s="360">
        <v>736994</v>
      </c>
      <c r="I123" s="319" t="s">
        <v>4905</v>
      </c>
    </row>
    <row r="124" spans="1:9" ht="78.75" hidden="1" outlineLevel="4" x14ac:dyDescent="0.25">
      <c r="A124" s="319">
        <v>115</v>
      </c>
      <c r="B124" s="359" t="s">
        <v>1216</v>
      </c>
      <c r="C124" s="359" t="s">
        <v>1123</v>
      </c>
      <c r="D124" s="359" t="s">
        <v>5028</v>
      </c>
      <c r="E124" s="319" t="s">
        <v>4967</v>
      </c>
      <c r="F124" s="319">
        <v>200</v>
      </c>
      <c r="G124" s="319">
        <v>3684.97</v>
      </c>
      <c r="H124" s="360">
        <v>736994</v>
      </c>
      <c r="I124" s="319" t="s">
        <v>4905</v>
      </c>
    </row>
    <row r="125" spans="1:9" ht="31.5" hidden="1" outlineLevel="4" x14ac:dyDescent="0.25">
      <c r="A125" s="319">
        <v>116</v>
      </c>
      <c r="B125" s="359" t="s">
        <v>1217</v>
      </c>
      <c r="C125" s="359" t="s">
        <v>1123</v>
      </c>
      <c r="D125" s="359" t="s">
        <v>5029</v>
      </c>
      <c r="E125" s="319" t="s">
        <v>114</v>
      </c>
      <c r="F125" s="319">
        <v>50</v>
      </c>
      <c r="G125" s="319">
        <v>1707</v>
      </c>
      <c r="H125" s="360">
        <v>85350</v>
      </c>
      <c r="I125" s="319" t="s">
        <v>4905</v>
      </c>
    </row>
    <row r="126" spans="1:9" ht="47.25" hidden="1" outlineLevel="4" x14ac:dyDescent="0.25">
      <c r="A126" s="319">
        <v>117</v>
      </c>
      <c r="B126" s="359" t="s">
        <v>1218</v>
      </c>
      <c r="C126" s="359" t="s">
        <v>1123</v>
      </c>
      <c r="D126" s="359" t="s">
        <v>5030</v>
      </c>
      <c r="E126" s="319" t="s">
        <v>114</v>
      </c>
      <c r="F126" s="319">
        <v>20</v>
      </c>
      <c r="G126" s="319">
        <v>183.8</v>
      </c>
      <c r="H126" s="360">
        <v>3676</v>
      </c>
      <c r="I126" s="319" t="s">
        <v>4905</v>
      </c>
    </row>
    <row r="127" spans="1:9" ht="47.25" hidden="1" outlineLevel="4" x14ac:dyDescent="0.25">
      <c r="A127" s="319">
        <v>118</v>
      </c>
      <c r="B127" s="359" t="s">
        <v>1180</v>
      </c>
      <c r="C127" s="359" t="s">
        <v>1123</v>
      </c>
      <c r="D127" s="359" t="s">
        <v>5031</v>
      </c>
      <c r="E127" s="319" t="s">
        <v>114</v>
      </c>
      <c r="F127" s="319">
        <v>100</v>
      </c>
      <c r="G127" s="319">
        <v>66.27</v>
      </c>
      <c r="H127" s="360">
        <v>6627</v>
      </c>
      <c r="I127" s="319" t="s">
        <v>4905</v>
      </c>
    </row>
    <row r="128" spans="1:9" ht="94.5" hidden="1" outlineLevel="4" x14ac:dyDescent="0.25">
      <c r="A128" s="319">
        <v>119</v>
      </c>
      <c r="B128" s="359" t="s">
        <v>1219</v>
      </c>
      <c r="C128" s="359" t="s">
        <v>1123</v>
      </c>
      <c r="D128" s="359" t="s">
        <v>5032</v>
      </c>
      <c r="E128" s="319">
        <v>15</v>
      </c>
      <c r="F128" s="319" t="s">
        <v>114</v>
      </c>
      <c r="G128" s="319">
        <v>8000</v>
      </c>
      <c r="H128" s="360">
        <v>120000</v>
      </c>
      <c r="I128" s="319" t="s">
        <v>4905</v>
      </c>
    </row>
    <row r="129" spans="1:9" ht="47.25" hidden="1" outlineLevel="4" x14ac:dyDescent="0.25">
      <c r="A129" s="319">
        <v>120</v>
      </c>
      <c r="B129" s="359" t="s">
        <v>1220</v>
      </c>
      <c r="C129" s="359" t="s">
        <v>1123</v>
      </c>
      <c r="D129" s="359" t="s">
        <v>5033</v>
      </c>
      <c r="E129" s="319">
        <v>2</v>
      </c>
      <c r="F129" s="319" t="s">
        <v>114</v>
      </c>
      <c r="G129" s="319">
        <v>27064.1</v>
      </c>
      <c r="H129" s="360">
        <v>54128.2</v>
      </c>
      <c r="I129" s="319" t="s">
        <v>4905</v>
      </c>
    </row>
    <row r="130" spans="1:9" ht="94.5" hidden="1" outlineLevel="4" x14ac:dyDescent="0.25">
      <c r="A130" s="319">
        <v>121</v>
      </c>
      <c r="B130" s="359" t="s">
        <v>1221</v>
      </c>
      <c r="C130" s="359" t="s">
        <v>1123</v>
      </c>
      <c r="D130" s="359" t="s">
        <v>5034</v>
      </c>
      <c r="E130" s="319">
        <v>230</v>
      </c>
      <c r="F130" s="319" t="s">
        <v>114</v>
      </c>
      <c r="G130" s="319">
        <v>290.77</v>
      </c>
      <c r="H130" s="360">
        <v>66877.099999999991</v>
      </c>
      <c r="I130" s="319" t="s">
        <v>4905</v>
      </c>
    </row>
    <row r="131" spans="1:9" ht="47.25" hidden="1" outlineLevel="4" x14ac:dyDescent="0.25">
      <c r="A131" s="319">
        <v>122</v>
      </c>
      <c r="B131" s="359" t="s">
        <v>1222</v>
      </c>
      <c r="C131" s="359" t="s">
        <v>1123</v>
      </c>
      <c r="D131" s="359" t="s">
        <v>5035</v>
      </c>
      <c r="E131" s="319">
        <v>25</v>
      </c>
      <c r="F131" s="319" t="s">
        <v>4957</v>
      </c>
      <c r="G131" s="319">
        <v>97.94</v>
      </c>
      <c r="H131" s="360">
        <v>2448.5</v>
      </c>
      <c r="I131" s="319" t="s">
        <v>4905</v>
      </c>
    </row>
    <row r="132" spans="1:9" ht="31.5" hidden="1" outlineLevel="4" x14ac:dyDescent="0.25">
      <c r="A132" s="319">
        <v>123</v>
      </c>
      <c r="B132" s="359" t="s">
        <v>1223</v>
      </c>
      <c r="C132" s="359" t="s">
        <v>1123</v>
      </c>
      <c r="D132" s="359" t="s">
        <v>5036</v>
      </c>
      <c r="E132" s="319">
        <v>200</v>
      </c>
      <c r="F132" s="319" t="s">
        <v>4957</v>
      </c>
      <c r="G132" s="319">
        <v>20.53</v>
      </c>
      <c r="H132" s="360">
        <v>4106</v>
      </c>
      <c r="I132" s="319" t="s">
        <v>4905</v>
      </c>
    </row>
    <row r="133" spans="1:9" ht="78.75" hidden="1" outlineLevel="4" x14ac:dyDescent="0.25">
      <c r="A133" s="319">
        <v>124</v>
      </c>
      <c r="B133" s="359" t="s">
        <v>1161</v>
      </c>
      <c r="C133" s="359" t="s">
        <v>1123</v>
      </c>
      <c r="D133" s="359" t="s">
        <v>5037</v>
      </c>
      <c r="E133" s="319">
        <v>5</v>
      </c>
      <c r="F133" s="319" t="s">
        <v>114</v>
      </c>
      <c r="G133" s="319">
        <v>936</v>
      </c>
      <c r="H133" s="360">
        <v>4680</v>
      </c>
      <c r="I133" s="319" t="s">
        <v>4905</v>
      </c>
    </row>
    <row r="134" spans="1:9" ht="94.5" hidden="1" outlineLevel="4" x14ac:dyDescent="0.25">
      <c r="A134" s="319">
        <v>125</v>
      </c>
      <c r="B134" s="359" t="s">
        <v>1224</v>
      </c>
      <c r="C134" s="359" t="s">
        <v>1123</v>
      </c>
      <c r="D134" s="359" t="s">
        <v>5038</v>
      </c>
      <c r="E134" s="319">
        <v>30</v>
      </c>
      <c r="F134" s="319" t="s">
        <v>114</v>
      </c>
      <c r="G134" s="319">
        <v>882.66</v>
      </c>
      <c r="H134" s="360">
        <v>26479.8</v>
      </c>
      <c r="I134" s="319" t="s">
        <v>4905</v>
      </c>
    </row>
    <row r="135" spans="1:9" ht="78.75" hidden="1" outlineLevel="4" x14ac:dyDescent="0.25">
      <c r="A135" s="319">
        <v>126</v>
      </c>
      <c r="B135" s="359" t="s">
        <v>1225</v>
      </c>
      <c r="C135" s="359" t="s">
        <v>1123</v>
      </c>
      <c r="D135" s="359" t="s">
        <v>5039</v>
      </c>
      <c r="E135" s="319">
        <v>50</v>
      </c>
      <c r="F135" s="319" t="s">
        <v>114</v>
      </c>
      <c r="G135" s="319">
        <v>7355.08</v>
      </c>
      <c r="H135" s="360">
        <v>367754</v>
      </c>
      <c r="I135" s="319" t="s">
        <v>4905</v>
      </c>
    </row>
    <row r="136" spans="1:9" ht="78.75" hidden="1" outlineLevel="4" x14ac:dyDescent="0.25">
      <c r="A136" s="319">
        <v>127</v>
      </c>
      <c r="B136" s="359" t="s">
        <v>1226</v>
      </c>
      <c r="C136" s="359" t="s">
        <v>1123</v>
      </c>
      <c r="D136" s="359" t="s">
        <v>5040</v>
      </c>
      <c r="E136" s="319">
        <v>20</v>
      </c>
      <c r="F136" s="319" t="s">
        <v>114</v>
      </c>
      <c r="G136" s="319">
        <v>28.37</v>
      </c>
      <c r="H136" s="360">
        <v>567.4</v>
      </c>
      <c r="I136" s="319" t="s">
        <v>4905</v>
      </c>
    </row>
    <row r="137" spans="1:9" ht="31.5" hidden="1" outlineLevel="4" x14ac:dyDescent="0.25">
      <c r="A137" s="319">
        <v>128</v>
      </c>
      <c r="B137" s="359" t="s">
        <v>1222</v>
      </c>
      <c r="C137" s="359" t="s">
        <v>1123</v>
      </c>
      <c r="D137" s="359" t="s">
        <v>5041</v>
      </c>
      <c r="E137" s="319">
        <v>2</v>
      </c>
      <c r="F137" s="319" t="s">
        <v>114</v>
      </c>
      <c r="G137" s="319">
        <v>1844.54</v>
      </c>
      <c r="H137" s="360">
        <v>3689.08</v>
      </c>
      <c r="I137" s="319" t="s">
        <v>4905</v>
      </c>
    </row>
    <row r="138" spans="1:9" ht="47.25" hidden="1" outlineLevel="4" x14ac:dyDescent="0.25">
      <c r="A138" s="319">
        <v>129</v>
      </c>
      <c r="B138" s="359" t="s">
        <v>1227</v>
      </c>
      <c r="C138" s="359" t="s">
        <v>1123</v>
      </c>
      <c r="D138" s="359" t="s">
        <v>5042</v>
      </c>
      <c r="E138" s="319">
        <v>20</v>
      </c>
      <c r="F138" s="319" t="s">
        <v>4451</v>
      </c>
      <c r="G138" s="319">
        <v>11.66</v>
      </c>
      <c r="H138" s="360">
        <v>233.2</v>
      </c>
      <c r="I138" s="319" t="s">
        <v>4905</v>
      </c>
    </row>
    <row r="139" spans="1:9" ht="94.5" hidden="1" outlineLevel="4" x14ac:dyDescent="0.25">
      <c r="A139" s="319">
        <v>130</v>
      </c>
      <c r="B139" s="359" t="s">
        <v>1228</v>
      </c>
      <c r="C139" s="359" t="s">
        <v>1123</v>
      </c>
      <c r="D139" s="359" t="s">
        <v>5043</v>
      </c>
      <c r="E139" s="319">
        <v>380</v>
      </c>
      <c r="F139" s="319" t="s">
        <v>114</v>
      </c>
      <c r="G139" s="319">
        <v>419.67</v>
      </c>
      <c r="H139" s="360">
        <v>159474.6</v>
      </c>
      <c r="I139" s="319" t="s">
        <v>4905</v>
      </c>
    </row>
    <row r="140" spans="1:9" ht="78.75" hidden="1" outlineLevel="4" x14ac:dyDescent="0.25">
      <c r="A140" s="319">
        <v>131</v>
      </c>
      <c r="B140" s="359" t="s">
        <v>1124</v>
      </c>
      <c r="C140" s="359" t="s">
        <v>1123</v>
      </c>
      <c r="D140" s="359" t="s">
        <v>5044</v>
      </c>
      <c r="E140" s="319">
        <v>1000</v>
      </c>
      <c r="F140" s="319" t="s">
        <v>4451</v>
      </c>
      <c r="G140" s="319">
        <v>22.94</v>
      </c>
      <c r="H140" s="360">
        <v>22940</v>
      </c>
      <c r="I140" s="319" t="s">
        <v>4905</v>
      </c>
    </row>
    <row r="141" spans="1:9" ht="31.5" hidden="1" outlineLevel="4" x14ac:dyDescent="0.25">
      <c r="A141" s="319">
        <v>132</v>
      </c>
      <c r="B141" s="359" t="s">
        <v>1229</v>
      </c>
      <c r="C141" s="359" t="s">
        <v>1123</v>
      </c>
      <c r="D141" s="359" t="s">
        <v>5045</v>
      </c>
      <c r="E141" s="319">
        <v>30</v>
      </c>
      <c r="F141" s="319" t="s">
        <v>4957</v>
      </c>
      <c r="G141" s="319">
        <v>1.97</v>
      </c>
      <c r="H141" s="360">
        <v>59.1</v>
      </c>
      <c r="I141" s="319" t="s">
        <v>4905</v>
      </c>
    </row>
    <row r="142" spans="1:9" ht="110.25" hidden="1" outlineLevel="4" x14ac:dyDescent="0.25">
      <c r="A142" s="319">
        <v>133</v>
      </c>
      <c r="B142" s="359" t="s">
        <v>1230</v>
      </c>
      <c r="C142" s="359" t="s">
        <v>1123</v>
      </c>
      <c r="D142" s="359" t="s">
        <v>5046</v>
      </c>
      <c r="E142" s="319">
        <v>18</v>
      </c>
      <c r="F142" s="319" t="s">
        <v>114</v>
      </c>
      <c r="G142" s="319">
        <v>5616.88</v>
      </c>
      <c r="H142" s="360">
        <v>101103.84</v>
      </c>
      <c r="I142" s="319" t="s">
        <v>4905</v>
      </c>
    </row>
    <row r="143" spans="1:9" ht="47.25" hidden="1" outlineLevel="4" x14ac:dyDescent="0.25">
      <c r="A143" s="319">
        <v>134</v>
      </c>
      <c r="B143" s="359" t="s">
        <v>1231</v>
      </c>
      <c r="C143" s="359" t="s">
        <v>1123</v>
      </c>
      <c r="D143" s="359" t="s">
        <v>5047</v>
      </c>
      <c r="E143" s="319">
        <v>5</v>
      </c>
      <c r="F143" s="319" t="s">
        <v>1279</v>
      </c>
      <c r="G143" s="319">
        <v>133.86000000000001</v>
      </c>
      <c r="H143" s="360">
        <v>669.30000000000007</v>
      </c>
      <c r="I143" s="319" t="s">
        <v>4905</v>
      </c>
    </row>
    <row r="144" spans="1:9" ht="63" hidden="1" outlineLevel="4" x14ac:dyDescent="0.25">
      <c r="A144" s="319">
        <v>135</v>
      </c>
      <c r="B144" s="359" t="s">
        <v>1232</v>
      </c>
      <c r="C144" s="359" t="s">
        <v>1123</v>
      </c>
      <c r="D144" s="359" t="s">
        <v>5048</v>
      </c>
      <c r="E144" s="319">
        <v>10000</v>
      </c>
      <c r="F144" s="319" t="s">
        <v>4957</v>
      </c>
      <c r="G144" s="319">
        <v>10.220000000000001</v>
      </c>
      <c r="H144" s="360">
        <v>102200</v>
      </c>
      <c r="I144" s="319" t="s">
        <v>4905</v>
      </c>
    </row>
    <row r="145" spans="1:9" ht="63" hidden="1" outlineLevel="4" x14ac:dyDescent="0.25">
      <c r="A145" s="319">
        <v>136</v>
      </c>
      <c r="B145" s="359" t="s">
        <v>1233</v>
      </c>
      <c r="C145" s="359" t="s">
        <v>1123</v>
      </c>
      <c r="D145" s="359" t="s">
        <v>5049</v>
      </c>
      <c r="E145" s="319">
        <v>40</v>
      </c>
      <c r="F145" s="319" t="s">
        <v>4957</v>
      </c>
      <c r="G145" s="319">
        <v>776.43</v>
      </c>
      <c r="H145" s="360">
        <v>31057.199999999997</v>
      </c>
      <c r="I145" s="319" t="s">
        <v>4905</v>
      </c>
    </row>
    <row r="146" spans="1:9" ht="31.5" hidden="1" outlineLevel="4" x14ac:dyDescent="0.25">
      <c r="A146" s="319">
        <v>137</v>
      </c>
      <c r="B146" s="359" t="s">
        <v>1234</v>
      </c>
      <c r="C146" s="359" t="s">
        <v>1123</v>
      </c>
      <c r="D146" s="359" t="s">
        <v>5050</v>
      </c>
      <c r="E146" s="319">
        <v>400</v>
      </c>
      <c r="F146" s="319" t="s">
        <v>4451</v>
      </c>
      <c r="G146" s="319">
        <v>459.89</v>
      </c>
      <c r="H146" s="360">
        <v>183956</v>
      </c>
      <c r="I146" s="319" t="s">
        <v>4905</v>
      </c>
    </row>
    <row r="147" spans="1:9" ht="31.5" hidden="1" outlineLevel="4" x14ac:dyDescent="0.25">
      <c r="A147" s="319">
        <v>138</v>
      </c>
      <c r="B147" s="359" t="s">
        <v>1235</v>
      </c>
      <c r="C147" s="359" t="s">
        <v>1123</v>
      </c>
      <c r="D147" s="359" t="s">
        <v>5051</v>
      </c>
      <c r="E147" s="319">
        <v>200</v>
      </c>
      <c r="F147" s="319" t="s">
        <v>4957</v>
      </c>
      <c r="G147" s="319">
        <v>1.07</v>
      </c>
      <c r="H147" s="360">
        <v>214</v>
      </c>
      <c r="I147" s="319" t="s">
        <v>4905</v>
      </c>
    </row>
    <row r="148" spans="1:9" ht="31.5" hidden="1" outlineLevel="4" x14ac:dyDescent="0.25">
      <c r="A148" s="319">
        <v>139</v>
      </c>
      <c r="B148" s="359" t="s">
        <v>1236</v>
      </c>
      <c r="C148" s="359" t="s">
        <v>1123</v>
      </c>
      <c r="D148" s="359" t="s">
        <v>5052</v>
      </c>
      <c r="E148" s="319">
        <v>160</v>
      </c>
      <c r="F148" s="319" t="s">
        <v>4957</v>
      </c>
      <c r="G148" s="319">
        <v>29.9</v>
      </c>
      <c r="H148" s="360">
        <v>4784</v>
      </c>
      <c r="I148" s="319" t="s">
        <v>4905</v>
      </c>
    </row>
    <row r="149" spans="1:9" ht="31.5" hidden="1" outlineLevel="4" x14ac:dyDescent="0.25">
      <c r="A149" s="319">
        <v>140</v>
      </c>
      <c r="B149" s="359" t="s">
        <v>1237</v>
      </c>
      <c r="C149" s="359" t="s">
        <v>1123</v>
      </c>
      <c r="D149" s="359" t="s">
        <v>5053</v>
      </c>
      <c r="E149" s="319" t="s">
        <v>1281</v>
      </c>
      <c r="F149" s="319">
        <v>1</v>
      </c>
      <c r="G149" s="319">
        <v>10000</v>
      </c>
      <c r="H149" s="360">
        <v>10000</v>
      </c>
      <c r="I149" s="319" t="s">
        <v>4905</v>
      </c>
    </row>
    <row r="150" spans="1:9" ht="31.5" hidden="1" outlineLevel="4" x14ac:dyDescent="0.25">
      <c r="A150" s="319">
        <v>141</v>
      </c>
      <c r="B150" s="359" t="s">
        <v>1238</v>
      </c>
      <c r="C150" s="359" t="s">
        <v>1123</v>
      </c>
      <c r="D150" s="359" t="s">
        <v>5054</v>
      </c>
      <c r="E150" s="319" t="s">
        <v>1281</v>
      </c>
      <c r="F150" s="319">
        <v>3</v>
      </c>
      <c r="G150" s="319">
        <v>2300</v>
      </c>
      <c r="H150" s="360">
        <v>6900</v>
      </c>
      <c r="I150" s="319" t="s">
        <v>4905</v>
      </c>
    </row>
    <row r="151" spans="1:9" ht="31.5" hidden="1" outlineLevel="4" x14ac:dyDescent="0.25">
      <c r="A151" s="319">
        <v>142</v>
      </c>
      <c r="B151" s="359" t="s">
        <v>1239</v>
      </c>
      <c r="C151" s="359" t="s">
        <v>1123</v>
      </c>
      <c r="D151" s="359" t="s">
        <v>5054</v>
      </c>
      <c r="E151" s="319" t="s">
        <v>1281</v>
      </c>
      <c r="F151" s="319">
        <v>1</v>
      </c>
      <c r="G151" s="319">
        <v>650</v>
      </c>
      <c r="H151" s="360">
        <v>650</v>
      </c>
      <c r="I151" s="319" t="s">
        <v>4905</v>
      </c>
    </row>
    <row r="152" spans="1:9" ht="31.5" hidden="1" outlineLevel="4" x14ac:dyDescent="0.25">
      <c r="A152" s="319">
        <v>143</v>
      </c>
      <c r="B152" s="359" t="s">
        <v>1240</v>
      </c>
      <c r="C152" s="359" t="s">
        <v>1123</v>
      </c>
      <c r="D152" s="359" t="s">
        <v>5054</v>
      </c>
      <c r="E152" s="319" t="s">
        <v>1281</v>
      </c>
      <c r="F152" s="319">
        <v>1</v>
      </c>
      <c r="G152" s="319">
        <v>750</v>
      </c>
      <c r="H152" s="360">
        <v>750</v>
      </c>
      <c r="I152" s="319" t="s">
        <v>4905</v>
      </c>
    </row>
    <row r="153" spans="1:9" ht="31.5" hidden="1" outlineLevel="4" x14ac:dyDescent="0.25">
      <c r="A153" s="319">
        <v>144</v>
      </c>
      <c r="B153" s="359" t="s">
        <v>4757</v>
      </c>
      <c r="C153" s="359" t="s">
        <v>1123</v>
      </c>
      <c r="D153" s="359" t="s">
        <v>5054</v>
      </c>
      <c r="E153" s="319" t="s">
        <v>1281</v>
      </c>
      <c r="F153" s="319">
        <v>5</v>
      </c>
      <c r="G153" s="319">
        <v>300</v>
      </c>
      <c r="H153" s="360">
        <v>1500</v>
      </c>
      <c r="I153" s="319" t="s">
        <v>4905</v>
      </c>
    </row>
    <row r="154" spans="1:9" ht="31.5" hidden="1" outlineLevel="4" x14ac:dyDescent="0.25">
      <c r="A154" s="319">
        <v>145</v>
      </c>
      <c r="B154" s="359" t="s">
        <v>1241</v>
      </c>
      <c r="C154" s="359" t="s">
        <v>1123</v>
      </c>
      <c r="D154" s="359" t="s">
        <v>5054</v>
      </c>
      <c r="E154" s="319" t="s">
        <v>1281</v>
      </c>
      <c r="F154" s="319">
        <v>5</v>
      </c>
      <c r="G154" s="319">
        <v>5000</v>
      </c>
      <c r="H154" s="360">
        <v>25000</v>
      </c>
      <c r="I154" s="319" t="s">
        <v>4905</v>
      </c>
    </row>
    <row r="155" spans="1:9" ht="31.5" hidden="1" outlineLevel="4" x14ac:dyDescent="0.25">
      <c r="A155" s="319">
        <v>146</v>
      </c>
      <c r="B155" s="359" t="s">
        <v>1242</v>
      </c>
      <c r="C155" s="359" t="s">
        <v>1123</v>
      </c>
      <c r="D155" s="359" t="s">
        <v>5054</v>
      </c>
      <c r="E155" s="319" t="s">
        <v>1281</v>
      </c>
      <c r="F155" s="319">
        <v>50</v>
      </c>
      <c r="G155" s="319">
        <v>600</v>
      </c>
      <c r="H155" s="360">
        <v>30000</v>
      </c>
      <c r="I155" s="319" t="s">
        <v>4905</v>
      </c>
    </row>
    <row r="156" spans="1:9" ht="63" hidden="1" outlineLevel="4" x14ac:dyDescent="0.25">
      <c r="A156" s="319">
        <v>147</v>
      </c>
      <c r="B156" s="359" t="s">
        <v>1146</v>
      </c>
      <c r="C156" s="359" t="s">
        <v>1123</v>
      </c>
      <c r="D156" s="359" t="s">
        <v>5055</v>
      </c>
      <c r="E156" s="319" t="s">
        <v>4972</v>
      </c>
      <c r="F156" s="319">
        <v>300</v>
      </c>
      <c r="G156" s="319">
        <v>1378.5</v>
      </c>
      <c r="H156" s="360">
        <v>413550</v>
      </c>
      <c r="I156" s="319" t="s">
        <v>4905</v>
      </c>
    </row>
    <row r="157" spans="1:9" ht="31.5" hidden="1" outlineLevel="4" x14ac:dyDescent="0.25">
      <c r="A157" s="319">
        <v>148</v>
      </c>
      <c r="B157" s="359" t="s">
        <v>1243</v>
      </c>
      <c r="C157" s="359" t="s">
        <v>1123</v>
      </c>
      <c r="D157" s="359" t="s">
        <v>5056</v>
      </c>
      <c r="E157" s="319" t="s">
        <v>1279</v>
      </c>
      <c r="F157" s="319">
        <v>3400</v>
      </c>
      <c r="G157" s="319">
        <v>253.25</v>
      </c>
      <c r="H157" s="360">
        <v>861050</v>
      </c>
      <c r="I157" s="319" t="s">
        <v>4905</v>
      </c>
    </row>
    <row r="158" spans="1:9" ht="31.5" hidden="1" outlineLevel="4" x14ac:dyDescent="0.25">
      <c r="A158" s="319">
        <v>149</v>
      </c>
      <c r="B158" s="359" t="s">
        <v>1244</v>
      </c>
      <c r="C158" s="359" t="s">
        <v>1123</v>
      </c>
      <c r="D158" s="359" t="s">
        <v>5057</v>
      </c>
      <c r="E158" s="319" t="s">
        <v>4957</v>
      </c>
      <c r="F158" s="319">
        <v>15000</v>
      </c>
      <c r="G158" s="319">
        <v>17.829999999999998</v>
      </c>
      <c r="H158" s="360">
        <v>267450</v>
      </c>
      <c r="I158" s="319" t="s">
        <v>4905</v>
      </c>
    </row>
    <row r="159" spans="1:9" ht="31.5" hidden="1" outlineLevel="4" x14ac:dyDescent="0.25">
      <c r="A159" s="319">
        <v>150</v>
      </c>
      <c r="B159" s="359" t="s">
        <v>1245</v>
      </c>
      <c r="C159" s="359" t="s">
        <v>1123</v>
      </c>
      <c r="D159" s="359" t="s">
        <v>5058</v>
      </c>
      <c r="E159" s="319" t="s">
        <v>1281</v>
      </c>
      <c r="F159" s="319">
        <v>30</v>
      </c>
      <c r="G159" s="319">
        <v>1200</v>
      </c>
      <c r="H159" s="360">
        <v>36000</v>
      </c>
      <c r="I159" s="319" t="s">
        <v>4905</v>
      </c>
    </row>
    <row r="160" spans="1:9" ht="47.25" hidden="1" outlineLevel="4" x14ac:dyDescent="0.25">
      <c r="A160" s="319">
        <v>151</v>
      </c>
      <c r="B160" s="359" t="s">
        <v>1246</v>
      </c>
      <c r="C160" s="359" t="s">
        <v>1123</v>
      </c>
      <c r="D160" s="359" t="s">
        <v>5059</v>
      </c>
      <c r="E160" s="319" t="s">
        <v>4451</v>
      </c>
      <c r="F160" s="319">
        <v>200</v>
      </c>
      <c r="G160" s="319">
        <v>2491</v>
      </c>
      <c r="H160" s="360">
        <v>498200</v>
      </c>
      <c r="I160" s="319" t="s">
        <v>4905</v>
      </c>
    </row>
    <row r="161" spans="1:9" ht="94.5" hidden="1" outlineLevel="4" x14ac:dyDescent="0.25">
      <c r="A161" s="319">
        <v>152</v>
      </c>
      <c r="B161" s="359" t="s">
        <v>1247</v>
      </c>
      <c r="C161" s="359" t="s">
        <v>1123</v>
      </c>
      <c r="D161" s="359" t="s">
        <v>5060</v>
      </c>
      <c r="E161" s="319" t="s">
        <v>114</v>
      </c>
      <c r="F161" s="319">
        <v>8</v>
      </c>
      <c r="G161" s="319">
        <v>52917.71</v>
      </c>
      <c r="H161" s="360">
        <v>423341.68</v>
      </c>
      <c r="I161" s="319" t="s">
        <v>4905</v>
      </c>
    </row>
    <row r="162" spans="1:9" ht="63" hidden="1" outlineLevel="4" x14ac:dyDescent="0.25">
      <c r="A162" s="319">
        <v>153</v>
      </c>
      <c r="B162" s="359" t="s">
        <v>777</v>
      </c>
      <c r="C162" s="359" t="s">
        <v>1123</v>
      </c>
      <c r="D162" s="359" t="s">
        <v>5061</v>
      </c>
      <c r="E162" s="319" t="s">
        <v>4967</v>
      </c>
      <c r="F162" s="319">
        <v>50</v>
      </c>
      <c r="G162" s="319">
        <v>10000</v>
      </c>
      <c r="H162" s="360">
        <v>500000</v>
      </c>
      <c r="I162" s="319" t="s">
        <v>4905</v>
      </c>
    </row>
    <row r="163" spans="1:9" ht="78.75" hidden="1" outlineLevel="4" x14ac:dyDescent="0.25">
      <c r="A163" s="319">
        <v>154</v>
      </c>
      <c r="B163" s="359" t="s">
        <v>1248</v>
      </c>
      <c r="C163" s="359" t="s">
        <v>1123</v>
      </c>
      <c r="D163" s="359" t="s">
        <v>5062</v>
      </c>
      <c r="E163" s="319">
        <v>10</v>
      </c>
      <c r="F163" s="319" t="s">
        <v>5063</v>
      </c>
      <c r="G163" s="319">
        <v>11000</v>
      </c>
      <c r="H163" s="360">
        <v>110000</v>
      </c>
      <c r="I163" s="319" t="s">
        <v>4905</v>
      </c>
    </row>
    <row r="164" spans="1:9" ht="31.5" hidden="1" outlineLevel="4" x14ac:dyDescent="0.25">
      <c r="A164" s="319">
        <v>155</v>
      </c>
      <c r="B164" s="359" t="s">
        <v>1187</v>
      </c>
      <c r="C164" s="359" t="s">
        <v>1123</v>
      </c>
      <c r="D164" s="359" t="s">
        <v>5064</v>
      </c>
      <c r="E164" s="319">
        <v>15</v>
      </c>
      <c r="F164" s="319" t="s">
        <v>114</v>
      </c>
      <c r="G164" s="319">
        <v>42.07</v>
      </c>
      <c r="H164" s="360">
        <v>631.04999999999995</v>
      </c>
      <c r="I164" s="319" t="s">
        <v>4905</v>
      </c>
    </row>
    <row r="165" spans="1:9" ht="47.25" hidden="1" outlineLevel="4" x14ac:dyDescent="0.25">
      <c r="A165" s="319">
        <v>156</v>
      </c>
      <c r="B165" s="359" t="s">
        <v>1249</v>
      </c>
      <c r="C165" s="359" t="s">
        <v>1123</v>
      </c>
      <c r="D165" s="359" t="s">
        <v>5065</v>
      </c>
      <c r="E165" s="319">
        <v>500</v>
      </c>
      <c r="F165" s="319" t="s">
        <v>5063</v>
      </c>
      <c r="G165" s="319">
        <v>51.98</v>
      </c>
      <c r="H165" s="360">
        <v>25990</v>
      </c>
      <c r="I165" s="319" t="s">
        <v>4905</v>
      </c>
    </row>
    <row r="166" spans="1:9" ht="31.5" hidden="1" outlineLevel="4" x14ac:dyDescent="0.25">
      <c r="A166" s="319">
        <v>157</v>
      </c>
      <c r="B166" s="359" t="s">
        <v>1191</v>
      </c>
      <c r="C166" s="359" t="s">
        <v>1123</v>
      </c>
      <c r="D166" s="359" t="s">
        <v>5066</v>
      </c>
      <c r="E166" s="319">
        <v>480</v>
      </c>
      <c r="F166" s="319" t="s">
        <v>4957</v>
      </c>
      <c r="G166" s="319">
        <v>45.23</v>
      </c>
      <c r="H166" s="360">
        <v>21710.399999999998</v>
      </c>
      <c r="I166" s="319" t="s">
        <v>4905</v>
      </c>
    </row>
    <row r="167" spans="1:9" ht="47.25" hidden="1" outlineLevel="4" x14ac:dyDescent="0.25">
      <c r="A167" s="319">
        <v>158</v>
      </c>
      <c r="B167" s="359" t="s">
        <v>1192</v>
      </c>
      <c r="C167" s="359" t="s">
        <v>1123</v>
      </c>
      <c r="D167" s="359" t="s">
        <v>5067</v>
      </c>
      <c r="E167" s="319">
        <v>10</v>
      </c>
      <c r="F167" s="319" t="s">
        <v>1279</v>
      </c>
      <c r="G167" s="319">
        <v>400</v>
      </c>
      <c r="H167" s="360">
        <v>4000</v>
      </c>
      <c r="I167" s="319" t="s">
        <v>4905</v>
      </c>
    </row>
    <row r="168" spans="1:9" ht="31.5" hidden="1" outlineLevel="4" x14ac:dyDescent="0.25">
      <c r="A168" s="319">
        <v>159</v>
      </c>
      <c r="B168" s="359" t="s">
        <v>1250</v>
      </c>
      <c r="C168" s="359" t="s">
        <v>1123</v>
      </c>
      <c r="D168" s="359" t="s">
        <v>5068</v>
      </c>
      <c r="E168" s="319">
        <v>10</v>
      </c>
      <c r="F168" s="319" t="s">
        <v>114</v>
      </c>
      <c r="G168" s="319">
        <v>877.1</v>
      </c>
      <c r="H168" s="360">
        <v>8771</v>
      </c>
      <c r="I168" s="319" t="s">
        <v>4905</v>
      </c>
    </row>
    <row r="169" spans="1:9" ht="31.5" hidden="1" outlineLevel="4" x14ac:dyDescent="0.25">
      <c r="A169" s="319">
        <v>160</v>
      </c>
      <c r="B169" s="359" t="s">
        <v>1251</v>
      </c>
      <c r="C169" s="359" t="s">
        <v>1123</v>
      </c>
      <c r="D169" s="359" t="s">
        <v>5069</v>
      </c>
      <c r="E169" s="319">
        <v>200</v>
      </c>
      <c r="F169" s="319" t="s">
        <v>1279</v>
      </c>
      <c r="G169" s="319">
        <v>1468.08</v>
      </c>
      <c r="H169" s="360">
        <v>293616</v>
      </c>
      <c r="I169" s="319" t="s">
        <v>4905</v>
      </c>
    </row>
    <row r="170" spans="1:9" ht="63" hidden="1" outlineLevel="4" x14ac:dyDescent="0.25">
      <c r="A170" s="319">
        <v>161</v>
      </c>
      <c r="B170" s="359" t="s">
        <v>1251</v>
      </c>
      <c r="C170" s="359" t="s">
        <v>1123</v>
      </c>
      <c r="D170" s="359" t="s">
        <v>5070</v>
      </c>
      <c r="E170" s="319">
        <v>40</v>
      </c>
      <c r="F170" s="319" t="s">
        <v>1279</v>
      </c>
      <c r="G170" s="319">
        <v>774.42</v>
      </c>
      <c r="H170" s="360">
        <v>30976.799999999999</v>
      </c>
      <c r="I170" s="319" t="s">
        <v>4905</v>
      </c>
    </row>
    <row r="171" spans="1:9" ht="31.5" hidden="1" outlineLevel="4" x14ac:dyDescent="0.25">
      <c r="A171" s="319">
        <v>162</v>
      </c>
      <c r="B171" s="359" t="s">
        <v>1252</v>
      </c>
      <c r="C171" s="359" t="s">
        <v>1123</v>
      </c>
      <c r="D171" s="359" t="s">
        <v>5071</v>
      </c>
      <c r="E171" s="319">
        <v>150</v>
      </c>
      <c r="F171" s="319" t="s">
        <v>4957</v>
      </c>
      <c r="G171" s="319">
        <v>139.38</v>
      </c>
      <c r="H171" s="360">
        <v>20907</v>
      </c>
      <c r="I171" s="319" t="s">
        <v>4905</v>
      </c>
    </row>
    <row r="172" spans="1:9" ht="78.75" hidden="1" outlineLevel="4" x14ac:dyDescent="0.25">
      <c r="A172" s="319">
        <v>163</v>
      </c>
      <c r="B172" s="359" t="s">
        <v>1253</v>
      </c>
      <c r="C172" s="359" t="s">
        <v>1123</v>
      </c>
      <c r="D172" s="359" t="s">
        <v>5072</v>
      </c>
      <c r="E172" s="319">
        <v>30</v>
      </c>
      <c r="F172" s="319" t="s">
        <v>4451</v>
      </c>
      <c r="G172" s="319">
        <v>31.93</v>
      </c>
      <c r="H172" s="360">
        <v>957.9</v>
      </c>
      <c r="I172" s="319" t="s">
        <v>4905</v>
      </c>
    </row>
    <row r="173" spans="1:9" ht="47.25" hidden="1" outlineLevel="4" x14ac:dyDescent="0.25">
      <c r="A173" s="319">
        <v>164</v>
      </c>
      <c r="B173" s="359" t="s">
        <v>1254</v>
      </c>
      <c r="C173" s="359" t="s">
        <v>1123</v>
      </c>
      <c r="D173" s="359" t="s">
        <v>5073</v>
      </c>
      <c r="E173" s="319">
        <v>15</v>
      </c>
      <c r="F173" s="319" t="s">
        <v>114</v>
      </c>
      <c r="G173" s="319">
        <v>70.349999999999994</v>
      </c>
      <c r="H173" s="360">
        <v>1055.25</v>
      </c>
      <c r="I173" s="319" t="s">
        <v>4905</v>
      </c>
    </row>
    <row r="174" spans="1:9" ht="47.25" hidden="1" outlineLevel="4" x14ac:dyDescent="0.25">
      <c r="A174" s="319">
        <v>165</v>
      </c>
      <c r="B174" s="359" t="s">
        <v>1255</v>
      </c>
      <c r="C174" s="359" t="s">
        <v>1123</v>
      </c>
      <c r="D174" s="359" t="s">
        <v>5074</v>
      </c>
      <c r="E174" s="319">
        <v>500</v>
      </c>
      <c r="F174" s="319" t="s">
        <v>4451</v>
      </c>
      <c r="G174" s="319">
        <v>43.63</v>
      </c>
      <c r="H174" s="360">
        <v>21815</v>
      </c>
      <c r="I174" s="319" t="s">
        <v>4905</v>
      </c>
    </row>
    <row r="175" spans="1:9" ht="47.25" hidden="1" outlineLevel="4" x14ac:dyDescent="0.25">
      <c r="A175" s="319">
        <v>166</v>
      </c>
      <c r="B175" s="359" t="s">
        <v>1256</v>
      </c>
      <c r="C175" s="359" t="s">
        <v>1123</v>
      </c>
      <c r="D175" s="359" t="s">
        <v>5075</v>
      </c>
      <c r="E175" s="319">
        <v>482</v>
      </c>
      <c r="F175" s="319" t="s">
        <v>114</v>
      </c>
      <c r="G175" s="319">
        <v>76.84</v>
      </c>
      <c r="H175" s="360">
        <v>37036.880000000005</v>
      </c>
      <c r="I175" s="319" t="s">
        <v>4905</v>
      </c>
    </row>
    <row r="176" spans="1:9" ht="47.25" hidden="1" outlineLevel="4" x14ac:dyDescent="0.25">
      <c r="A176" s="319">
        <v>167</v>
      </c>
      <c r="B176" s="359" t="s">
        <v>1257</v>
      </c>
      <c r="C176" s="359" t="s">
        <v>1123</v>
      </c>
      <c r="D176" s="359" t="s">
        <v>5076</v>
      </c>
      <c r="E176" s="319">
        <v>40</v>
      </c>
      <c r="F176" s="319" t="s">
        <v>4957</v>
      </c>
      <c r="G176" s="319">
        <v>9.93</v>
      </c>
      <c r="H176" s="360">
        <v>397.2</v>
      </c>
      <c r="I176" s="319" t="s">
        <v>4905</v>
      </c>
    </row>
    <row r="177" spans="1:9" ht="47.25" hidden="1" outlineLevel="4" x14ac:dyDescent="0.25">
      <c r="A177" s="319">
        <v>168</v>
      </c>
      <c r="B177" s="359" t="s">
        <v>1258</v>
      </c>
      <c r="C177" s="359" t="s">
        <v>1123</v>
      </c>
      <c r="D177" s="359" t="s">
        <v>5077</v>
      </c>
      <c r="E177" s="319">
        <v>40</v>
      </c>
      <c r="F177" s="319" t="s">
        <v>4957</v>
      </c>
      <c r="G177" s="319">
        <v>2.15</v>
      </c>
      <c r="H177" s="360">
        <v>86</v>
      </c>
      <c r="I177" s="319" t="s">
        <v>4905</v>
      </c>
    </row>
    <row r="178" spans="1:9" ht="31.5" hidden="1" outlineLevel="4" x14ac:dyDescent="0.25">
      <c r="A178" s="319">
        <v>169</v>
      </c>
      <c r="B178" s="359" t="s">
        <v>1259</v>
      </c>
      <c r="C178" s="359" t="s">
        <v>1123</v>
      </c>
      <c r="D178" s="359" t="s">
        <v>5078</v>
      </c>
      <c r="E178" s="319">
        <v>600</v>
      </c>
      <c r="F178" s="319" t="s">
        <v>114</v>
      </c>
      <c r="G178" s="319">
        <v>577.69000000000005</v>
      </c>
      <c r="H178" s="360">
        <v>346614.00000000006</v>
      </c>
      <c r="I178" s="319" t="s">
        <v>4905</v>
      </c>
    </row>
    <row r="179" spans="1:9" ht="78.75" hidden="1" outlineLevel="4" x14ac:dyDescent="0.25">
      <c r="A179" s="319">
        <v>170</v>
      </c>
      <c r="B179" s="359" t="s">
        <v>1260</v>
      </c>
      <c r="C179" s="359" t="s">
        <v>1123</v>
      </c>
      <c r="D179" s="359" t="s">
        <v>5079</v>
      </c>
      <c r="E179" s="319">
        <v>300</v>
      </c>
      <c r="F179" s="319" t="s">
        <v>4957</v>
      </c>
      <c r="G179" s="319">
        <v>58.68</v>
      </c>
      <c r="H179" s="360">
        <v>17604</v>
      </c>
      <c r="I179" s="319" t="s">
        <v>4905</v>
      </c>
    </row>
    <row r="180" spans="1:9" ht="31.5" hidden="1" outlineLevel="4" x14ac:dyDescent="0.25">
      <c r="A180" s="319">
        <v>171</v>
      </c>
      <c r="B180" s="359" t="s">
        <v>1261</v>
      </c>
      <c r="C180" s="359" t="s">
        <v>1123</v>
      </c>
      <c r="D180" s="359" t="s">
        <v>5080</v>
      </c>
      <c r="E180" s="319">
        <v>10</v>
      </c>
      <c r="F180" s="319" t="s">
        <v>114</v>
      </c>
      <c r="G180" s="319">
        <v>279.87</v>
      </c>
      <c r="H180" s="360">
        <v>2798.7</v>
      </c>
      <c r="I180" s="319" t="s">
        <v>4905</v>
      </c>
    </row>
    <row r="181" spans="1:9" ht="31.5" hidden="1" outlineLevel="4" x14ac:dyDescent="0.25">
      <c r="A181" s="319">
        <v>172</v>
      </c>
      <c r="B181" s="359" t="s">
        <v>1262</v>
      </c>
      <c r="C181" s="359" t="s">
        <v>1123</v>
      </c>
      <c r="D181" s="359" t="s">
        <v>5081</v>
      </c>
      <c r="E181" s="319">
        <v>541</v>
      </c>
      <c r="F181" s="319" t="s">
        <v>114</v>
      </c>
      <c r="G181" s="319">
        <v>1889</v>
      </c>
      <c r="H181" s="360">
        <v>1021949</v>
      </c>
      <c r="I181" s="319" t="s">
        <v>4905</v>
      </c>
    </row>
    <row r="182" spans="1:9" ht="31.5" hidden="1" outlineLevel="4" x14ac:dyDescent="0.25">
      <c r="A182" s="319">
        <v>173</v>
      </c>
      <c r="B182" s="359" t="s">
        <v>1263</v>
      </c>
      <c r="C182" s="359" t="s">
        <v>1123</v>
      </c>
      <c r="D182" s="359" t="s">
        <v>5082</v>
      </c>
      <c r="E182" s="319">
        <v>40</v>
      </c>
      <c r="F182" s="319" t="s">
        <v>114</v>
      </c>
      <c r="G182" s="319">
        <v>115.5</v>
      </c>
      <c r="H182" s="360">
        <v>4620</v>
      </c>
      <c r="I182" s="319" t="s">
        <v>4905</v>
      </c>
    </row>
    <row r="183" spans="1:9" ht="47.25" hidden="1" outlineLevel="4" x14ac:dyDescent="0.25">
      <c r="A183" s="319">
        <v>174</v>
      </c>
      <c r="B183" s="359" t="s">
        <v>1264</v>
      </c>
      <c r="C183" s="359" t="s">
        <v>1123</v>
      </c>
      <c r="D183" s="359" t="s">
        <v>5083</v>
      </c>
      <c r="E183" s="319">
        <v>2600</v>
      </c>
      <c r="F183" s="319" t="s">
        <v>4451</v>
      </c>
      <c r="G183" s="319">
        <v>10.98</v>
      </c>
      <c r="H183" s="360">
        <v>28548</v>
      </c>
      <c r="I183" s="319" t="s">
        <v>4905</v>
      </c>
    </row>
    <row r="184" spans="1:9" ht="31.5" hidden="1" outlineLevel="4" x14ac:dyDescent="0.25">
      <c r="A184" s="319">
        <v>175</v>
      </c>
      <c r="B184" s="359" t="s">
        <v>1265</v>
      </c>
      <c r="C184" s="359" t="s">
        <v>1123</v>
      </c>
      <c r="D184" s="359" t="s">
        <v>5084</v>
      </c>
      <c r="E184" s="319">
        <v>72</v>
      </c>
      <c r="F184" s="319" t="s">
        <v>114</v>
      </c>
      <c r="G184" s="319">
        <v>433.24</v>
      </c>
      <c r="H184" s="360">
        <v>31193.279999999999</v>
      </c>
      <c r="I184" s="319" t="s">
        <v>4905</v>
      </c>
    </row>
    <row r="185" spans="1:9" ht="31.5" hidden="1" outlineLevel="4" x14ac:dyDescent="0.25">
      <c r="A185" s="319">
        <v>176</v>
      </c>
      <c r="B185" s="359" t="s">
        <v>1266</v>
      </c>
      <c r="C185" s="359" t="s">
        <v>1123</v>
      </c>
      <c r="D185" s="359" t="s">
        <v>5085</v>
      </c>
      <c r="E185" s="319">
        <v>262</v>
      </c>
      <c r="F185" s="319" t="s">
        <v>114</v>
      </c>
      <c r="G185" s="319">
        <v>554.55999999999995</v>
      </c>
      <c r="H185" s="360">
        <v>145294.71999999997</v>
      </c>
      <c r="I185" s="319" t="s">
        <v>4905</v>
      </c>
    </row>
    <row r="186" spans="1:9" ht="47.25" hidden="1" outlineLevel="4" x14ac:dyDescent="0.25">
      <c r="A186" s="319">
        <v>177</v>
      </c>
      <c r="B186" s="359" t="s">
        <v>1267</v>
      </c>
      <c r="C186" s="359" t="s">
        <v>1123</v>
      </c>
      <c r="D186" s="359" t="s">
        <v>5086</v>
      </c>
      <c r="E186" s="319">
        <v>671</v>
      </c>
      <c r="F186" s="319" t="s">
        <v>4451</v>
      </c>
      <c r="G186" s="319">
        <v>574</v>
      </c>
      <c r="H186" s="360">
        <v>385154</v>
      </c>
      <c r="I186" s="319" t="s">
        <v>4905</v>
      </c>
    </row>
    <row r="187" spans="1:9" ht="31.5" hidden="1" outlineLevel="4" x14ac:dyDescent="0.25">
      <c r="A187" s="319">
        <v>178</v>
      </c>
      <c r="B187" s="359" t="s">
        <v>1268</v>
      </c>
      <c r="C187" s="359" t="s">
        <v>1123</v>
      </c>
      <c r="D187" s="359" t="s">
        <v>5087</v>
      </c>
      <c r="E187" s="319">
        <v>24</v>
      </c>
      <c r="F187" s="319" t="s">
        <v>114</v>
      </c>
      <c r="G187" s="319">
        <v>433.93</v>
      </c>
      <c r="H187" s="360">
        <v>10414.32</v>
      </c>
      <c r="I187" s="319" t="s">
        <v>4905</v>
      </c>
    </row>
    <row r="188" spans="1:9" ht="31.5" hidden="1" outlineLevel="4" x14ac:dyDescent="0.25">
      <c r="A188" s="319">
        <v>179</v>
      </c>
      <c r="B188" s="359" t="s">
        <v>1268</v>
      </c>
      <c r="C188" s="359" t="s">
        <v>1123</v>
      </c>
      <c r="D188" s="359" t="s">
        <v>5088</v>
      </c>
      <c r="E188" s="319">
        <v>200</v>
      </c>
      <c r="F188" s="319" t="s">
        <v>114</v>
      </c>
      <c r="G188" s="319">
        <v>761.96</v>
      </c>
      <c r="H188" s="360">
        <v>152392</v>
      </c>
      <c r="I188" s="319" t="s">
        <v>4905</v>
      </c>
    </row>
    <row r="189" spans="1:9" ht="31.5" hidden="1" outlineLevel="4" x14ac:dyDescent="0.25">
      <c r="A189" s="319">
        <v>180</v>
      </c>
      <c r="B189" s="359" t="s">
        <v>1269</v>
      </c>
      <c r="C189" s="359" t="s">
        <v>1123</v>
      </c>
      <c r="D189" s="359" t="s">
        <v>5089</v>
      </c>
      <c r="E189" s="319">
        <v>120</v>
      </c>
      <c r="F189" s="319" t="s">
        <v>114</v>
      </c>
      <c r="G189" s="319">
        <v>1113.46</v>
      </c>
      <c r="H189" s="360">
        <v>133615.20000000001</v>
      </c>
      <c r="I189" s="319" t="s">
        <v>4905</v>
      </c>
    </row>
    <row r="190" spans="1:9" ht="31.5" hidden="1" outlineLevel="4" x14ac:dyDescent="0.25">
      <c r="A190" s="319">
        <v>181</v>
      </c>
      <c r="B190" s="359" t="s">
        <v>1270</v>
      </c>
      <c r="C190" s="359" t="s">
        <v>1123</v>
      </c>
      <c r="D190" s="359" t="s">
        <v>5029</v>
      </c>
      <c r="E190" s="319">
        <v>380</v>
      </c>
      <c r="F190" s="319" t="s">
        <v>114</v>
      </c>
      <c r="G190" s="319">
        <v>1707</v>
      </c>
      <c r="H190" s="360">
        <v>648660</v>
      </c>
      <c r="I190" s="319" t="s">
        <v>4905</v>
      </c>
    </row>
    <row r="191" spans="1:9" ht="63" hidden="1" outlineLevel="4" x14ac:dyDescent="0.25">
      <c r="A191" s="319">
        <v>182</v>
      </c>
      <c r="B191" s="359" t="s">
        <v>1271</v>
      </c>
      <c r="C191" s="359" t="s">
        <v>1123</v>
      </c>
      <c r="D191" s="359" t="s">
        <v>5090</v>
      </c>
      <c r="E191" s="319">
        <v>60</v>
      </c>
      <c r="F191" s="319" t="s">
        <v>5063</v>
      </c>
      <c r="G191" s="319">
        <v>3933</v>
      </c>
      <c r="H191" s="360">
        <v>235980</v>
      </c>
      <c r="I191" s="319" t="s">
        <v>4905</v>
      </c>
    </row>
    <row r="192" spans="1:9" ht="47.25" hidden="1" outlineLevel="4" x14ac:dyDescent="0.25">
      <c r="A192" s="319">
        <v>183</v>
      </c>
      <c r="B192" s="359" t="s">
        <v>1272</v>
      </c>
      <c r="C192" s="359" t="s">
        <v>1123</v>
      </c>
      <c r="D192" s="359" t="s">
        <v>5091</v>
      </c>
      <c r="E192" s="319">
        <v>600</v>
      </c>
      <c r="F192" s="319" t="s">
        <v>114</v>
      </c>
      <c r="G192" s="319">
        <v>66.27</v>
      </c>
      <c r="H192" s="360">
        <v>39762</v>
      </c>
      <c r="I192" s="319" t="s">
        <v>4905</v>
      </c>
    </row>
    <row r="193" spans="1:9" ht="31.5" hidden="1" outlineLevel="4" x14ac:dyDescent="0.25">
      <c r="A193" s="319">
        <v>184</v>
      </c>
      <c r="B193" s="359" t="s">
        <v>1273</v>
      </c>
      <c r="C193" s="359" t="s">
        <v>1123</v>
      </c>
      <c r="D193" s="359" t="s">
        <v>5092</v>
      </c>
      <c r="E193" s="319">
        <v>144</v>
      </c>
      <c r="F193" s="319" t="s">
        <v>114</v>
      </c>
      <c r="G193" s="319">
        <v>369.91</v>
      </c>
      <c r="H193" s="360">
        <v>53267.040000000001</v>
      </c>
      <c r="I193" s="319" t="s">
        <v>4905</v>
      </c>
    </row>
    <row r="194" spans="1:9" ht="31.5" hidden="1" outlineLevel="4" x14ac:dyDescent="0.25">
      <c r="A194" s="319">
        <v>185</v>
      </c>
      <c r="B194" s="359" t="s">
        <v>1273</v>
      </c>
      <c r="C194" s="359" t="s">
        <v>1123</v>
      </c>
      <c r="D194" s="359" t="s">
        <v>5085</v>
      </c>
      <c r="E194" s="319">
        <v>70</v>
      </c>
      <c r="F194" s="319" t="s">
        <v>114</v>
      </c>
      <c r="G194" s="319">
        <v>110.26</v>
      </c>
      <c r="H194" s="360">
        <v>7718.2000000000007</v>
      </c>
      <c r="I194" s="319" t="s">
        <v>4905</v>
      </c>
    </row>
    <row r="195" spans="1:9" ht="31.5" hidden="1" outlineLevel="4" x14ac:dyDescent="0.25">
      <c r="A195" s="319">
        <v>186</v>
      </c>
      <c r="B195" s="359" t="s">
        <v>1274</v>
      </c>
      <c r="C195" s="359" t="s">
        <v>1123</v>
      </c>
      <c r="D195" s="359" t="s">
        <v>5093</v>
      </c>
      <c r="E195" s="319">
        <v>134</v>
      </c>
      <c r="F195" s="319" t="s">
        <v>114</v>
      </c>
      <c r="G195" s="319">
        <v>53.19</v>
      </c>
      <c r="H195" s="360">
        <v>7127.46</v>
      </c>
      <c r="I195" s="319" t="s">
        <v>4905</v>
      </c>
    </row>
    <row r="196" spans="1:9" ht="47.25" hidden="1" outlineLevel="4" x14ac:dyDescent="0.25">
      <c r="A196" s="319">
        <v>187</v>
      </c>
      <c r="B196" s="359" t="s">
        <v>1275</v>
      </c>
      <c r="C196" s="359" t="s">
        <v>1123</v>
      </c>
      <c r="D196" s="359" t="s">
        <v>5094</v>
      </c>
      <c r="E196" s="319">
        <v>20</v>
      </c>
      <c r="F196" s="319" t="s">
        <v>114</v>
      </c>
      <c r="G196" s="319">
        <v>285625</v>
      </c>
      <c r="H196" s="360">
        <v>5712500</v>
      </c>
      <c r="I196" s="319" t="s">
        <v>4905</v>
      </c>
    </row>
    <row r="197" spans="1:9" s="2" customFormat="1" outlineLevel="3" collapsed="1" x14ac:dyDescent="0.25">
      <c r="A197" s="348" t="s">
        <v>5095</v>
      </c>
      <c r="B197" s="348"/>
      <c r="C197" s="348"/>
      <c r="D197" s="348"/>
      <c r="E197" s="348"/>
      <c r="F197" s="348"/>
      <c r="G197" s="348"/>
      <c r="H197" s="349">
        <f>SUM(H10:H196)</f>
        <v>453001862.18636346</v>
      </c>
      <c r="I197" s="348"/>
    </row>
    <row r="198" spans="1:9" outlineLevel="3" x14ac:dyDescent="0.25">
      <c r="A198" s="355" t="s">
        <v>1326</v>
      </c>
      <c r="B198" s="356" t="s">
        <v>1327</v>
      </c>
      <c r="C198" s="357"/>
      <c r="D198" s="357"/>
      <c r="E198" s="358"/>
      <c r="F198" s="358"/>
      <c r="G198" s="114"/>
      <c r="H198" s="114"/>
      <c r="I198" s="358"/>
    </row>
    <row r="199" spans="1:9" ht="94.5" hidden="1" outlineLevel="5" x14ac:dyDescent="0.25">
      <c r="A199" s="319">
        <v>1</v>
      </c>
      <c r="B199" s="359" t="s">
        <v>718</v>
      </c>
      <c r="C199" s="359" t="s">
        <v>1123</v>
      </c>
      <c r="D199" s="359" t="s">
        <v>5096</v>
      </c>
      <c r="E199" s="319">
        <v>40</v>
      </c>
      <c r="F199" s="319" t="s">
        <v>5097</v>
      </c>
      <c r="G199" s="319">
        <v>2640</v>
      </c>
      <c r="H199" s="360">
        <v>105600</v>
      </c>
      <c r="I199" s="319" t="s">
        <v>4905</v>
      </c>
    </row>
    <row r="200" spans="1:9" ht="157.5" hidden="1" outlineLevel="5" x14ac:dyDescent="0.25">
      <c r="A200" s="319">
        <v>2</v>
      </c>
      <c r="B200" s="359" t="s">
        <v>1328</v>
      </c>
      <c r="C200" s="359" t="s">
        <v>1123</v>
      </c>
      <c r="D200" s="359" t="s">
        <v>5098</v>
      </c>
      <c r="E200" s="319">
        <v>200</v>
      </c>
      <c r="F200" s="319" t="s">
        <v>1569</v>
      </c>
      <c r="G200" s="319">
        <v>4940</v>
      </c>
      <c r="H200" s="360">
        <v>988000</v>
      </c>
      <c r="I200" s="319" t="s">
        <v>4905</v>
      </c>
    </row>
    <row r="201" spans="1:9" ht="157.5" hidden="1" outlineLevel="5" x14ac:dyDescent="0.25">
      <c r="A201" s="319">
        <v>3</v>
      </c>
      <c r="B201" s="359" t="s">
        <v>1328</v>
      </c>
      <c r="C201" s="359" t="s">
        <v>1123</v>
      </c>
      <c r="D201" s="359" t="s">
        <v>5099</v>
      </c>
      <c r="E201" s="319">
        <v>130</v>
      </c>
      <c r="F201" s="319" t="s">
        <v>1569</v>
      </c>
      <c r="G201" s="319">
        <v>6799</v>
      </c>
      <c r="H201" s="360">
        <v>883870</v>
      </c>
      <c r="I201" s="319" t="s">
        <v>4905</v>
      </c>
    </row>
    <row r="202" spans="1:9" ht="157.5" hidden="1" outlineLevel="5" x14ac:dyDescent="0.25">
      <c r="A202" s="319">
        <v>4</v>
      </c>
      <c r="B202" s="359" t="s">
        <v>1328</v>
      </c>
      <c r="C202" s="359" t="s">
        <v>1123</v>
      </c>
      <c r="D202" s="359" t="s">
        <v>5100</v>
      </c>
      <c r="E202" s="319">
        <v>100</v>
      </c>
      <c r="F202" s="319" t="s">
        <v>1569</v>
      </c>
      <c r="G202" s="319">
        <v>10506</v>
      </c>
      <c r="H202" s="360">
        <v>1050600</v>
      </c>
      <c r="I202" s="319" t="s">
        <v>4905</v>
      </c>
    </row>
    <row r="203" spans="1:9" ht="157.5" hidden="1" outlineLevel="5" x14ac:dyDescent="0.25">
      <c r="A203" s="319">
        <v>5</v>
      </c>
      <c r="B203" s="359" t="s">
        <v>1328</v>
      </c>
      <c r="C203" s="359" t="s">
        <v>1123</v>
      </c>
      <c r="D203" s="359" t="s">
        <v>5101</v>
      </c>
      <c r="E203" s="319">
        <v>70</v>
      </c>
      <c r="F203" s="319" t="s">
        <v>1569</v>
      </c>
      <c r="G203" s="319">
        <v>15734</v>
      </c>
      <c r="H203" s="360">
        <v>1101380</v>
      </c>
      <c r="I203" s="319" t="s">
        <v>4905</v>
      </c>
    </row>
    <row r="204" spans="1:9" ht="409.5" hidden="1" outlineLevel="5" x14ac:dyDescent="0.25">
      <c r="A204" s="319">
        <v>6</v>
      </c>
      <c r="B204" s="359" t="s">
        <v>1329</v>
      </c>
      <c r="C204" s="359" t="s">
        <v>1123</v>
      </c>
      <c r="D204" s="359" t="s">
        <v>5102</v>
      </c>
      <c r="E204" s="319">
        <v>40000</v>
      </c>
      <c r="F204" s="319" t="s">
        <v>724</v>
      </c>
      <c r="G204" s="319">
        <v>41</v>
      </c>
      <c r="H204" s="360">
        <v>1640000</v>
      </c>
      <c r="I204" s="319" t="s">
        <v>4905</v>
      </c>
    </row>
    <row r="205" spans="1:9" ht="409.5" hidden="1" outlineLevel="5" x14ac:dyDescent="0.25">
      <c r="A205" s="319">
        <v>7</v>
      </c>
      <c r="B205" s="359" t="s">
        <v>1330</v>
      </c>
      <c r="C205" s="359" t="s">
        <v>1123</v>
      </c>
      <c r="D205" s="359" t="s">
        <v>5103</v>
      </c>
      <c r="E205" s="319">
        <v>60</v>
      </c>
      <c r="F205" s="319" t="s">
        <v>724</v>
      </c>
      <c r="G205" s="319">
        <v>11050</v>
      </c>
      <c r="H205" s="360">
        <v>663000</v>
      </c>
      <c r="I205" s="319" t="s">
        <v>4905</v>
      </c>
    </row>
    <row r="206" spans="1:9" ht="78.75" hidden="1" outlineLevel="5" x14ac:dyDescent="0.25">
      <c r="A206" s="319">
        <v>8</v>
      </c>
      <c r="B206" s="359" t="s">
        <v>1331</v>
      </c>
      <c r="C206" s="359" t="s">
        <v>1123</v>
      </c>
      <c r="D206" s="359" t="s">
        <v>5104</v>
      </c>
      <c r="E206" s="319">
        <v>3355</v>
      </c>
      <c r="F206" s="319" t="s">
        <v>724</v>
      </c>
      <c r="G206" s="319">
        <v>780</v>
      </c>
      <c r="H206" s="360">
        <v>2616900</v>
      </c>
      <c r="I206" s="319" t="s">
        <v>4905</v>
      </c>
    </row>
    <row r="207" spans="1:9" ht="78.75" hidden="1" outlineLevel="5" x14ac:dyDescent="0.25">
      <c r="A207" s="319">
        <v>9</v>
      </c>
      <c r="B207" s="359" t="s">
        <v>1332</v>
      </c>
      <c r="C207" s="359" t="s">
        <v>1123</v>
      </c>
      <c r="D207" s="359" t="s">
        <v>1332</v>
      </c>
      <c r="E207" s="319">
        <v>35</v>
      </c>
      <c r="F207" s="319" t="s">
        <v>5105</v>
      </c>
      <c r="G207" s="319">
        <v>99999.999999999985</v>
      </c>
      <c r="H207" s="360">
        <v>3499999.9999999995</v>
      </c>
      <c r="I207" s="319" t="s">
        <v>4905</v>
      </c>
    </row>
    <row r="208" spans="1:9" ht="78.75" hidden="1" outlineLevel="5" x14ac:dyDescent="0.25">
      <c r="A208" s="319">
        <v>10</v>
      </c>
      <c r="B208" s="359" t="s">
        <v>1333</v>
      </c>
      <c r="C208" s="359" t="s">
        <v>1123</v>
      </c>
      <c r="D208" s="359" t="s">
        <v>1333</v>
      </c>
      <c r="E208" s="319">
        <v>30</v>
      </c>
      <c r="F208" s="319" t="s">
        <v>5105</v>
      </c>
      <c r="G208" s="319">
        <v>99999.999999999985</v>
      </c>
      <c r="H208" s="360">
        <v>2999999.9999999995</v>
      </c>
      <c r="I208" s="319" t="s">
        <v>4905</v>
      </c>
    </row>
    <row r="209" spans="1:9" ht="110.25" hidden="1" outlineLevel="5" x14ac:dyDescent="0.25">
      <c r="A209" s="319">
        <v>11</v>
      </c>
      <c r="B209" s="359" t="s">
        <v>1334</v>
      </c>
      <c r="C209" s="359" t="s">
        <v>1123</v>
      </c>
      <c r="D209" s="359" t="s">
        <v>5106</v>
      </c>
      <c r="E209" s="319">
        <v>40</v>
      </c>
      <c r="F209" s="319" t="s">
        <v>5105</v>
      </c>
      <c r="G209" s="319">
        <v>99999.999999999985</v>
      </c>
      <c r="H209" s="360">
        <v>3999999.9999999995</v>
      </c>
      <c r="I209" s="319" t="s">
        <v>4905</v>
      </c>
    </row>
    <row r="210" spans="1:9" ht="78.75" hidden="1" outlineLevel="5" x14ac:dyDescent="0.25">
      <c r="A210" s="319">
        <v>12</v>
      </c>
      <c r="B210" s="359" t="s">
        <v>144</v>
      </c>
      <c r="C210" s="359" t="s">
        <v>1123</v>
      </c>
      <c r="D210" s="359" t="s">
        <v>5107</v>
      </c>
      <c r="E210" s="319">
        <v>2237</v>
      </c>
      <c r="F210" s="319" t="s">
        <v>724</v>
      </c>
      <c r="G210" s="319">
        <v>955</v>
      </c>
      <c r="H210" s="360">
        <v>2136335</v>
      </c>
      <c r="I210" s="319" t="s">
        <v>4905</v>
      </c>
    </row>
    <row r="211" spans="1:9" ht="409.5" hidden="1" outlineLevel="5" x14ac:dyDescent="0.25">
      <c r="A211" s="319">
        <v>13</v>
      </c>
      <c r="B211" s="359" t="s">
        <v>144</v>
      </c>
      <c r="C211" s="359" t="s">
        <v>1123</v>
      </c>
      <c r="D211" s="359" t="s">
        <v>5108</v>
      </c>
      <c r="E211" s="319">
        <v>1300</v>
      </c>
      <c r="F211" s="319" t="s">
        <v>724</v>
      </c>
      <c r="G211" s="319">
        <v>1200</v>
      </c>
      <c r="H211" s="360">
        <v>1560000</v>
      </c>
      <c r="I211" s="319" t="s">
        <v>4905</v>
      </c>
    </row>
    <row r="212" spans="1:9" ht="409.5" hidden="1" outlineLevel="5" x14ac:dyDescent="0.25">
      <c r="A212" s="319">
        <v>14</v>
      </c>
      <c r="B212" s="359" t="s">
        <v>144</v>
      </c>
      <c r="C212" s="359" t="s">
        <v>1123</v>
      </c>
      <c r="D212" s="359" t="s">
        <v>5109</v>
      </c>
      <c r="E212" s="319">
        <v>276</v>
      </c>
      <c r="F212" s="319" t="s">
        <v>724</v>
      </c>
      <c r="G212" s="319">
        <v>3885</v>
      </c>
      <c r="H212" s="360">
        <v>1072260</v>
      </c>
      <c r="I212" s="319" t="s">
        <v>4905</v>
      </c>
    </row>
    <row r="213" spans="1:9" ht="409.5" hidden="1" outlineLevel="5" x14ac:dyDescent="0.25">
      <c r="A213" s="319">
        <v>15</v>
      </c>
      <c r="B213" s="359" t="s">
        <v>1335</v>
      </c>
      <c r="C213" s="359" t="s">
        <v>1135</v>
      </c>
      <c r="D213" s="359" t="s">
        <v>5110</v>
      </c>
      <c r="E213" s="319">
        <v>27000</v>
      </c>
      <c r="F213" s="319" t="s">
        <v>1570</v>
      </c>
      <c r="G213" s="319">
        <v>401.78</v>
      </c>
      <c r="H213" s="360">
        <v>10848060</v>
      </c>
      <c r="I213" s="319" t="s">
        <v>4905</v>
      </c>
    </row>
    <row r="214" spans="1:9" ht="31.5" hidden="1" outlineLevel="5" x14ac:dyDescent="0.25">
      <c r="A214" s="319">
        <v>16</v>
      </c>
      <c r="B214" s="359" t="s">
        <v>1336</v>
      </c>
      <c r="C214" s="359" t="s">
        <v>1123</v>
      </c>
      <c r="D214" s="359" t="s">
        <v>5111</v>
      </c>
      <c r="E214" s="319">
        <v>2007</v>
      </c>
      <c r="F214" s="319" t="s">
        <v>4340</v>
      </c>
      <c r="G214" s="319">
        <v>250</v>
      </c>
      <c r="H214" s="360">
        <v>501750</v>
      </c>
      <c r="I214" s="319" t="s">
        <v>4905</v>
      </c>
    </row>
    <row r="215" spans="1:9" ht="94.5" hidden="1" outlineLevel="5" x14ac:dyDescent="0.25">
      <c r="A215" s="319">
        <v>17</v>
      </c>
      <c r="B215" s="359" t="s">
        <v>1337</v>
      </c>
      <c r="C215" s="359" t="s">
        <v>1123</v>
      </c>
      <c r="D215" s="359" t="s">
        <v>5112</v>
      </c>
      <c r="E215" s="319">
        <v>220</v>
      </c>
      <c r="F215" s="319" t="s">
        <v>4340</v>
      </c>
      <c r="G215" s="319">
        <v>340</v>
      </c>
      <c r="H215" s="360">
        <v>74800</v>
      </c>
      <c r="I215" s="319" t="s">
        <v>4905</v>
      </c>
    </row>
    <row r="216" spans="1:9" ht="409.5" hidden="1" outlineLevel="5" x14ac:dyDescent="0.25">
      <c r="A216" s="319">
        <v>18</v>
      </c>
      <c r="B216" s="359" t="s">
        <v>1338</v>
      </c>
      <c r="C216" s="359" t="s">
        <v>1123</v>
      </c>
      <c r="D216" s="359" t="s">
        <v>5113</v>
      </c>
      <c r="E216" s="319">
        <v>50</v>
      </c>
      <c r="F216" s="319" t="s">
        <v>4466</v>
      </c>
      <c r="G216" s="319">
        <v>24687</v>
      </c>
      <c r="H216" s="360">
        <v>1234350</v>
      </c>
      <c r="I216" s="319" t="s">
        <v>4955</v>
      </c>
    </row>
    <row r="217" spans="1:9" ht="409.5" hidden="1" outlineLevel="5" x14ac:dyDescent="0.25">
      <c r="A217" s="319">
        <v>19</v>
      </c>
      <c r="B217" s="359" t="s">
        <v>718</v>
      </c>
      <c r="C217" s="359" t="s">
        <v>1123</v>
      </c>
      <c r="D217" s="359" t="s">
        <v>5114</v>
      </c>
      <c r="E217" s="319">
        <v>100</v>
      </c>
      <c r="F217" s="319" t="s">
        <v>4466</v>
      </c>
      <c r="G217" s="319">
        <v>29245</v>
      </c>
      <c r="H217" s="360">
        <v>2924500</v>
      </c>
      <c r="I217" s="319" t="s">
        <v>4955</v>
      </c>
    </row>
    <row r="218" spans="1:9" ht="173.25" hidden="1" outlineLevel="5" x14ac:dyDescent="0.25">
      <c r="A218" s="319">
        <v>20</v>
      </c>
      <c r="B218" s="359" t="s">
        <v>743</v>
      </c>
      <c r="C218" s="359" t="s">
        <v>1123</v>
      </c>
      <c r="D218" s="359" t="s">
        <v>5115</v>
      </c>
      <c r="E218" s="319">
        <v>80000</v>
      </c>
      <c r="F218" s="319" t="s">
        <v>724</v>
      </c>
      <c r="G218" s="319">
        <v>67</v>
      </c>
      <c r="H218" s="360">
        <v>5360000</v>
      </c>
      <c r="I218" s="319" t="s">
        <v>4905</v>
      </c>
    </row>
    <row r="219" spans="1:9" ht="126" hidden="1" outlineLevel="5" x14ac:dyDescent="0.25">
      <c r="A219" s="319">
        <v>21</v>
      </c>
      <c r="B219" s="359" t="s">
        <v>1340</v>
      </c>
      <c r="C219" s="359" t="s">
        <v>1123</v>
      </c>
      <c r="D219" s="359" t="s">
        <v>5116</v>
      </c>
      <c r="E219" s="319">
        <v>2</v>
      </c>
      <c r="F219" s="319" t="s">
        <v>4466</v>
      </c>
      <c r="G219" s="319">
        <v>165000</v>
      </c>
      <c r="H219" s="360">
        <v>330000</v>
      </c>
      <c r="I219" s="319" t="s">
        <v>4955</v>
      </c>
    </row>
    <row r="220" spans="1:9" ht="252" hidden="1" outlineLevel="5" x14ac:dyDescent="0.25">
      <c r="A220" s="319">
        <v>22</v>
      </c>
      <c r="B220" s="359" t="s">
        <v>1340</v>
      </c>
      <c r="C220" s="359" t="s">
        <v>1123</v>
      </c>
      <c r="D220" s="359" t="s">
        <v>5117</v>
      </c>
      <c r="E220" s="319">
        <v>12</v>
      </c>
      <c r="F220" s="319" t="s">
        <v>4466</v>
      </c>
      <c r="G220" s="319">
        <v>178000</v>
      </c>
      <c r="H220" s="360">
        <v>2136000</v>
      </c>
      <c r="I220" s="319" t="s">
        <v>4955</v>
      </c>
    </row>
    <row r="221" spans="1:9" ht="47.25" hidden="1" outlineLevel="5" x14ac:dyDescent="0.25">
      <c r="A221" s="319">
        <v>23</v>
      </c>
      <c r="B221" s="359" t="s">
        <v>1341</v>
      </c>
      <c r="C221" s="359" t="s">
        <v>1123</v>
      </c>
      <c r="D221" s="359" t="s">
        <v>5118</v>
      </c>
      <c r="E221" s="319">
        <v>11</v>
      </c>
      <c r="F221" s="319" t="s">
        <v>4340</v>
      </c>
      <c r="G221" s="319">
        <v>3900</v>
      </c>
      <c r="H221" s="360">
        <v>42900</v>
      </c>
      <c r="I221" s="319" t="s">
        <v>4905</v>
      </c>
    </row>
    <row r="222" spans="1:9" ht="31.5" hidden="1" outlineLevel="5" x14ac:dyDescent="0.25">
      <c r="A222" s="319">
        <v>24</v>
      </c>
      <c r="B222" s="359" t="s">
        <v>1341</v>
      </c>
      <c r="C222" s="359" t="s">
        <v>1123</v>
      </c>
      <c r="D222" s="359" t="s">
        <v>5119</v>
      </c>
      <c r="E222" s="319">
        <v>10</v>
      </c>
      <c r="F222" s="319" t="s">
        <v>4340</v>
      </c>
      <c r="G222" s="319">
        <v>3900</v>
      </c>
      <c r="H222" s="360">
        <v>39000</v>
      </c>
      <c r="I222" s="319" t="s">
        <v>4905</v>
      </c>
    </row>
    <row r="223" spans="1:9" ht="252" hidden="1" outlineLevel="5" x14ac:dyDescent="0.25">
      <c r="A223" s="319">
        <v>25</v>
      </c>
      <c r="B223" s="359" t="s">
        <v>1342</v>
      </c>
      <c r="C223" s="359" t="s">
        <v>1123</v>
      </c>
      <c r="D223" s="359" t="s">
        <v>5120</v>
      </c>
      <c r="E223" s="319">
        <v>30</v>
      </c>
      <c r="F223" s="319" t="s">
        <v>295</v>
      </c>
      <c r="G223" s="319">
        <v>13300</v>
      </c>
      <c r="H223" s="360">
        <v>399000</v>
      </c>
      <c r="I223" s="319" t="s">
        <v>4905</v>
      </c>
    </row>
    <row r="224" spans="1:9" ht="220.5" hidden="1" outlineLevel="5" x14ac:dyDescent="0.25">
      <c r="A224" s="319">
        <v>26</v>
      </c>
      <c r="B224" s="359" t="s">
        <v>1343</v>
      </c>
      <c r="C224" s="359" t="s">
        <v>1135</v>
      </c>
      <c r="D224" s="359" t="s">
        <v>5121</v>
      </c>
      <c r="E224" s="319">
        <v>4750</v>
      </c>
      <c r="F224" s="319" t="s">
        <v>724</v>
      </c>
      <c r="G224" s="319">
        <v>90</v>
      </c>
      <c r="H224" s="360">
        <v>427500</v>
      </c>
      <c r="I224" s="319" t="s">
        <v>4905</v>
      </c>
    </row>
    <row r="225" spans="1:9" ht="252" hidden="1" outlineLevel="5" x14ac:dyDescent="0.25">
      <c r="A225" s="319">
        <v>27</v>
      </c>
      <c r="B225" s="359" t="s">
        <v>1342</v>
      </c>
      <c r="C225" s="359" t="s">
        <v>1123</v>
      </c>
      <c r="D225" s="359" t="s">
        <v>5122</v>
      </c>
      <c r="E225" s="319">
        <v>40</v>
      </c>
      <c r="F225" s="319" t="s">
        <v>295</v>
      </c>
      <c r="G225" s="319">
        <v>12900</v>
      </c>
      <c r="H225" s="360">
        <v>516000</v>
      </c>
      <c r="I225" s="319" t="s">
        <v>4905</v>
      </c>
    </row>
    <row r="226" spans="1:9" ht="252" hidden="1" outlineLevel="5" x14ac:dyDescent="0.25">
      <c r="A226" s="319">
        <v>28</v>
      </c>
      <c r="B226" s="359" t="s">
        <v>1342</v>
      </c>
      <c r="C226" s="359" t="s">
        <v>1123</v>
      </c>
      <c r="D226" s="359" t="s">
        <v>5123</v>
      </c>
      <c r="E226" s="319">
        <v>60</v>
      </c>
      <c r="F226" s="319" t="s">
        <v>295</v>
      </c>
      <c r="G226" s="319">
        <v>12900</v>
      </c>
      <c r="H226" s="360">
        <v>774000</v>
      </c>
      <c r="I226" s="319" t="s">
        <v>4905</v>
      </c>
    </row>
    <row r="227" spans="1:9" ht="94.5" hidden="1" outlineLevel="5" x14ac:dyDescent="0.25">
      <c r="A227" s="319">
        <v>29</v>
      </c>
      <c r="B227" s="359" t="s">
        <v>1344</v>
      </c>
      <c r="C227" s="359" t="s">
        <v>1123</v>
      </c>
      <c r="D227" s="359" t="s">
        <v>1344</v>
      </c>
      <c r="E227" s="319">
        <v>1</v>
      </c>
      <c r="F227" s="319" t="s">
        <v>5105</v>
      </c>
      <c r="G227" s="319">
        <v>64000</v>
      </c>
      <c r="H227" s="360">
        <v>64000</v>
      </c>
      <c r="I227" s="319" t="s">
        <v>4905</v>
      </c>
    </row>
    <row r="228" spans="1:9" ht="31.5" hidden="1" outlineLevel="5" x14ac:dyDescent="0.25">
      <c r="A228" s="319">
        <v>30</v>
      </c>
      <c r="B228" s="359" t="s">
        <v>1345</v>
      </c>
      <c r="C228" s="359" t="s">
        <v>1123</v>
      </c>
      <c r="D228" s="359" t="s">
        <v>1345</v>
      </c>
      <c r="E228" s="319">
        <v>1</v>
      </c>
      <c r="F228" s="319" t="s">
        <v>5063</v>
      </c>
      <c r="G228" s="319">
        <v>18000</v>
      </c>
      <c r="H228" s="360">
        <v>18000</v>
      </c>
      <c r="I228" s="319" t="s">
        <v>4905</v>
      </c>
    </row>
    <row r="229" spans="1:9" ht="78.75" hidden="1" outlineLevel="5" x14ac:dyDescent="0.25">
      <c r="A229" s="319">
        <v>31</v>
      </c>
      <c r="B229" s="359" t="s">
        <v>1346</v>
      </c>
      <c r="C229" s="359" t="s">
        <v>1123</v>
      </c>
      <c r="D229" s="359" t="s">
        <v>1346</v>
      </c>
      <c r="E229" s="319">
        <v>1</v>
      </c>
      <c r="F229" s="319" t="s">
        <v>114</v>
      </c>
      <c r="G229" s="319">
        <v>13200</v>
      </c>
      <c r="H229" s="360">
        <v>13200</v>
      </c>
      <c r="I229" s="319" t="s">
        <v>4905</v>
      </c>
    </row>
    <row r="230" spans="1:9" ht="63" hidden="1" outlineLevel="5" x14ac:dyDescent="0.25">
      <c r="A230" s="319">
        <v>32</v>
      </c>
      <c r="B230" s="359" t="s">
        <v>1347</v>
      </c>
      <c r="C230" s="359" t="s">
        <v>1123</v>
      </c>
      <c r="D230" s="359" t="s">
        <v>1347</v>
      </c>
      <c r="E230" s="319">
        <v>1</v>
      </c>
      <c r="F230" s="319" t="s">
        <v>114</v>
      </c>
      <c r="G230" s="319">
        <v>21200</v>
      </c>
      <c r="H230" s="360">
        <v>21200</v>
      </c>
      <c r="I230" s="319" t="s">
        <v>4905</v>
      </c>
    </row>
    <row r="231" spans="1:9" ht="78.75" hidden="1" outlineLevel="5" x14ac:dyDescent="0.25">
      <c r="A231" s="319">
        <v>33</v>
      </c>
      <c r="B231" s="359" t="s">
        <v>1348</v>
      </c>
      <c r="C231" s="359" t="s">
        <v>1123</v>
      </c>
      <c r="D231" s="359" t="s">
        <v>1348</v>
      </c>
      <c r="E231" s="319">
        <v>1</v>
      </c>
      <c r="F231" s="319" t="s">
        <v>114</v>
      </c>
      <c r="G231" s="319">
        <v>18700</v>
      </c>
      <c r="H231" s="360">
        <v>18700</v>
      </c>
      <c r="I231" s="319" t="s">
        <v>4905</v>
      </c>
    </row>
    <row r="232" spans="1:9" ht="220.5" hidden="1" outlineLevel="5" x14ac:dyDescent="0.25">
      <c r="A232" s="319">
        <v>34</v>
      </c>
      <c r="B232" s="359" t="s">
        <v>1349</v>
      </c>
      <c r="C232" s="359" t="s">
        <v>1123</v>
      </c>
      <c r="D232" s="359" t="s">
        <v>5124</v>
      </c>
      <c r="E232" s="319">
        <v>50</v>
      </c>
      <c r="F232" s="319" t="s">
        <v>724</v>
      </c>
      <c r="G232" s="319">
        <v>18750</v>
      </c>
      <c r="H232" s="360">
        <v>937500</v>
      </c>
      <c r="I232" s="319" t="s">
        <v>4905</v>
      </c>
    </row>
    <row r="233" spans="1:9" ht="47.25" hidden="1" outlineLevel="5" x14ac:dyDescent="0.25">
      <c r="A233" s="319">
        <v>35</v>
      </c>
      <c r="B233" s="359" t="s">
        <v>1350</v>
      </c>
      <c r="C233" s="359" t="s">
        <v>1123</v>
      </c>
      <c r="D233" s="359" t="s">
        <v>5125</v>
      </c>
      <c r="E233" s="319">
        <v>17</v>
      </c>
      <c r="F233" s="319" t="s">
        <v>4340</v>
      </c>
      <c r="G233" s="319">
        <v>2099</v>
      </c>
      <c r="H233" s="360">
        <v>35683</v>
      </c>
      <c r="I233" s="319" t="s">
        <v>4905</v>
      </c>
    </row>
    <row r="234" spans="1:9" ht="47.25" hidden="1" outlineLevel="5" x14ac:dyDescent="0.25">
      <c r="A234" s="319">
        <v>36</v>
      </c>
      <c r="B234" s="359" t="s">
        <v>1350</v>
      </c>
      <c r="C234" s="359" t="s">
        <v>1123</v>
      </c>
      <c r="D234" s="359" t="s">
        <v>5126</v>
      </c>
      <c r="E234" s="319">
        <v>37</v>
      </c>
      <c r="F234" s="319" t="s">
        <v>4340</v>
      </c>
      <c r="G234" s="319">
        <v>2172</v>
      </c>
      <c r="H234" s="360">
        <v>80364</v>
      </c>
      <c r="I234" s="319" t="s">
        <v>4905</v>
      </c>
    </row>
    <row r="235" spans="1:9" ht="47.25" hidden="1" outlineLevel="5" x14ac:dyDescent="0.25">
      <c r="A235" s="319">
        <v>37</v>
      </c>
      <c r="B235" s="359" t="s">
        <v>1350</v>
      </c>
      <c r="C235" s="359" t="s">
        <v>1123</v>
      </c>
      <c r="D235" s="359" t="s">
        <v>5127</v>
      </c>
      <c r="E235" s="319">
        <v>17</v>
      </c>
      <c r="F235" s="319" t="s">
        <v>4340</v>
      </c>
      <c r="G235" s="319">
        <v>2172</v>
      </c>
      <c r="H235" s="360">
        <v>36924</v>
      </c>
      <c r="I235" s="319" t="s">
        <v>4905</v>
      </c>
    </row>
    <row r="236" spans="1:9" ht="47.25" hidden="1" outlineLevel="5" x14ac:dyDescent="0.25">
      <c r="A236" s="319">
        <v>38</v>
      </c>
      <c r="B236" s="359" t="s">
        <v>1350</v>
      </c>
      <c r="C236" s="359" t="s">
        <v>1123</v>
      </c>
      <c r="D236" s="359" t="s">
        <v>5128</v>
      </c>
      <c r="E236" s="319">
        <v>17</v>
      </c>
      <c r="F236" s="319" t="s">
        <v>4340</v>
      </c>
      <c r="G236" s="319">
        <v>2172</v>
      </c>
      <c r="H236" s="360">
        <v>36924</v>
      </c>
      <c r="I236" s="319" t="s">
        <v>4905</v>
      </c>
    </row>
    <row r="237" spans="1:9" ht="47.25" hidden="1" outlineLevel="5" x14ac:dyDescent="0.25">
      <c r="A237" s="319">
        <v>39</v>
      </c>
      <c r="B237" s="359" t="s">
        <v>1350</v>
      </c>
      <c r="C237" s="359" t="s">
        <v>1123</v>
      </c>
      <c r="D237" s="359" t="s">
        <v>5129</v>
      </c>
      <c r="E237" s="319">
        <v>37</v>
      </c>
      <c r="F237" s="319" t="s">
        <v>4340</v>
      </c>
      <c r="G237" s="319">
        <v>2172</v>
      </c>
      <c r="H237" s="360">
        <v>80364</v>
      </c>
      <c r="I237" s="319" t="s">
        <v>4905</v>
      </c>
    </row>
    <row r="238" spans="1:9" ht="47.25" hidden="1" outlineLevel="5" x14ac:dyDescent="0.25">
      <c r="A238" s="319">
        <v>40</v>
      </c>
      <c r="B238" s="359" t="s">
        <v>1350</v>
      </c>
      <c r="C238" s="359" t="s">
        <v>1123</v>
      </c>
      <c r="D238" s="359" t="s">
        <v>5130</v>
      </c>
      <c r="E238" s="319">
        <v>17</v>
      </c>
      <c r="F238" s="319" t="s">
        <v>4340</v>
      </c>
      <c r="G238" s="319">
        <v>2172</v>
      </c>
      <c r="H238" s="360">
        <v>36924</v>
      </c>
      <c r="I238" s="319" t="s">
        <v>4905</v>
      </c>
    </row>
    <row r="239" spans="1:9" ht="47.25" hidden="1" outlineLevel="5" x14ac:dyDescent="0.25">
      <c r="A239" s="319">
        <v>41</v>
      </c>
      <c r="B239" s="359" t="s">
        <v>1350</v>
      </c>
      <c r="C239" s="359" t="s">
        <v>1123</v>
      </c>
      <c r="D239" s="359" t="s">
        <v>5131</v>
      </c>
      <c r="E239" s="319">
        <v>17</v>
      </c>
      <c r="F239" s="319" t="s">
        <v>4340</v>
      </c>
      <c r="G239" s="319">
        <v>2596</v>
      </c>
      <c r="H239" s="360">
        <v>44132</v>
      </c>
      <c r="I239" s="319" t="s">
        <v>4905</v>
      </c>
    </row>
    <row r="240" spans="1:9" ht="47.25" hidden="1" outlineLevel="5" x14ac:dyDescent="0.25">
      <c r="A240" s="319">
        <v>42</v>
      </c>
      <c r="B240" s="359" t="s">
        <v>1350</v>
      </c>
      <c r="C240" s="359" t="s">
        <v>1123</v>
      </c>
      <c r="D240" s="359" t="s">
        <v>5132</v>
      </c>
      <c r="E240" s="319">
        <v>17</v>
      </c>
      <c r="F240" s="319" t="s">
        <v>4340</v>
      </c>
      <c r="G240" s="319">
        <v>2596</v>
      </c>
      <c r="H240" s="360">
        <v>44132</v>
      </c>
      <c r="I240" s="319" t="s">
        <v>4905</v>
      </c>
    </row>
    <row r="241" spans="1:9" ht="47.25" hidden="1" outlineLevel="5" x14ac:dyDescent="0.25">
      <c r="A241" s="319">
        <v>43</v>
      </c>
      <c r="B241" s="359" t="s">
        <v>1350</v>
      </c>
      <c r="C241" s="359" t="s">
        <v>1123</v>
      </c>
      <c r="D241" s="359" t="s">
        <v>5133</v>
      </c>
      <c r="E241" s="319">
        <v>17</v>
      </c>
      <c r="F241" s="319" t="s">
        <v>4340</v>
      </c>
      <c r="G241" s="319">
        <v>2596</v>
      </c>
      <c r="H241" s="360">
        <v>44132</v>
      </c>
      <c r="I241" s="319" t="s">
        <v>4905</v>
      </c>
    </row>
    <row r="242" spans="1:9" ht="47.25" hidden="1" outlineLevel="5" x14ac:dyDescent="0.25">
      <c r="A242" s="319">
        <v>44</v>
      </c>
      <c r="B242" s="359" t="s">
        <v>1350</v>
      </c>
      <c r="C242" s="359" t="s">
        <v>1123</v>
      </c>
      <c r="D242" s="359" t="s">
        <v>5134</v>
      </c>
      <c r="E242" s="319">
        <v>15</v>
      </c>
      <c r="F242" s="319" t="s">
        <v>4340</v>
      </c>
      <c r="G242" s="319">
        <v>2596</v>
      </c>
      <c r="H242" s="360">
        <v>38940</v>
      </c>
      <c r="I242" s="319" t="s">
        <v>4905</v>
      </c>
    </row>
    <row r="243" spans="1:9" ht="47.25" hidden="1" outlineLevel="5" x14ac:dyDescent="0.25">
      <c r="A243" s="319">
        <v>45</v>
      </c>
      <c r="B243" s="359" t="s">
        <v>1350</v>
      </c>
      <c r="C243" s="359" t="s">
        <v>1123</v>
      </c>
      <c r="D243" s="359" t="s">
        <v>5135</v>
      </c>
      <c r="E243" s="319">
        <v>10</v>
      </c>
      <c r="F243" s="319" t="s">
        <v>4340</v>
      </c>
      <c r="G243" s="319">
        <v>2644</v>
      </c>
      <c r="H243" s="360">
        <v>26440</v>
      </c>
      <c r="I243" s="319" t="s">
        <v>4905</v>
      </c>
    </row>
    <row r="244" spans="1:9" ht="47.25" hidden="1" outlineLevel="5" x14ac:dyDescent="0.25">
      <c r="A244" s="319">
        <v>46</v>
      </c>
      <c r="B244" s="359" t="s">
        <v>1350</v>
      </c>
      <c r="C244" s="359" t="s">
        <v>1123</v>
      </c>
      <c r="D244" s="359" t="s">
        <v>5136</v>
      </c>
      <c r="E244" s="319">
        <v>10</v>
      </c>
      <c r="F244" s="319" t="s">
        <v>4340</v>
      </c>
      <c r="G244" s="319">
        <v>2644</v>
      </c>
      <c r="H244" s="360">
        <v>26440</v>
      </c>
      <c r="I244" s="319" t="s">
        <v>4905</v>
      </c>
    </row>
    <row r="245" spans="1:9" ht="47.25" hidden="1" outlineLevel="5" x14ac:dyDescent="0.25">
      <c r="A245" s="319">
        <v>47</v>
      </c>
      <c r="B245" s="359" t="s">
        <v>1350</v>
      </c>
      <c r="C245" s="359" t="s">
        <v>1123</v>
      </c>
      <c r="D245" s="359" t="s">
        <v>5137</v>
      </c>
      <c r="E245" s="319">
        <v>30</v>
      </c>
      <c r="F245" s="319" t="s">
        <v>4340</v>
      </c>
      <c r="G245" s="319">
        <v>2644</v>
      </c>
      <c r="H245" s="360">
        <v>79320</v>
      </c>
      <c r="I245" s="319" t="s">
        <v>4905</v>
      </c>
    </row>
    <row r="246" spans="1:9" ht="47.25" hidden="1" outlineLevel="5" x14ac:dyDescent="0.25">
      <c r="A246" s="319">
        <v>48</v>
      </c>
      <c r="B246" s="359" t="s">
        <v>1350</v>
      </c>
      <c r="C246" s="359" t="s">
        <v>1123</v>
      </c>
      <c r="D246" s="359" t="s">
        <v>5138</v>
      </c>
      <c r="E246" s="319">
        <v>10</v>
      </c>
      <c r="F246" s="319" t="s">
        <v>4340</v>
      </c>
      <c r="G246" s="319">
        <v>2644</v>
      </c>
      <c r="H246" s="360">
        <v>26440</v>
      </c>
      <c r="I246" s="319" t="s">
        <v>4905</v>
      </c>
    </row>
    <row r="247" spans="1:9" ht="47.25" hidden="1" outlineLevel="5" x14ac:dyDescent="0.25">
      <c r="A247" s="319">
        <v>49</v>
      </c>
      <c r="B247" s="359" t="s">
        <v>1350</v>
      </c>
      <c r="C247" s="359" t="s">
        <v>1123</v>
      </c>
      <c r="D247" s="359" t="s">
        <v>5139</v>
      </c>
      <c r="E247" s="319">
        <v>30</v>
      </c>
      <c r="F247" s="319" t="s">
        <v>4340</v>
      </c>
      <c r="G247" s="319">
        <v>2796</v>
      </c>
      <c r="H247" s="360">
        <v>83880</v>
      </c>
      <c r="I247" s="319" t="s">
        <v>4905</v>
      </c>
    </row>
    <row r="248" spans="1:9" ht="47.25" hidden="1" outlineLevel="5" x14ac:dyDescent="0.25">
      <c r="A248" s="319">
        <v>50</v>
      </c>
      <c r="B248" s="359" t="s">
        <v>1350</v>
      </c>
      <c r="C248" s="359" t="s">
        <v>1123</v>
      </c>
      <c r="D248" s="359" t="s">
        <v>5140</v>
      </c>
      <c r="E248" s="319">
        <v>10</v>
      </c>
      <c r="F248" s="319" t="s">
        <v>4340</v>
      </c>
      <c r="G248" s="319">
        <v>2796</v>
      </c>
      <c r="H248" s="360">
        <v>27960</v>
      </c>
      <c r="I248" s="319" t="s">
        <v>4905</v>
      </c>
    </row>
    <row r="249" spans="1:9" ht="47.25" hidden="1" outlineLevel="5" x14ac:dyDescent="0.25">
      <c r="A249" s="319">
        <v>51</v>
      </c>
      <c r="B249" s="359" t="s">
        <v>1350</v>
      </c>
      <c r="C249" s="359" t="s">
        <v>1123</v>
      </c>
      <c r="D249" s="359" t="s">
        <v>5141</v>
      </c>
      <c r="E249" s="319">
        <v>30</v>
      </c>
      <c r="F249" s="319" t="s">
        <v>4340</v>
      </c>
      <c r="G249" s="319">
        <v>2796</v>
      </c>
      <c r="H249" s="360">
        <v>83880</v>
      </c>
      <c r="I249" s="319" t="s">
        <v>4905</v>
      </c>
    </row>
    <row r="250" spans="1:9" ht="47.25" hidden="1" outlineLevel="5" x14ac:dyDescent="0.25">
      <c r="A250" s="319">
        <v>52</v>
      </c>
      <c r="B250" s="359" t="s">
        <v>1350</v>
      </c>
      <c r="C250" s="359" t="s">
        <v>1123</v>
      </c>
      <c r="D250" s="359" t="s">
        <v>5142</v>
      </c>
      <c r="E250" s="319">
        <v>10</v>
      </c>
      <c r="F250" s="319" t="s">
        <v>4340</v>
      </c>
      <c r="G250" s="319">
        <v>2796</v>
      </c>
      <c r="H250" s="360">
        <v>27960</v>
      </c>
      <c r="I250" s="319" t="s">
        <v>4905</v>
      </c>
    </row>
    <row r="251" spans="1:9" ht="47.25" hidden="1" outlineLevel="5" x14ac:dyDescent="0.25">
      <c r="A251" s="319">
        <v>53</v>
      </c>
      <c r="B251" s="359" t="s">
        <v>1350</v>
      </c>
      <c r="C251" s="359" t="s">
        <v>1123</v>
      </c>
      <c r="D251" s="359" t="s">
        <v>5143</v>
      </c>
      <c r="E251" s="319">
        <v>10</v>
      </c>
      <c r="F251" s="319" t="s">
        <v>4340</v>
      </c>
      <c r="G251" s="319">
        <v>2884</v>
      </c>
      <c r="H251" s="360">
        <v>28840</v>
      </c>
      <c r="I251" s="319" t="s">
        <v>4905</v>
      </c>
    </row>
    <row r="252" spans="1:9" ht="47.25" hidden="1" outlineLevel="5" x14ac:dyDescent="0.25">
      <c r="A252" s="319">
        <v>54</v>
      </c>
      <c r="B252" s="359" t="s">
        <v>1350</v>
      </c>
      <c r="C252" s="359" t="s">
        <v>1123</v>
      </c>
      <c r="D252" s="359" t="s">
        <v>5144</v>
      </c>
      <c r="E252" s="319">
        <v>10</v>
      </c>
      <c r="F252" s="319" t="s">
        <v>4340</v>
      </c>
      <c r="G252" s="319">
        <v>2884</v>
      </c>
      <c r="H252" s="360">
        <v>28840</v>
      </c>
      <c r="I252" s="319" t="s">
        <v>4905</v>
      </c>
    </row>
    <row r="253" spans="1:9" ht="47.25" hidden="1" outlineLevel="5" x14ac:dyDescent="0.25">
      <c r="A253" s="319">
        <v>55</v>
      </c>
      <c r="B253" s="359" t="s">
        <v>1350</v>
      </c>
      <c r="C253" s="359" t="s">
        <v>1123</v>
      </c>
      <c r="D253" s="359" t="s">
        <v>5145</v>
      </c>
      <c r="E253" s="319">
        <v>10</v>
      </c>
      <c r="F253" s="319" t="s">
        <v>4340</v>
      </c>
      <c r="G253" s="319">
        <v>2988</v>
      </c>
      <c r="H253" s="360">
        <v>29880</v>
      </c>
      <c r="I253" s="319" t="s">
        <v>4905</v>
      </c>
    </row>
    <row r="254" spans="1:9" ht="47.25" hidden="1" outlineLevel="5" x14ac:dyDescent="0.25">
      <c r="A254" s="319">
        <v>56</v>
      </c>
      <c r="B254" s="359" t="s">
        <v>1350</v>
      </c>
      <c r="C254" s="359" t="s">
        <v>1123</v>
      </c>
      <c r="D254" s="359" t="s">
        <v>5146</v>
      </c>
      <c r="E254" s="319">
        <v>10</v>
      </c>
      <c r="F254" s="319" t="s">
        <v>4340</v>
      </c>
      <c r="G254" s="319">
        <v>2988</v>
      </c>
      <c r="H254" s="360">
        <v>29880</v>
      </c>
      <c r="I254" s="319" t="s">
        <v>4905</v>
      </c>
    </row>
    <row r="255" spans="1:9" ht="63" hidden="1" outlineLevel="5" x14ac:dyDescent="0.25">
      <c r="A255" s="319">
        <v>57</v>
      </c>
      <c r="B255" s="359" t="s">
        <v>1349</v>
      </c>
      <c r="C255" s="359" t="s">
        <v>1123</v>
      </c>
      <c r="D255" s="359" t="s">
        <v>5147</v>
      </c>
      <c r="E255" s="319">
        <v>5</v>
      </c>
      <c r="F255" s="319" t="s">
        <v>4340</v>
      </c>
      <c r="G255" s="319">
        <v>1313</v>
      </c>
      <c r="H255" s="360">
        <v>6565</v>
      </c>
      <c r="I255" s="319" t="s">
        <v>4905</v>
      </c>
    </row>
    <row r="256" spans="1:9" ht="63" hidden="1" outlineLevel="5" x14ac:dyDescent="0.25">
      <c r="A256" s="319">
        <v>58</v>
      </c>
      <c r="B256" s="359" t="s">
        <v>1349</v>
      </c>
      <c r="C256" s="359" t="s">
        <v>1123</v>
      </c>
      <c r="D256" s="359" t="s">
        <v>5148</v>
      </c>
      <c r="E256" s="319">
        <v>5</v>
      </c>
      <c r="F256" s="319" t="s">
        <v>4340</v>
      </c>
      <c r="G256" s="319">
        <v>1313</v>
      </c>
      <c r="H256" s="360">
        <v>6565</v>
      </c>
      <c r="I256" s="319" t="s">
        <v>4905</v>
      </c>
    </row>
    <row r="257" spans="1:9" ht="63" hidden="1" outlineLevel="5" x14ac:dyDescent="0.25">
      <c r="A257" s="319">
        <v>59</v>
      </c>
      <c r="B257" s="359" t="s">
        <v>1349</v>
      </c>
      <c r="C257" s="359" t="s">
        <v>1123</v>
      </c>
      <c r="D257" s="359" t="s">
        <v>5149</v>
      </c>
      <c r="E257" s="319">
        <v>5</v>
      </c>
      <c r="F257" s="319" t="s">
        <v>4340</v>
      </c>
      <c r="G257" s="319">
        <v>1566</v>
      </c>
      <c r="H257" s="360">
        <v>7830</v>
      </c>
      <c r="I257" s="319" t="s">
        <v>4905</v>
      </c>
    </row>
    <row r="258" spans="1:9" ht="63" hidden="1" outlineLevel="5" x14ac:dyDescent="0.25">
      <c r="A258" s="319">
        <v>60</v>
      </c>
      <c r="B258" s="359" t="s">
        <v>1349</v>
      </c>
      <c r="C258" s="359" t="s">
        <v>1123</v>
      </c>
      <c r="D258" s="359" t="s">
        <v>5150</v>
      </c>
      <c r="E258" s="319">
        <v>5</v>
      </c>
      <c r="F258" s="319" t="s">
        <v>4340</v>
      </c>
      <c r="G258" s="319">
        <v>1657</v>
      </c>
      <c r="H258" s="360">
        <v>8285</v>
      </c>
      <c r="I258" s="319" t="s">
        <v>4905</v>
      </c>
    </row>
    <row r="259" spans="1:9" ht="63" hidden="1" outlineLevel="5" x14ac:dyDescent="0.25">
      <c r="A259" s="319">
        <v>61</v>
      </c>
      <c r="B259" s="359" t="s">
        <v>1349</v>
      </c>
      <c r="C259" s="359" t="s">
        <v>1123</v>
      </c>
      <c r="D259" s="359" t="s">
        <v>5151</v>
      </c>
      <c r="E259" s="319">
        <v>5</v>
      </c>
      <c r="F259" s="319" t="s">
        <v>4340</v>
      </c>
      <c r="G259" s="319">
        <v>1724</v>
      </c>
      <c r="H259" s="360">
        <v>8620</v>
      </c>
      <c r="I259" s="319" t="s">
        <v>4905</v>
      </c>
    </row>
    <row r="260" spans="1:9" ht="63" hidden="1" outlineLevel="5" x14ac:dyDescent="0.25">
      <c r="A260" s="319">
        <v>62</v>
      </c>
      <c r="B260" s="359" t="s">
        <v>1349</v>
      </c>
      <c r="C260" s="359" t="s">
        <v>1123</v>
      </c>
      <c r="D260" s="359" t="s">
        <v>5152</v>
      </c>
      <c r="E260" s="319">
        <v>5</v>
      </c>
      <c r="F260" s="319" t="s">
        <v>4340</v>
      </c>
      <c r="G260" s="319">
        <v>1724</v>
      </c>
      <c r="H260" s="360">
        <v>8620</v>
      </c>
      <c r="I260" s="319" t="s">
        <v>4905</v>
      </c>
    </row>
    <row r="261" spans="1:9" ht="47.25" hidden="1" outlineLevel="5" x14ac:dyDescent="0.25">
      <c r="A261" s="319">
        <v>63</v>
      </c>
      <c r="B261" s="359" t="s">
        <v>1350</v>
      </c>
      <c r="C261" s="359" t="s">
        <v>1123</v>
      </c>
      <c r="D261" s="359" t="s">
        <v>5153</v>
      </c>
      <c r="E261" s="319">
        <v>25</v>
      </c>
      <c r="F261" s="319" t="s">
        <v>4340</v>
      </c>
      <c r="G261" s="319">
        <v>4235</v>
      </c>
      <c r="H261" s="360">
        <v>105875</v>
      </c>
      <c r="I261" s="319" t="s">
        <v>4905</v>
      </c>
    </row>
    <row r="262" spans="1:9" ht="47.25" hidden="1" outlineLevel="5" x14ac:dyDescent="0.25">
      <c r="A262" s="319">
        <v>64</v>
      </c>
      <c r="B262" s="359" t="s">
        <v>1350</v>
      </c>
      <c r="C262" s="359" t="s">
        <v>1123</v>
      </c>
      <c r="D262" s="359" t="s">
        <v>5154</v>
      </c>
      <c r="E262" s="319">
        <v>25</v>
      </c>
      <c r="F262" s="319" t="s">
        <v>4340</v>
      </c>
      <c r="G262" s="319">
        <v>4235</v>
      </c>
      <c r="H262" s="360">
        <v>105875</v>
      </c>
      <c r="I262" s="319" t="s">
        <v>4905</v>
      </c>
    </row>
    <row r="263" spans="1:9" ht="47.25" hidden="1" outlineLevel="5" x14ac:dyDescent="0.25">
      <c r="A263" s="319">
        <v>65</v>
      </c>
      <c r="B263" s="359" t="s">
        <v>1350</v>
      </c>
      <c r="C263" s="359" t="s">
        <v>1123</v>
      </c>
      <c r="D263" s="359" t="s">
        <v>5155</v>
      </c>
      <c r="E263" s="319">
        <v>25</v>
      </c>
      <c r="F263" s="319" t="s">
        <v>4340</v>
      </c>
      <c r="G263" s="319">
        <v>4235</v>
      </c>
      <c r="H263" s="360">
        <v>105875</v>
      </c>
      <c r="I263" s="319" t="s">
        <v>4905</v>
      </c>
    </row>
    <row r="264" spans="1:9" ht="47.25" hidden="1" outlineLevel="5" x14ac:dyDescent="0.25">
      <c r="A264" s="319">
        <v>66</v>
      </c>
      <c r="B264" s="359" t="s">
        <v>1350</v>
      </c>
      <c r="C264" s="359" t="s">
        <v>1123</v>
      </c>
      <c r="D264" s="359" t="s">
        <v>5156</v>
      </c>
      <c r="E264" s="319">
        <v>15</v>
      </c>
      <c r="F264" s="319" t="s">
        <v>4340</v>
      </c>
      <c r="G264" s="319">
        <v>4235</v>
      </c>
      <c r="H264" s="360">
        <v>63525</v>
      </c>
      <c r="I264" s="319" t="s">
        <v>4905</v>
      </c>
    </row>
    <row r="265" spans="1:9" ht="47.25" hidden="1" outlineLevel="5" x14ac:dyDescent="0.25">
      <c r="A265" s="319">
        <v>67</v>
      </c>
      <c r="B265" s="359" t="s">
        <v>1350</v>
      </c>
      <c r="C265" s="359" t="s">
        <v>1123</v>
      </c>
      <c r="D265" s="359" t="s">
        <v>5157</v>
      </c>
      <c r="E265" s="319">
        <v>15</v>
      </c>
      <c r="F265" s="319" t="s">
        <v>4340</v>
      </c>
      <c r="G265" s="319">
        <v>4235</v>
      </c>
      <c r="H265" s="360">
        <v>63525</v>
      </c>
      <c r="I265" s="319" t="s">
        <v>4905</v>
      </c>
    </row>
    <row r="266" spans="1:9" ht="47.25" hidden="1" outlineLevel="5" x14ac:dyDescent="0.25">
      <c r="A266" s="319">
        <v>68</v>
      </c>
      <c r="B266" s="359" t="s">
        <v>1350</v>
      </c>
      <c r="C266" s="359" t="s">
        <v>1123</v>
      </c>
      <c r="D266" s="359" t="s">
        <v>5158</v>
      </c>
      <c r="E266" s="319">
        <v>15</v>
      </c>
      <c r="F266" s="319" t="s">
        <v>4340</v>
      </c>
      <c r="G266" s="319">
        <v>5020</v>
      </c>
      <c r="H266" s="360">
        <v>75300</v>
      </c>
      <c r="I266" s="319" t="s">
        <v>4905</v>
      </c>
    </row>
    <row r="267" spans="1:9" ht="47.25" hidden="1" outlineLevel="5" x14ac:dyDescent="0.25">
      <c r="A267" s="319">
        <v>69</v>
      </c>
      <c r="B267" s="359" t="s">
        <v>1350</v>
      </c>
      <c r="C267" s="359" t="s">
        <v>1123</v>
      </c>
      <c r="D267" s="359" t="s">
        <v>5159</v>
      </c>
      <c r="E267" s="319">
        <v>15</v>
      </c>
      <c r="F267" s="319" t="s">
        <v>4340</v>
      </c>
      <c r="G267" s="319">
        <v>5020</v>
      </c>
      <c r="H267" s="360">
        <v>75300</v>
      </c>
      <c r="I267" s="319" t="s">
        <v>4905</v>
      </c>
    </row>
    <row r="268" spans="1:9" ht="47.25" hidden="1" outlineLevel="5" x14ac:dyDescent="0.25">
      <c r="A268" s="319">
        <v>70</v>
      </c>
      <c r="B268" s="359" t="s">
        <v>1350</v>
      </c>
      <c r="C268" s="359" t="s">
        <v>1123</v>
      </c>
      <c r="D268" s="359" t="s">
        <v>5160</v>
      </c>
      <c r="E268" s="319">
        <v>15</v>
      </c>
      <c r="F268" s="319" t="s">
        <v>4340</v>
      </c>
      <c r="G268" s="319">
        <v>5020</v>
      </c>
      <c r="H268" s="360">
        <v>75300</v>
      </c>
      <c r="I268" s="319" t="s">
        <v>4905</v>
      </c>
    </row>
    <row r="269" spans="1:9" ht="47.25" hidden="1" outlineLevel="5" x14ac:dyDescent="0.25">
      <c r="A269" s="319">
        <v>71</v>
      </c>
      <c r="B269" s="359" t="s">
        <v>1350</v>
      </c>
      <c r="C269" s="359" t="s">
        <v>1123</v>
      </c>
      <c r="D269" s="359" t="s">
        <v>5161</v>
      </c>
      <c r="E269" s="319">
        <v>10</v>
      </c>
      <c r="F269" s="319" t="s">
        <v>4340</v>
      </c>
      <c r="G269" s="319">
        <v>5020</v>
      </c>
      <c r="H269" s="360">
        <v>50200</v>
      </c>
      <c r="I269" s="319" t="s">
        <v>4905</v>
      </c>
    </row>
    <row r="270" spans="1:9" ht="47.25" hidden="1" outlineLevel="5" x14ac:dyDescent="0.25">
      <c r="A270" s="319">
        <v>72</v>
      </c>
      <c r="B270" s="359" t="s">
        <v>1350</v>
      </c>
      <c r="C270" s="359" t="s">
        <v>1123</v>
      </c>
      <c r="D270" s="359" t="s">
        <v>5162</v>
      </c>
      <c r="E270" s="319">
        <v>10</v>
      </c>
      <c r="F270" s="319" t="s">
        <v>4340</v>
      </c>
      <c r="G270" s="319">
        <v>5020</v>
      </c>
      <c r="H270" s="360">
        <v>50200</v>
      </c>
      <c r="I270" s="319" t="s">
        <v>4905</v>
      </c>
    </row>
    <row r="271" spans="1:9" ht="47.25" hidden="1" outlineLevel="5" x14ac:dyDescent="0.25">
      <c r="A271" s="319">
        <v>73</v>
      </c>
      <c r="B271" s="359" t="s">
        <v>1350</v>
      </c>
      <c r="C271" s="359" t="s">
        <v>1123</v>
      </c>
      <c r="D271" s="359" t="s">
        <v>5163</v>
      </c>
      <c r="E271" s="319">
        <v>10</v>
      </c>
      <c r="F271" s="319" t="s">
        <v>4340</v>
      </c>
      <c r="G271" s="319">
        <v>5812</v>
      </c>
      <c r="H271" s="360">
        <v>58120</v>
      </c>
      <c r="I271" s="319" t="s">
        <v>4905</v>
      </c>
    </row>
    <row r="272" spans="1:9" ht="47.25" hidden="1" outlineLevel="5" x14ac:dyDescent="0.25">
      <c r="A272" s="319">
        <v>74</v>
      </c>
      <c r="B272" s="359" t="s">
        <v>1350</v>
      </c>
      <c r="C272" s="359" t="s">
        <v>1123</v>
      </c>
      <c r="D272" s="359" t="s">
        <v>5164</v>
      </c>
      <c r="E272" s="319">
        <v>10</v>
      </c>
      <c r="F272" s="319" t="s">
        <v>4340</v>
      </c>
      <c r="G272" s="319">
        <v>5812</v>
      </c>
      <c r="H272" s="360">
        <v>58120</v>
      </c>
      <c r="I272" s="319" t="s">
        <v>4905</v>
      </c>
    </row>
    <row r="273" spans="1:9" ht="47.25" hidden="1" outlineLevel="5" x14ac:dyDescent="0.25">
      <c r="A273" s="319">
        <v>75</v>
      </c>
      <c r="B273" s="359" t="s">
        <v>1350</v>
      </c>
      <c r="C273" s="359" t="s">
        <v>1123</v>
      </c>
      <c r="D273" s="359" t="s">
        <v>5165</v>
      </c>
      <c r="E273" s="319">
        <v>10</v>
      </c>
      <c r="F273" s="319" t="s">
        <v>4340</v>
      </c>
      <c r="G273" s="319">
        <v>5812</v>
      </c>
      <c r="H273" s="360">
        <v>58120</v>
      </c>
      <c r="I273" s="319" t="s">
        <v>4905</v>
      </c>
    </row>
    <row r="274" spans="1:9" ht="47.25" hidden="1" outlineLevel="5" x14ac:dyDescent="0.25">
      <c r="A274" s="319">
        <v>76</v>
      </c>
      <c r="B274" s="359" t="s">
        <v>1350</v>
      </c>
      <c r="C274" s="359" t="s">
        <v>1123</v>
      </c>
      <c r="D274" s="359" t="s">
        <v>5166</v>
      </c>
      <c r="E274" s="319">
        <v>10</v>
      </c>
      <c r="F274" s="319" t="s">
        <v>4340</v>
      </c>
      <c r="G274" s="319">
        <v>5812</v>
      </c>
      <c r="H274" s="360">
        <v>58120</v>
      </c>
      <c r="I274" s="319" t="s">
        <v>4905</v>
      </c>
    </row>
    <row r="275" spans="1:9" ht="47.25" hidden="1" outlineLevel="5" x14ac:dyDescent="0.25">
      <c r="A275" s="319">
        <v>77</v>
      </c>
      <c r="B275" s="359" t="s">
        <v>1350</v>
      </c>
      <c r="C275" s="359" t="s">
        <v>1123</v>
      </c>
      <c r="D275" s="359" t="s">
        <v>5167</v>
      </c>
      <c r="E275" s="319">
        <v>10</v>
      </c>
      <c r="F275" s="319" t="s">
        <v>4340</v>
      </c>
      <c r="G275" s="319">
        <v>5812</v>
      </c>
      <c r="H275" s="360">
        <v>58120</v>
      </c>
      <c r="I275" s="319" t="s">
        <v>4905</v>
      </c>
    </row>
    <row r="276" spans="1:9" ht="47.25" hidden="1" outlineLevel="5" x14ac:dyDescent="0.25">
      <c r="A276" s="319">
        <v>78</v>
      </c>
      <c r="B276" s="359" t="s">
        <v>1350</v>
      </c>
      <c r="C276" s="359" t="s">
        <v>1123</v>
      </c>
      <c r="D276" s="359" t="s">
        <v>5168</v>
      </c>
      <c r="E276" s="319">
        <v>10</v>
      </c>
      <c r="F276" s="319" t="s">
        <v>4340</v>
      </c>
      <c r="G276" s="319">
        <v>5812</v>
      </c>
      <c r="H276" s="360">
        <v>58120</v>
      </c>
      <c r="I276" s="319" t="s">
        <v>4905</v>
      </c>
    </row>
    <row r="277" spans="1:9" ht="47.25" hidden="1" outlineLevel="5" x14ac:dyDescent="0.25">
      <c r="A277" s="319">
        <v>79</v>
      </c>
      <c r="B277" s="359" t="s">
        <v>1350</v>
      </c>
      <c r="C277" s="359" t="s">
        <v>1123</v>
      </c>
      <c r="D277" s="359" t="s">
        <v>5169</v>
      </c>
      <c r="E277" s="319">
        <v>10</v>
      </c>
      <c r="F277" s="319" t="s">
        <v>4340</v>
      </c>
      <c r="G277" s="319">
        <v>6578</v>
      </c>
      <c r="H277" s="360">
        <v>65780</v>
      </c>
      <c r="I277" s="319" t="s">
        <v>4905</v>
      </c>
    </row>
    <row r="278" spans="1:9" ht="47.25" hidden="1" outlineLevel="5" x14ac:dyDescent="0.25">
      <c r="A278" s="319">
        <v>80</v>
      </c>
      <c r="B278" s="359" t="s">
        <v>1350</v>
      </c>
      <c r="C278" s="359" t="s">
        <v>1123</v>
      </c>
      <c r="D278" s="359" t="s">
        <v>5170</v>
      </c>
      <c r="E278" s="319">
        <v>10</v>
      </c>
      <c r="F278" s="319" t="s">
        <v>4340</v>
      </c>
      <c r="G278" s="319">
        <v>6578</v>
      </c>
      <c r="H278" s="360">
        <v>65780</v>
      </c>
      <c r="I278" s="319" t="s">
        <v>4905</v>
      </c>
    </row>
    <row r="279" spans="1:9" ht="47.25" hidden="1" outlineLevel="5" x14ac:dyDescent="0.25">
      <c r="A279" s="319">
        <v>81</v>
      </c>
      <c r="B279" s="359" t="s">
        <v>1350</v>
      </c>
      <c r="C279" s="359" t="s">
        <v>1123</v>
      </c>
      <c r="D279" s="359" t="s">
        <v>5171</v>
      </c>
      <c r="E279" s="319">
        <v>10</v>
      </c>
      <c r="F279" s="319" t="s">
        <v>4340</v>
      </c>
      <c r="G279" s="319">
        <v>6578</v>
      </c>
      <c r="H279" s="360">
        <v>65780</v>
      </c>
      <c r="I279" s="319" t="s">
        <v>4905</v>
      </c>
    </row>
    <row r="280" spans="1:9" ht="47.25" hidden="1" outlineLevel="5" x14ac:dyDescent="0.25">
      <c r="A280" s="319">
        <v>82</v>
      </c>
      <c r="B280" s="359" t="s">
        <v>1350</v>
      </c>
      <c r="C280" s="359" t="s">
        <v>1123</v>
      </c>
      <c r="D280" s="359" t="s">
        <v>5172</v>
      </c>
      <c r="E280" s="319">
        <v>10</v>
      </c>
      <c r="F280" s="319" t="s">
        <v>4340</v>
      </c>
      <c r="G280" s="319">
        <v>6578</v>
      </c>
      <c r="H280" s="360">
        <v>65780</v>
      </c>
      <c r="I280" s="319" t="s">
        <v>4905</v>
      </c>
    </row>
    <row r="281" spans="1:9" ht="47.25" hidden="1" outlineLevel="5" x14ac:dyDescent="0.25">
      <c r="A281" s="319">
        <v>83</v>
      </c>
      <c r="B281" s="359" t="s">
        <v>1350</v>
      </c>
      <c r="C281" s="359" t="s">
        <v>1123</v>
      </c>
      <c r="D281" s="359" t="s">
        <v>5173</v>
      </c>
      <c r="E281" s="319">
        <v>10</v>
      </c>
      <c r="F281" s="319" t="s">
        <v>4340</v>
      </c>
      <c r="G281" s="319">
        <v>5176</v>
      </c>
      <c r="H281" s="360">
        <v>51760</v>
      </c>
      <c r="I281" s="319" t="s">
        <v>4905</v>
      </c>
    </row>
    <row r="282" spans="1:9" ht="47.25" hidden="1" outlineLevel="5" x14ac:dyDescent="0.25">
      <c r="A282" s="319">
        <v>84</v>
      </c>
      <c r="B282" s="359" t="s">
        <v>1350</v>
      </c>
      <c r="C282" s="359" t="s">
        <v>1123</v>
      </c>
      <c r="D282" s="359" t="s">
        <v>5174</v>
      </c>
      <c r="E282" s="319">
        <v>10</v>
      </c>
      <c r="F282" s="319" t="s">
        <v>4340</v>
      </c>
      <c r="G282" s="319">
        <v>5176</v>
      </c>
      <c r="H282" s="360">
        <v>51760</v>
      </c>
      <c r="I282" s="319" t="s">
        <v>4905</v>
      </c>
    </row>
    <row r="283" spans="1:9" ht="47.25" hidden="1" outlineLevel="5" x14ac:dyDescent="0.25">
      <c r="A283" s="319">
        <v>85</v>
      </c>
      <c r="B283" s="359" t="s">
        <v>1350</v>
      </c>
      <c r="C283" s="359" t="s">
        <v>1123</v>
      </c>
      <c r="D283" s="359" t="s">
        <v>5175</v>
      </c>
      <c r="E283" s="319">
        <v>10</v>
      </c>
      <c r="F283" s="319" t="s">
        <v>4340</v>
      </c>
      <c r="G283" s="319">
        <v>5176</v>
      </c>
      <c r="H283" s="360">
        <v>51760</v>
      </c>
      <c r="I283" s="319" t="s">
        <v>4905</v>
      </c>
    </row>
    <row r="284" spans="1:9" ht="47.25" hidden="1" outlineLevel="5" x14ac:dyDescent="0.25">
      <c r="A284" s="319">
        <v>86</v>
      </c>
      <c r="B284" s="359" t="s">
        <v>1350</v>
      </c>
      <c r="C284" s="359" t="s">
        <v>1123</v>
      </c>
      <c r="D284" s="359" t="s">
        <v>5176</v>
      </c>
      <c r="E284" s="319">
        <v>10</v>
      </c>
      <c r="F284" s="319" t="s">
        <v>4340</v>
      </c>
      <c r="G284" s="319">
        <v>5176</v>
      </c>
      <c r="H284" s="360">
        <v>51760</v>
      </c>
      <c r="I284" s="319" t="s">
        <v>4905</v>
      </c>
    </row>
    <row r="285" spans="1:9" ht="47.25" hidden="1" outlineLevel="5" x14ac:dyDescent="0.25">
      <c r="A285" s="319">
        <v>87</v>
      </c>
      <c r="B285" s="359" t="s">
        <v>1350</v>
      </c>
      <c r="C285" s="359" t="s">
        <v>1123</v>
      </c>
      <c r="D285" s="359" t="s">
        <v>5177</v>
      </c>
      <c r="E285" s="319">
        <v>10</v>
      </c>
      <c r="F285" s="319" t="s">
        <v>4340</v>
      </c>
      <c r="G285" s="319">
        <v>5424</v>
      </c>
      <c r="H285" s="360">
        <v>54240</v>
      </c>
      <c r="I285" s="319" t="s">
        <v>4905</v>
      </c>
    </row>
    <row r="286" spans="1:9" ht="47.25" hidden="1" outlineLevel="5" x14ac:dyDescent="0.25">
      <c r="A286" s="319">
        <v>88</v>
      </c>
      <c r="B286" s="359" t="s">
        <v>1350</v>
      </c>
      <c r="C286" s="359" t="s">
        <v>1123</v>
      </c>
      <c r="D286" s="359" t="s">
        <v>5178</v>
      </c>
      <c r="E286" s="319">
        <v>10</v>
      </c>
      <c r="F286" s="319" t="s">
        <v>4340</v>
      </c>
      <c r="G286" s="319">
        <v>5424</v>
      </c>
      <c r="H286" s="360">
        <v>54240</v>
      </c>
      <c r="I286" s="319" t="s">
        <v>4905</v>
      </c>
    </row>
    <row r="287" spans="1:9" ht="47.25" hidden="1" outlineLevel="5" x14ac:dyDescent="0.25">
      <c r="A287" s="319">
        <v>89</v>
      </c>
      <c r="B287" s="359" t="s">
        <v>1350</v>
      </c>
      <c r="C287" s="359" t="s">
        <v>1123</v>
      </c>
      <c r="D287" s="359" t="s">
        <v>5179</v>
      </c>
      <c r="E287" s="319">
        <v>10</v>
      </c>
      <c r="F287" s="319" t="s">
        <v>4340</v>
      </c>
      <c r="G287" s="319">
        <v>5424</v>
      </c>
      <c r="H287" s="360">
        <v>54240</v>
      </c>
      <c r="I287" s="319" t="s">
        <v>4905</v>
      </c>
    </row>
    <row r="288" spans="1:9" ht="47.25" hidden="1" outlineLevel="5" x14ac:dyDescent="0.25">
      <c r="A288" s="319">
        <v>90</v>
      </c>
      <c r="B288" s="359" t="s">
        <v>1350</v>
      </c>
      <c r="C288" s="359" t="s">
        <v>1123</v>
      </c>
      <c r="D288" s="359" t="s">
        <v>5180</v>
      </c>
      <c r="E288" s="319">
        <v>10</v>
      </c>
      <c r="F288" s="319" t="s">
        <v>4340</v>
      </c>
      <c r="G288" s="319">
        <v>5424</v>
      </c>
      <c r="H288" s="360">
        <v>54240</v>
      </c>
      <c r="I288" s="319" t="s">
        <v>4905</v>
      </c>
    </row>
    <row r="289" spans="1:9" ht="47.25" hidden="1" outlineLevel="5" x14ac:dyDescent="0.25">
      <c r="A289" s="319">
        <v>91</v>
      </c>
      <c r="B289" s="359" t="s">
        <v>1350</v>
      </c>
      <c r="C289" s="359" t="s">
        <v>1123</v>
      </c>
      <c r="D289" s="359" t="s">
        <v>5181</v>
      </c>
      <c r="E289" s="319">
        <v>10</v>
      </c>
      <c r="F289" s="319" t="s">
        <v>4340</v>
      </c>
      <c r="G289" s="319">
        <v>5600</v>
      </c>
      <c r="H289" s="360">
        <v>56000</v>
      </c>
      <c r="I289" s="319" t="s">
        <v>4905</v>
      </c>
    </row>
    <row r="290" spans="1:9" ht="47.25" hidden="1" outlineLevel="5" x14ac:dyDescent="0.25">
      <c r="A290" s="319">
        <v>92</v>
      </c>
      <c r="B290" s="359" t="s">
        <v>1350</v>
      </c>
      <c r="C290" s="359" t="s">
        <v>1123</v>
      </c>
      <c r="D290" s="359" t="s">
        <v>5182</v>
      </c>
      <c r="E290" s="319">
        <v>10</v>
      </c>
      <c r="F290" s="319" t="s">
        <v>4340</v>
      </c>
      <c r="G290" s="319">
        <v>5600</v>
      </c>
      <c r="H290" s="360">
        <v>56000</v>
      </c>
      <c r="I290" s="319" t="s">
        <v>4905</v>
      </c>
    </row>
    <row r="291" spans="1:9" ht="47.25" hidden="1" outlineLevel="5" x14ac:dyDescent="0.25">
      <c r="A291" s="319">
        <v>93</v>
      </c>
      <c r="B291" s="359" t="s">
        <v>1350</v>
      </c>
      <c r="C291" s="359" t="s">
        <v>1123</v>
      </c>
      <c r="D291" s="359" t="s">
        <v>5183</v>
      </c>
      <c r="E291" s="319">
        <v>10</v>
      </c>
      <c r="F291" s="319" t="s">
        <v>4340</v>
      </c>
      <c r="G291" s="319">
        <v>5816</v>
      </c>
      <c r="H291" s="360">
        <v>58160</v>
      </c>
      <c r="I291" s="319" t="s">
        <v>4905</v>
      </c>
    </row>
    <row r="292" spans="1:9" ht="47.25" hidden="1" outlineLevel="5" x14ac:dyDescent="0.25">
      <c r="A292" s="319">
        <v>94</v>
      </c>
      <c r="B292" s="359" t="s">
        <v>1350</v>
      </c>
      <c r="C292" s="359" t="s">
        <v>1123</v>
      </c>
      <c r="D292" s="359" t="s">
        <v>5184</v>
      </c>
      <c r="E292" s="319">
        <v>10</v>
      </c>
      <c r="F292" s="319" t="s">
        <v>4340</v>
      </c>
      <c r="G292" s="319">
        <v>5916</v>
      </c>
      <c r="H292" s="360">
        <v>59160</v>
      </c>
      <c r="I292" s="319" t="s">
        <v>4905</v>
      </c>
    </row>
    <row r="293" spans="1:9" ht="47.25" hidden="1" outlineLevel="5" x14ac:dyDescent="0.25">
      <c r="A293" s="319">
        <v>95</v>
      </c>
      <c r="B293" s="359" t="s">
        <v>1350</v>
      </c>
      <c r="C293" s="359" t="s">
        <v>1123</v>
      </c>
      <c r="D293" s="359" t="s">
        <v>5185</v>
      </c>
      <c r="E293" s="319">
        <v>10</v>
      </c>
      <c r="F293" s="319" t="s">
        <v>4340</v>
      </c>
      <c r="G293" s="319">
        <v>6016</v>
      </c>
      <c r="H293" s="360">
        <v>60160</v>
      </c>
      <c r="I293" s="319" t="s">
        <v>4905</v>
      </c>
    </row>
    <row r="294" spans="1:9" ht="47.25" hidden="1" outlineLevel="5" x14ac:dyDescent="0.25">
      <c r="A294" s="319">
        <v>96</v>
      </c>
      <c r="B294" s="359" t="s">
        <v>1350</v>
      </c>
      <c r="C294" s="359" t="s">
        <v>1123</v>
      </c>
      <c r="D294" s="359" t="s">
        <v>5186</v>
      </c>
      <c r="E294" s="319">
        <v>10</v>
      </c>
      <c r="F294" s="319" t="s">
        <v>4340</v>
      </c>
      <c r="G294" s="319">
        <v>6216</v>
      </c>
      <c r="H294" s="360">
        <v>62160</v>
      </c>
      <c r="I294" s="319" t="s">
        <v>4905</v>
      </c>
    </row>
    <row r="295" spans="1:9" ht="47.25" hidden="1" outlineLevel="5" x14ac:dyDescent="0.25">
      <c r="A295" s="319">
        <v>97</v>
      </c>
      <c r="B295" s="359" t="s">
        <v>1350</v>
      </c>
      <c r="C295" s="359" t="s">
        <v>1123</v>
      </c>
      <c r="D295" s="359" t="s">
        <v>5187</v>
      </c>
      <c r="E295" s="319">
        <v>10</v>
      </c>
      <c r="F295" s="319" t="s">
        <v>4340</v>
      </c>
      <c r="G295" s="319">
        <v>6216</v>
      </c>
      <c r="H295" s="360">
        <v>62160</v>
      </c>
      <c r="I295" s="319" t="s">
        <v>4905</v>
      </c>
    </row>
    <row r="296" spans="1:9" ht="47.25" hidden="1" outlineLevel="5" x14ac:dyDescent="0.25">
      <c r="A296" s="319">
        <v>98</v>
      </c>
      <c r="B296" s="359" t="s">
        <v>1350</v>
      </c>
      <c r="C296" s="359" t="s">
        <v>1123</v>
      </c>
      <c r="D296" s="359" t="s">
        <v>5188</v>
      </c>
      <c r="E296" s="319">
        <v>10</v>
      </c>
      <c r="F296" s="319" t="s">
        <v>4340</v>
      </c>
      <c r="G296" s="319">
        <v>6408</v>
      </c>
      <c r="H296" s="360">
        <v>64080</v>
      </c>
      <c r="I296" s="319" t="s">
        <v>4905</v>
      </c>
    </row>
    <row r="297" spans="1:9" ht="47.25" hidden="1" outlineLevel="5" x14ac:dyDescent="0.25">
      <c r="A297" s="319">
        <v>99</v>
      </c>
      <c r="B297" s="359" t="s">
        <v>1350</v>
      </c>
      <c r="C297" s="359" t="s">
        <v>1123</v>
      </c>
      <c r="D297" s="359" t="s">
        <v>5189</v>
      </c>
      <c r="E297" s="319">
        <v>10</v>
      </c>
      <c r="F297" s="319" t="s">
        <v>4340</v>
      </c>
      <c r="G297" s="319">
        <v>6408</v>
      </c>
      <c r="H297" s="360">
        <v>64080</v>
      </c>
      <c r="I297" s="319" t="s">
        <v>4905</v>
      </c>
    </row>
    <row r="298" spans="1:9" ht="47.25" hidden="1" outlineLevel="5" x14ac:dyDescent="0.25">
      <c r="A298" s="319">
        <v>100</v>
      </c>
      <c r="B298" s="359" t="s">
        <v>1350</v>
      </c>
      <c r="C298" s="359" t="s">
        <v>1123</v>
      </c>
      <c r="D298" s="359" t="s">
        <v>5190</v>
      </c>
      <c r="E298" s="319">
        <v>10</v>
      </c>
      <c r="F298" s="319" t="s">
        <v>4340</v>
      </c>
      <c r="G298" s="319">
        <v>6608</v>
      </c>
      <c r="H298" s="360">
        <v>66080</v>
      </c>
      <c r="I298" s="319" t="s">
        <v>4905</v>
      </c>
    </row>
    <row r="299" spans="1:9" ht="47.25" hidden="1" outlineLevel="5" x14ac:dyDescent="0.25">
      <c r="A299" s="319">
        <v>101</v>
      </c>
      <c r="B299" s="359" t="s">
        <v>1350</v>
      </c>
      <c r="C299" s="359" t="s">
        <v>1123</v>
      </c>
      <c r="D299" s="359" t="s">
        <v>5191</v>
      </c>
      <c r="E299" s="319">
        <v>10</v>
      </c>
      <c r="F299" s="319" t="s">
        <v>4340</v>
      </c>
      <c r="G299" s="319">
        <v>6608</v>
      </c>
      <c r="H299" s="360">
        <v>66080</v>
      </c>
      <c r="I299" s="319" t="s">
        <v>4905</v>
      </c>
    </row>
    <row r="300" spans="1:9" ht="47.25" hidden="1" outlineLevel="5" x14ac:dyDescent="0.25">
      <c r="A300" s="319">
        <v>102</v>
      </c>
      <c r="B300" s="359" t="s">
        <v>1350</v>
      </c>
      <c r="C300" s="359" t="s">
        <v>1123</v>
      </c>
      <c r="D300" s="359" t="s">
        <v>5192</v>
      </c>
      <c r="E300" s="319">
        <v>10</v>
      </c>
      <c r="F300" s="319" t="s">
        <v>4340</v>
      </c>
      <c r="G300" s="319">
        <v>6832</v>
      </c>
      <c r="H300" s="360">
        <v>68320</v>
      </c>
      <c r="I300" s="319" t="s">
        <v>4905</v>
      </c>
    </row>
    <row r="301" spans="1:9" ht="47.25" hidden="1" outlineLevel="5" x14ac:dyDescent="0.25">
      <c r="A301" s="319">
        <v>103</v>
      </c>
      <c r="B301" s="359" t="s">
        <v>1350</v>
      </c>
      <c r="C301" s="359" t="s">
        <v>1123</v>
      </c>
      <c r="D301" s="359" t="s">
        <v>5193</v>
      </c>
      <c r="E301" s="319">
        <v>10</v>
      </c>
      <c r="F301" s="319" t="s">
        <v>4340</v>
      </c>
      <c r="G301" s="319">
        <v>7054</v>
      </c>
      <c r="H301" s="360">
        <v>70540</v>
      </c>
      <c r="I301" s="319" t="s">
        <v>4905</v>
      </c>
    </row>
    <row r="302" spans="1:9" ht="47.25" hidden="1" outlineLevel="5" x14ac:dyDescent="0.25">
      <c r="A302" s="319">
        <v>104</v>
      </c>
      <c r="B302" s="359" t="s">
        <v>1350</v>
      </c>
      <c r="C302" s="359" t="s">
        <v>1123</v>
      </c>
      <c r="D302" s="359" t="s">
        <v>5194</v>
      </c>
      <c r="E302" s="319">
        <v>10</v>
      </c>
      <c r="F302" s="319" t="s">
        <v>4340</v>
      </c>
      <c r="G302" s="319">
        <v>7054</v>
      </c>
      <c r="H302" s="360">
        <v>70540</v>
      </c>
      <c r="I302" s="319" t="s">
        <v>4905</v>
      </c>
    </row>
    <row r="303" spans="1:9" ht="47.25" hidden="1" outlineLevel="5" x14ac:dyDescent="0.25">
      <c r="A303" s="319">
        <v>105</v>
      </c>
      <c r="B303" s="359" t="s">
        <v>1350</v>
      </c>
      <c r="C303" s="359" t="s">
        <v>1123</v>
      </c>
      <c r="D303" s="359" t="s">
        <v>5195</v>
      </c>
      <c r="E303" s="319">
        <v>10</v>
      </c>
      <c r="F303" s="319" t="s">
        <v>4340</v>
      </c>
      <c r="G303" s="319">
        <v>7054</v>
      </c>
      <c r="H303" s="360">
        <v>70540</v>
      </c>
      <c r="I303" s="319" t="s">
        <v>4905</v>
      </c>
    </row>
    <row r="304" spans="1:9" ht="47.25" hidden="1" outlineLevel="5" x14ac:dyDescent="0.25">
      <c r="A304" s="319">
        <v>106</v>
      </c>
      <c r="B304" s="359" t="s">
        <v>1351</v>
      </c>
      <c r="C304" s="359" t="s">
        <v>1123</v>
      </c>
      <c r="D304" s="359" t="s">
        <v>5196</v>
      </c>
      <c r="E304" s="319">
        <v>300</v>
      </c>
      <c r="F304" s="319" t="s">
        <v>4340</v>
      </c>
      <c r="G304" s="319">
        <v>941</v>
      </c>
      <c r="H304" s="360">
        <v>282300</v>
      </c>
      <c r="I304" s="319" t="s">
        <v>4905</v>
      </c>
    </row>
    <row r="305" spans="1:9" ht="47.25" hidden="1" outlineLevel="5" x14ac:dyDescent="0.25">
      <c r="A305" s="319">
        <v>107</v>
      </c>
      <c r="B305" s="359" t="s">
        <v>1351</v>
      </c>
      <c r="C305" s="359" t="s">
        <v>1123</v>
      </c>
      <c r="D305" s="359" t="s">
        <v>5197</v>
      </c>
      <c r="E305" s="319">
        <v>300</v>
      </c>
      <c r="F305" s="319" t="s">
        <v>4340</v>
      </c>
      <c r="G305" s="319">
        <v>1216</v>
      </c>
      <c r="H305" s="360">
        <v>364800</v>
      </c>
      <c r="I305" s="319" t="s">
        <v>4905</v>
      </c>
    </row>
    <row r="306" spans="1:9" ht="47.25" hidden="1" outlineLevel="5" x14ac:dyDescent="0.25">
      <c r="A306" s="319">
        <v>108</v>
      </c>
      <c r="B306" s="359" t="s">
        <v>1352</v>
      </c>
      <c r="C306" s="359" t="s">
        <v>1123</v>
      </c>
      <c r="D306" s="359" t="s">
        <v>5198</v>
      </c>
      <c r="E306" s="319">
        <v>300</v>
      </c>
      <c r="F306" s="319" t="s">
        <v>4340</v>
      </c>
      <c r="G306" s="319">
        <v>952</v>
      </c>
      <c r="H306" s="360">
        <v>285600</v>
      </c>
      <c r="I306" s="319" t="s">
        <v>4905</v>
      </c>
    </row>
    <row r="307" spans="1:9" ht="47.25" hidden="1" outlineLevel="5" x14ac:dyDescent="0.25">
      <c r="A307" s="319">
        <v>109</v>
      </c>
      <c r="B307" s="359" t="s">
        <v>1352</v>
      </c>
      <c r="C307" s="359" t="s">
        <v>1123</v>
      </c>
      <c r="D307" s="359" t="s">
        <v>5199</v>
      </c>
      <c r="E307" s="319">
        <v>300</v>
      </c>
      <c r="F307" s="319" t="s">
        <v>4340</v>
      </c>
      <c r="G307" s="319">
        <v>1017</v>
      </c>
      <c r="H307" s="360">
        <v>305100</v>
      </c>
      <c r="I307" s="319" t="s">
        <v>4905</v>
      </c>
    </row>
    <row r="308" spans="1:9" ht="315" hidden="1" outlineLevel="5" x14ac:dyDescent="0.25">
      <c r="A308" s="319">
        <v>110</v>
      </c>
      <c r="B308" s="359" t="s">
        <v>1353</v>
      </c>
      <c r="C308" s="359" t="s">
        <v>1123</v>
      </c>
      <c r="D308" s="359" t="s">
        <v>5200</v>
      </c>
      <c r="E308" s="319">
        <v>60</v>
      </c>
      <c r="F308" s="319" t="s">
        <v>724</v>
      </c>
      <c r="G308" s="319">
        <v>43400</v>
      </c>
      <c r="H308" s="360">
        <v>2604000</v>
      </c>
      <c r="I308" s="319" t="s">
        <v>4905</v>
      </c>
    </row>
    <row r="309" spans="1:9" ht="378" hidden="1" outlineLevel="5" x14ac:dyDescent="0.25">
      <c r="A309" s="319">
        <v>111</v>
      </c>
      <c r="B309" s="359" t="s">
        <v>1353</v>
      </c>
      <c r="C309" s="359" t="s">
        <v>1123</v>
      </c>
      <c r="D309" s="359" t="s">
        <v>5201</v>
      </c>
      <c r="E309" s="319">
        <v>650</v>
      </c>
      <c r="F309" s="319" t="s">
        <v>724</v>
      </c>
      <c r="G309" s="319">
        <v>34000</v>
      </c>
      <c r="H309" s="360">
        <v>22100000</v>
      </c>
      <c r="I309" s="319" t="s">
        <v>4905</v>
      </c>
    </row>
    <row r="310" spans="1:9" ht="409.5" hidden="1" outlineLevel="5" x14ac:dyDescent="0.25">
      <c r="A310" s="319">
        <v>112</v>
      </c>
      <c r="B310" s="359" t="s">
        <v>1354</v>
      </c>
      <c r="C310" s="359" t="s">
        <v>1123</v>
      </c>
      <c r="D310" s="359" t="s">
        <v>5202</v>
      </c>
      <c r="E310" s="319">
        <v>60</v>
      </c>
      <c r="F310" s="319" t="s">
        <v>724</v>
      </c>
      <c r="G310" s="319">
        <v>200000</v>
      </c>
      <c r="H310" s="360">
        <v>12000000</v>
      </c>
      <c r="I310" s="319" t="s">
        <v>4905</v>
      </c>
    </row>
    <row r="311" spans="1:9" ht="236.25" hidden="1" outlineLevel="5" x14ac:dyDescent="0.25">
      <c r="A311" s="319">
        <v>113</v>
      </c>
      <c r="B311" s="359" t="s">
        <v>1355</v>
      </c>
      <c r="C311" s="359" t="s">
        <v>1123</v>
      </c>
      <c r="D311" s="359" t="s">
        <v>5203</v>
      </c>
      <c r="E311" s="319">
        <v>400</v>
      </c>
      <c r="F311" s="319" t="s">
        <v>724</v>
      </c>
      <c r="G311" s="319">
        <v>12053</v>
      </c>
      <c r="H311" s="360">
        <v>4821200</v>
      </c>
      <c r="I311" s="319" t="s">
        <v>4905</v>
      </c>
    </row>
    <row r="312" spans="1:9" ht="94.5" hidden="1" outlineLevel="5" x14ac:dyDescent="0.25">
      <c r="A312" s="319">
        <v>114</v>
      </c>
      <c r="B312" s="359" t="s">
        <v>1337</v>
      </c>
      <c r="C312" s="359" t="s">
        <v>1123</v>
      </c>
      <c r="D312" s="359" t="s">
        <v>5204</v>
      </c>
      <c r="E312" s="319">
        <v>200</v>
      </c>
      <c r="F312" s="319" t="s">
        <v>724</v>
      </c>
      <c r="G312" s="319">
        <v>450</v>
      </c>
      <c r="H312" s="360">
        <v>90000</v>
      </c>
      <c r="I312" s="319" t="s">
        <v>4905</v>
      </c>
    </row>
    <row r="313" spans="1:9" ht="94.5" hidden="1" outlineLevel="5" x14ac:dyDescent="0.25">
      <c r="A313" s="319">
        <v>115</v>
      </c>
      <c r="B313" s="359" t="s">
        <v>1337</v>
      </c>
      <c r="C313" s="359" t="s">
        <v>1123</v>
      </c>
      <c r="D313" s="359" t="s">
        <v>5205</v>
      </c>
      <c r="E313" s="319">
        <v>2000</v>
      </c>
      <c r="F313" s="319" t="s">
        <v>724</v>
      </c>
      <c r="G313" s="319">
        <v>450</v>
      </c>
      <c r="H313" s="360">
        <v>900000</v>
      </c>
      <c r="I313" s="319" t="s">
        <v>4905</v>
      </c>
    </row>
    <row r="314" spans="1:9" ht="173.25" hidden="1" outlineLevel="5" x14ac:dyDescent="0.25">
      <c r="A314" s="319">
        <v>116</v>
      </c>
      <c r="B314" s="359" t="s">
        <v>751</v>
      </c>
      <c r="C314" s="359" t="s">
        <v>1123</v>
      </c>
      <c r="D314" s="359" t="s">
        <v>5206</v>
      </c>
      <c r="E314" s="319">
        <v>800</v>
      </c>
      <c r="F314" s="319" t="s">
        <v>724</v>
      </c>
      <c r="G314" s="319">
        <v>400</v>
      </c>
      <c r="H314" s="360">
        <v>320000</v>
      </c>
      <c r="I314" s="319" t="s">
        <v>4905</v>
      </c>
    </row>
    <row r="315" spans="1:9" ht="126" hidden="1" outlineLevel="5" x14ac:dyDescent="0.25">
      <c r="A315" s="319">
        <v>117</v>
      </c>
      <c r="B315" s="359" t="s">
        <v>751</v>
      </c>
      <c r="C315" s="359" t="s">
        <v>1123</v>
      </c>
      <c r="D315" s="359" t="s">
        <v>5207</v>
      </c>
      <c r="E315" s="319">
        <v>20010</v>
      </c>
      <c r="F315" s="319" t="s">
        <v>724</v>
      </c>
      <c r="G315" s="319">
        <v>400</v>
      </c>
      <c r="H315" s="360">
        <v>8004000</v>
      </c>
      <c r="I315" s="319" t="s">
        <v>4905</v>
      </c>
    </row>
    <row r="316" spans="1:9" ht="409.5" hidden="1" outlineLevel="5" x14ac:dyDescent="0.25">
      <c r="A316" s="319">
        <v>118</v>
      </c>
      <c r="B316" s="359" t="s">
        <v>1356</v>
      </c>
      <c r="C316" s="359" t="s">
        <v>1123</v>
      </c>
      <c r="D316" s="359" t="s">
        <v>5208</v>
      </c>
      <c r="E316" s="319">
        <v>4</v>
      </c>
      <c r="F316" s="319" t="s">
        <v>5097</v>
      </c>
      <c r="G316" s="319">
        <v>112685</v>
      </c>
      <c r="H316" s="360">
        <v>450740</v>
      </c>
      <c r="I316" s="319" t="s">
        <v>4905</v>
      </c>
    </row>
    <row r="317" spans="1:9" ht="110.25" hidden="1" outlineLevel="5" x14ac:dyDescent="0.25">
      <c r="A317" s="319">
        <v>119</v>
      </c>
      <c r="B317" s="359" t="s">
        <v>1357</v>
      </c>
      <c r="C317" s="359" t="s">
        <v>1123</v>
      </c>
      <c r="D317" s="359" t="s">
        <v>5209</v>
      </c>
      <c r="E317" s="319">
        <v>34</v>
      </c>
      <c r="F317" s="319" t="s">
        <v>724</v>
      </c>
      <c r="G317" s="319">
        <v>870</v>
      </c>
      <c r="H317" s="360">
        <v>29580</v>
      </c>
      <c r="I317" s="319" t="s">
        <v>4905</v>
      </c>
    </row>
    <row r="318" spans="1:9" ht="47.25" hidden="1" outlineLevel="5" x14ac:dyDescent="0.25">
      <c r="A318" s="319">
        <v>120</v>
      </c>
      <c r="B318" s="359" t="s">
        <v>1358</v>
      </c>
      <c r="C318" s="359" t="s">
        <v>1135</v>
      </c>
      <c r="D318" s="359" t="s">
        <v>5210</v>
      </c>
      <c r="E318" s="319">
        <v>30</v>
      </c>
      <c r="F318" s="319" t="s">
        <v>724</v>
      </c>
      <c r="G318" s="319">
        <v>46223</v>
      </c>
      <c r="H318" s="360">
        <v>1386690</v>
      </c>
      <c r="I318" s="319" t="s">
        <v>4905</v>
      </c>
    </row>
    <row r="319" spans="1:9" ht="220.5" hidden="1" outlineLevel="5" x14ac:dyDescent="0.25">
      <c r="A319" s="319">
        <v>121</v>
      </c>
      <c r="B319" s="359" t="s">
        <v>1359</v>
      </c>
      <c r="C319" s="359" t="s">
        <v>1135</v>
      </c>
      <c r="D319" s="359" t="s">
        <v>5211</v>
      </c>
      <c r="E319" s="319">
        <v>7000</v>
      </c>
      <c r="F319" s="319" t="s">
        <v>4339</v>
      </c>
      <c r="G319" s="319">
        <v>1179</v>
      </c>
      <c r="H319" s="360">
        <v>8253000</v>
      </c>
      <c r="I319" s="319" t="s">
        <v>4905</v>
      </c>
    </row>
    <row r="320" spans="1:9" ht="78.75" hidden="1" outlineLevel="5" x14ac:dyDescent="0.25">
      <c r="A320" s="319">
        <v>122</v>
      </c>
      <c r="B320" s="359" t="s">
        <v>1360</v>
      </c>
      <c r="C320" s="359" t="s">
        <v>1135</v>
      </c>
      <c r="D320" s="359" t="s">
        <v>5212</v>
      </c>
      <c r="E320" s="319">
        <v>76</v>
      </c>
      <c r="F320" s="319" t="s">
        <v>5097</v>
      </c>
      <c r="G320" s="319">
        <v>151785.71</v>
      </c>
      <c r="H320" s="360">
        <v>11535713.959999999</v>
      </c>
      <c r="I320" s="319" t="s">
        <v>4905</v>
      </c>
    </row>
    <row r="321" spans="1:9" ht="204.75" hidden="1" outlineLevel="5" x14ac:dyDescent="0.25">
      <c r="A321" s="319">
        <v>123</v>
      </c>
      <c r="B321" s="359" t="s">
        <v>1361</v>
      </c>
      <c r="C321" s="359" t="s">
        <v>1123</v>
      </c>
      <c r="D321" s="359" t="s">
        <v>5213</v>
      </c>
      <c r="E321" s="319">
        <v>8</v>
      </c>
      <c r="F321" s="319" t="s">
        <v>5097</v>
      </c>
      <c r="G321" s="319">
        <v>125000</v>
      </c>
      <c r="H321" s="360">
        <v>1000000</v>
      </c>
      <c r="I321" s="319" t="s">
        <v>4905</v>
      </c>
    </row>
    <row r="322" spans="1:9" ht="220.5" hidden="1" outlineLevel="5" x14ac:dyDescent="0.25">
      <c r="A322" s="319">
        <v>124</v>
      </c>
      <c r="B322" s="359" t="s">
        <v>1361</v>
      </c>
      <c r="C322" s="359" t="s">
        <v>1123</v>
      </c>
      <c r="D322" s="359" t="s">
        <v>5214</v>
      </c>
      <c r="E322" s="319">
        <v>5</v>
      </c>
      <c r="F322" s="319" t="s">
        <v>5097</v>
      </c>
      <c r="G322" s="319">
        <v>166000</v>
      </c>
      <c r="H322" s="360">
        <v>830000</v>
      </c>
      <c r="I322" s="319" t="s">
        <v>4905</v>
      </c>
    </row>
    <row r="323" spans="1:9" ht="409.5" hidden="1" outlineLevel="5" x14ac:dyDescent="0.25">
      <c r="A323" s="319">
        <v>125</v>
      </c>
      <c r="B323" s="359" t="s">
        <v>1362</v>
      </c>
      <c r="C323" s="359" t="s">
        <v>1123</v>
      </c>
      <c r="D323" s="359" t="s">
        <v>5215</v>
      </c>
      <c r="E323" s="319">
        <v>400</v>
      </c>
      <c r="F323" s="319" t="s">
        <v>295</v>
      </c>
      <c r="G323" s="319">
        <v>1500</v>
      </c>
      <c r="H323" s="360">
        <v>600000</v>
      </c>
      <c r="I323" s="319" t="s">
        <v>4905</v>
      </c>
    </row>
    <row r="324" spans="1:9" ht="409.5" hidden="1" outlineLevel="5" x14ac:dyDescent="0.25">
      <c r="A324" s="319">
        <v>126</v>
      </c>
      <c r="B324" s="359" t="s">
        <v>144</v>
      </c>
      <c r="C324" s="359" t="s">
        <v>1123</v>
      </c>
      <c r="D324" s="359" t="s">
        <v>5216</v>
      </c>
      <c r="E324" s="319">
        <v>100</v>
      </c>
      <c r="F324" s="319" t="s">
        <v>724</v>
      </c>
      <c r="G324" s="319">
        <v>500</v>
      </c>
      <c r="H324" s="360">
        <v>50000</v>
      </c>
      <c r="I324" s="319" t="s">
        <v>4905</v>
      </c>
    </row>
    <row r="325" spans="1:9" ht="78.75" hidden="1" outlineLevel="5" x14ac:dyDescent="0.25">
      <c r="A325" s="319">
        <v>127</v>
      </c>
      <c r="B325" s="359" t="s">
        <v>144</v>
      </c>
      <c r="C325" s="359" t="s">
        <v>1123</v>
      </c>
      <c r="D325" s="359" t="s">
        <v>5217</v>
      </c>
      <c r="E325" s="319">
        <v>1510</v>
      </c>
      <c r="F325" s="319" t="s">
        <v>724</v>
      </c>
      <c r="G325" s="319">
        <v>637</v>
      </c>
      <c r="H325" s="360">
        <v>961870</v>
      </c>
      <c r="I325" s="319" t="s">
        <v>4905</v>
      </c>
    </row>
    <row r="326" spans="1:9" ht="78.75" hidden="1" outlineLevel="5" x14ac:dyDescent="0.25">
      <c r="A326" s="319">
        <v>128</v>
      </c>
      <c r="B326" s="359" t="s">
        <v>144</v>
      </c>
      <c r="C326" s="359" t="s">
        <v>1123</v>
      </c>
      <c r="D326" s="359" t="s">
        <v>5218</v>
      </c>
      <c r="E326" s="319">
        <v>1030</v>
      </c>
      <c r="F326" s="319" t="s">
        <v>724</v>
      </c>
      <c r="G326" s="319">
        <v>620</v>
      </c>
      <c r="H326" s="360">
        <v>638600</v>
      </c>
      <c r="I326" s="319" t="s">
        <v>4905</v>
      </c>
    </row>
    <row r="327" spans="1:9" ht="78.75" hidden="1" outlineLevel="5" x14ac:dyDescent="0.25">
      <c r="A327" s="319">
        <v>129</v>
      </c>
      <c r="B327" s="359" t="s">
        <v>144</v>
      </c>
      <c r="C327" s="359" t="s">
        <v>1123</v>
      </c>
      <c r="D327" s="359" t="s">
        <v>5219</v>
      </c>
      <c r="E327" s="319">
        <v>330</v>
      </c>
      <c r="F327" s="319" t="s">
        <v>724</v>
      </c>
      <c r="G327" s="319">
        <v>620</v>
      </c>
      <c r="H327" s="360">
        <v>204600</v>
      </c>
      <c r="I327" s="319" t="s">
        <v>4905</v>
      </c>
    </row>
    <row r="328" spans="1:9" ht="78.75" hidden="1" outlineLevel="5" x14ac:dyDescent="0.25">
      <c r="A328" s="319">
        <v>130</v>
      </c>
      <c r="B328" s="359" t="s">
        <v>1363</v>
      </c>
      <c r="C328" s="359" t="s">
        <v>1123</v>
      </c>
      <c r="D328" s="359" t="s">
        <v>5220</v>
      </c>
      <c r="E328" s="319">
        <v>1500</v>
      </c>
      <c r="F328" s="319" t="s">
        <v>724</v>
      </c>
      <c r="G328" s="319">
        <v>545</v>
      </c>
      <c r="H328" s="360">
        <v>817500</v>
      </c>
      <c r="I328" s="319" t="s">
        <v>4905</v>
      </c>
    </row>
    <row r="329" spans="1:9" ht="78.75" hidden="1" outlineLevel="5" x14ac:dyDescent="0.25">
      <c r="A329" s="319">
        <v>131</v>
      </c>
      <c r="B329" s="359" t="s">
        <v>1363</v>
      </c>
      <c r="C329" s="359" t="s">
        <v>1123</v>
      </c>
      <c r="D329" s="359" t="s">
        <v>5221</v>
      </c>
      <c r="E329" s="319">
        <v>2000</v>
      </c>
      <c r="F329" s="319" t="s">
        <v>724</v>
      </c>
      <c r="G329" s="319">
        <v>555</v>
      </c>
      <c r="H329" s="360">
        <v>1110000</v>
      </c>
      <c r="I329" s="319" t="s">
        <v>4905</v>
      </c>
    </row>
    <row r="330" spans="1:9" ht="94.5" hidden="1" outlineLevel="5" x14ac:dyDescent="0.25">
      <c r="A330" s="319">
        <v>132</v>
      </c>
      <c r="B330" s="359" t="s">
        <v>1364</v>
      </c>
      <c r="C330" s="359" t="s">
        <v>1123</v>
      </c>
      <c r="D330" s="359" t="s">
        <v>5222</v>
      </c>
      <c r="E330" s="319">
        <v>2000</v>
      </c>
      <c r="F330" s="319" t="s">
        <v>724</v>
      </c>
      <c r="G330" s="319">
        <v>310</v>
      </c>
      <c r="H330" s="360">
        <v>620000</v>
      </c>
      <c r="I330" s="319" t="s">
        <v>4905</v>
      </c>
    </row>
    <row r="331" spans="1:9" ht="78.75" hidden="1" outlineLevel="5" x14ac:dyDescent="0.25">
      <c r="A331" s="319">
        <v>133</v>
      </c>
      <c r="B331" s="359" t="s">
        <v>1365</v>
      </c>
      <c r="C331" s="359" t="s">
        <v>1123</v>
      </c>
      <c r="D331" s="359" t="s">
        <v>5223</v>
      </c>
      <c r="E331" s="319">
        <v>50</v>
      </c>
      <c r="F331" s="319" t="s">
        <v>724</v>
      </c>
      <c r="G331" s="319">
        <v>9700</v>
      </c>
      <c r="H331" s="360">
        <v>485000</v>
      </c>
      <c r="I331" s="319" t="s">
        <v>4905</v>
      </c>
    </row>
    <row r="332" spans="1:9" ht="409.5" hidden="1" outlineLevel="5" x14ac:dyDescent="0.25">
      <c r="A332" s="319">
        <v>134</v>
      </c>
      <c r="B332" s="359" t="s">
        <v>295</v>
      </c>
      <c r="C332" s="359" t="s">
        <v>1123</v>
      </c>
      <c r="D332" s="359" t="s">
        <v>5224</v>
      </c>
      <c r="E332" s="319">
        <v>60</v>
      </c>
      <c r="F332" s="319" t="s">
        <v>295</v>
      </c>
      <c r="G332" s="319">
        <v>6500</v>
      </c>
      <c r="H332" s="360">
        <v>390000</v>
      </c>
      <c r="I332" s="319" t="s">
        <v>4905</v>
      </c>
    </row>
    <row r="333" spans="1:9" ht="409.5" hidden="1" outlineLevel="5" x14ac:dyDescent="0.25">
      <c r="A333" s="319">
        <v>135</v>
      </c>
      <c r="B333" s="359" t="s">
        <v>295</v>
      </c>
      <c r="C333" s="359" t="s">
        <v>1123</v>
      </c>
      <c r="D333" s="359" t="s">
        <v>5225</v>
      </c>
      <c r="E333" s="319">
        <v>30</v>
      </c>
      <c r="F333" s="319" t="s">
        <v>295</v>
      </c>
      <c r="G333" s="319">
        <v>6500</v>
      </c>
      <c r="H333" s="360">
        <v>195000</v>
      </c>
      <c r="I333" s="319" t="s">
        <v>4905</v>
      </c>
    </row>
    <row r="334" spans="1:9" ht="47.25" hidden="1" outlineLevel="5" x14ac:dyDescent="0.25">
      <c r="A334" s="319">
        <v>136</v>
      </c>
      <c r="B334" s="359" t="s">
        <v>1366</v>
      </c>
      <c r="C334" s="359" t="s">
        <v>1123</v>
      </c>
      <c r="D334" s="359" t="s">
        <v>5226</v>
      </c>
      <c r="E334" s="319">
        <v>1000</v>
      </c>
      <c r="F334" s="319" t="s">
        <v>4340</v>
      </c>
      <c r="G334" s="319">
        <v>290</v>
      </c>
      <c r="H334" s="360">
        <v>290000</v>
      </c>
      <c r="I334" s="319" t="s">
        <v>4905</v>
      </c>
    </row>
    <row r="335" spans="1:9" ht="78.75" hidden="1" outlineLevel="5" x14ac:dyDescent="0.25">
      <c r="A335" s="319">
        <v>137</v>
      </c>
      <c r="B335" s="359" t="s">
        <v>743</v>
      </c>
      <c r="C335" s="359" t="s">
        <v>1123</v>
      </c>
      <c r="D335" s="359" t="s">
        <v>5227</v>
      </c>
      <c r="E335" s="319">
        <v>60</v>
      </c>
      <c r="F335" s="319" t="s">
        <v>4340</v>
      </c>
      <c r="G335" s="319">
        <v>7589</v>
      </c>
      <c r="H335" s="360">
        <v>455340</v>
      </c>
      <c r="I335" s="319" t="s">
        <v>4905</v>
      </c>
    </row>
    <row r="336" spans="1:9" ht="204.75" hidden="1" outlineLevel="5" x14ac:dyDescent="0.25">
      <c r="A336" s="319">
        <v>138</v>
      </c>
      <c r="B336" s="359" t="s">
        <v>1367</v>
      </c>
      <c r="C336" s="359" t="s">
        <v>1123</v>
      </c>
      <c r="D336" s="359" t="s">
        <v>5228</v>
      </c>
      <c r="E336" s="319">
        <v>12</v>
      </c>
      <c r="F336" s="319" t="s">
        <v>4466</v>
      </c>
      <c r="G336" s="319">
        <v>101700</v>
      </c>
      <c r="H336" s="360">
        <v>1220400</v>
      </c>
      <c r="I336" s="319" t="s">
        <v>4905</v>
      </c>
    </row>
    <row r="337" spans="1:9" ht="204.75" hidden="1" outlineLevel="5" x14ac:dyDescent="0.25">
      <c r="A337" s="319">
        <v>139</v>
      </c>
      <c r="B337" s="359" t="s">
        <v>1367</v>
      </c>
      <c r="C337" s="359" t="s">
        <v>1123</v>
      </c>
      <c r="D337" s="359" t="s">
        <v>5229</v>
      </c>
      <c r="E337" s="319">
        <v>12</v>
      </c>
      <c r="F337" s="319" t="s">
        <v>5097</v>
      </c>
      <c r="G337" s="319">
        <v>111607</v>
      </c>
      <c r="H337" s="360">
        <v>1339284</v>
      </c>
      <c r="I337" s="319" t="s">
        <v>4905</v>
      </c>
    </row>
    <row r="338" spans="1:9" ht="78.75" hidden="1" outlineLevel="5" x14ac:dyDescent="0.25">
      <c r="A338" s="319">
        <v>140</v>
      </c>
      <c r="B338" s="359" t="s">
        <v>1368</v>
      </c>
      <c r="C338" s="359" t="s">
        <v>1123</v>
      </c>
      <c r="D338" s="359" t="s">
        <v>5230</v>
      </c>
      <c r="E338" s="319">
        <v>350</v>
      </c>
      <c r="F338" s="319" t="s">
        <v>724</v>
      </c>
      <c r="G338" s="319">
        <v>12977</v>
      </c>
      <c r="H338" s="360">
        <v>4541950</v>
      </c>
      <c r="I338" s="319" t="s">
        <v>4905</v>
      </c>
    </row>
    <row r="339" spans="1:9" ht="157.5" hidden="1" outlineLevel="5" x14ac:dyDescent="0.25">
      <c r="A339" s="319">
        <v>141</v>
      </c>
      <c r="B339" s="359" t="s">
        <v>1369</v>
      </c>
      <c r="C339" s="359" t="s">
        <v>1123</v>
      </c>
      <c r="D339" s="359" t="s">
        <v>5231</v>
      </c>
      <c r="E339" s="319">
        <v>100</v>
      </c>
      <c r="F339" s="319" t="s">
        <v>724</v>
      </c>
      <c r="G339" s="319">
        <v>7142</v>
      </c>
      <c r="H339" s="360">
        <v>714200</v>
      </c>
      <c r="I339" s="319" t="s">
        <v>4905</v>
      </c>
    </row>
    <row r="340" spans="1:9" ht="47.25" hidden="1" outlineLevel="5" x14ac:dyDescent="0.25">
      <c r="A340" s="319">
        <v>142</v>
      </c>
      <c r="B340" s="359" t="s">
        <v>1350</v>
      </c>
      <c r="C340" s="359" t="s">
        <v>1123</v>
      </c>
      <c r="D340" s="359" t="s">
        <v>5232</v>
      </c>
      <c r="E340" s="319">
        <v>30</v>
      </c>
      <c r="F340" s="319" t="s">
        <v>4340</v>
      </c>
      <c r="G340" s="319">
        <v>2128</v>
      </c>
      <c r="H340" s="360">
        <v>63840</v>
      </c>
      <c r="I340" s="319" t="s">
        <v>4905</v>
      </c>
    </row>
    <row r="341" spans="1:9" ht="78.75" hidden="1" outlineLevel="5" x14ac:dyDescent="0.25">
      <c r="A341" s="319">
        <v>143</v>
      </c>
      <c r="B341" s="359" t="s">
        <v>57</v>
      </c>
      <c r="C341" s="359" t="s">
        <v>1123</v>
      </c>
      <c r="D341" s="359" t="s">
        <v>5233</v>
      </c>
      <c r="E341" s="319">
        <v>8</v>
      </c>
      <c r="F341" s="319" t="s">
        <v>724</v>
      </c>
      <c r="G341" s="319">
        <v>50136</v>
      </c>
      <c r="H341" s="360">
        <v>401088</v>
      </c>
      <c r="I341" s="319" t="s">
        <v>4905</v>
      </c>
    </row>
    <row r="342" spans="1:9" ht="78.75" hidden="1" outlineLevel="5" x14ac:dyDescent="0.25">
      <c r="A342" s="319">
        <v>144</v>
      </c>
      <c r="B342" s="359" t="s">
        <v>57</v>
      </c>
      <c r="C342" s="359" t="s">
        <v>1123</v>
      </c>
      <c r="D342" s="359" t="s">
        <v>5234</v>
      </c>
      <c r="E342" s="319">
        <v>8</v>
      </c>
      <c r="F342" s="319" t="s">
        <v>724</v>
      </c>
      <c r="G342" s="319">
        <v>50136</v>
      </c>
      <c r="H342" s="360">
        <v>401088</v>
      </c>
      <c r="I342" s="319" t="s">
        <v>4905</v>
      </c>
    </row>
    <row r="343" spans="1:9" ht="78.75" hidden="1" outlineLevel="5" x14ac:dyDescent="0.25">
      <c r="A343" s="319">
        <v>145</v>
      </c>
      <c r="B343" s="359" t="s">
        <v>57</v>
      </c>
      <c r="C343" s="359" t="s">
        <v>1123</v>
      </c>
      <c r="D343" s="359" t="s">
        <v>5235</v>
      </c>
      <c r="E343" s="319">
        <v>1</v>
      </c>
      <c r="F343" s="319" t="s">
        <v>724</v>
      </c>
      <c r="G343" s="319">
        <v>50136</v>
      </c>
      <c r="H343" s="360">
        <v>50136</v>
      </c>
      <c r="I343" s="319" t="s">
        <v>4905</v>
      </c>
    </row>
    <row r="344" spans="1:9" ht="78.75" hidden="1" outlineLevel="5" x14ac:dyDescent="0.25">
      <c r="A344" s="319">
        <v>146</v>
      </c>
      <c r="B344" s="359" t="s">
        <v>57</v>
      </c>
      <c r="C344" s="359" t="s">
        <v>1123</v>
      </c>
      <c r="D344" s="359" t="s">
        <v>5236</v>
      </c>
      <c r="E344" s="319">
        <v>10</v>
      </c>
      <c r="F344" s="319" t="s">
        <v>724</v>
      </c>
      <c r="G344" s="319">
        <v>50136</v>
      </c>
      <c r="H344" s="360">
        <v>501360</v>
      </c>
      <c r="I344" s="319" t="s">
        <v>4905</v>
      </c>
    </row>
    <row r="345" spans="1:9" ht="31.5" hidden="1" outlineLevel="5" x14ac:dyDescent="0.25">
      <c r="A345" s="319">
        <v>147</v>
      </c>
      <c r="B345" s="359" t="s">
        <v>57</v>
      </c>
      <c r="C345" s="359" t="s">
        <v>1123</v>
      </c>
      <c r="D345" s="359" t="s">
        <v>5237</v>
      </c>
      <c r="E345" s="319">
        <v>2</v>
      </c>
      <c r="F345" s="319" t="s">
        <v>724</v>
      </c>
      <c r="G345" s="319">
        <v>62359</v>
      </c>
      <c r="H345" s="360">
        <v>124718</v>
      </c>
      <c r="I345" s="319" t="s">
        <v>4905</v>
      </c>
    </row>
    <row r="346" spans="1:9" ht="31.5" hidden="1" outlineLevel="5" x14ac:dyDescent="0.25">
      <c r="A346" s="319">
        <v>148</v>
      </c>
      <c r="B346" s="359" t="s">
        <v>57</v>
      </c>
      <c r="C346" s="359" t="s">
        <v>1123</v>
      </c>
      <c r="D346" s="359" t="s">
        <v>5238</v>
      </c>
      <c r="E346" s="319">
        <v>2</v>
      </c>
      <c r="F346" s="319" t="s">
        <v>724</v>
      </c>
      <c r="G346" s="319">
        <v>62359</v>
      </c>
      <c r="H346" s="360">
        <v>124718</v>
      </c>
      <c r="I346" s="319" t="s">
        <v>4905</v>
      </c>
    </row>
    <row r="347" spans="1:9" ht="47.25" hidden="1" outlineLevel="5" x14ac:dyDescent="0.25">
      <c r="A347" s="319">
        <v>149</v>
      </c>
      <c r="B347" s="359" t="s">
        <v>57</v>
      </c>
      <c r="C347" s="359" t="s">
        <v>1123</v>
      </c>
      <c r="D347" s="359" t="s">
        <v>5239</v>
      </c>
      <c r="E347" s="319">
        <v>5</v>
      </c>
      <c r="F347" s="319" t="s">
        <v>724</v>
      </c>
      <c r="G347" s="319">
        <v>62359</v>
      </c>
      <c r="H347" s="360">
        <v>311795</v>
      </c>
      <c r="I347" s="319" t="s">
        <v>4905</v>
      </c>
    </row>
    <row r="348" spans="1:9" ht="31.5" hidden="1" outlineLevel="5" x14ac:dyDescent="0.25">
      <c r="A348" s="319">
        <v>150</v>
      </c>
      <c r="B348" s="359" t="s">
        <v>57</v>
      </c>
      <c r="C348" s="359" t="s">
        <v>1123</v>
      </c>
      <c r="D348" s="359" t="s">
        <v>5240</v>
      </c>
      <c r="E348" s="319">
        <v>6</v>
      </c>
      <c r="F348" s="319" t="s">
        <v>724</v>
      </c>
      <c r="G348" s="319">
        <v>62359</v>
      </c>
      <c r="H348" s="360">
        <v>374154</v>
      </c>
      <c r="I348" s="319" t="s">
        <v>4905</v>
      </c>
    </row>
    <row r="349" spans="1:9" ht="31.5" hidden="1" outlineLevel="5" x14ac:dyDescent="0.25">
      <c r="A349" s="319">
        <v>151</v>
      </c>
      <c r="B349" s="359" t="s">
        <v>57</v>
      </c>
      <c r="C349" s="359" t="s">
        <v>1123</v>
      </c>
      <c r="D349" s="359" t="s">
        <v>5241</v>
      </c>
      <c r="E349" s="319">
        <v>8</v>
      </c>
      <c r="F349" s="319" t="s">
        <v>724</v>
      </c>
      <c r="G349" s="319">
        <v>80362</v>
      </c>
      <c r="H349" s="360">
        <v>642896</v>
      </c>
      <c r="I349" s="319" t="s">
        <v>4905</v>
      </c>
    </row>
    <row r="350" spans="1:9" ht="78.75" hidden="1" outlineLevel="5" x14ac:dyDescent="0.25">
      <c r="A350" s="319">
        <v>152</v>
      </c>
      <c r="B350" s="359" t="s">
        <v>57</v>
      </c>
      <c r="C350" s="359" t="s">
        <v>1123</v>
      </c>
      <c r="D350" s="359" t="s">
        <v>5242</v>
      </c>
      <c r="E350" s="319">
        <v>8</v>
      </c>
      <c r="F350" s="319" t="s">
        <v>724</v>
      </c>
      <c r="G350" s="319">
        <v>53974</v>
      </c>
      <c r="H350" s="360">
        <v>431792</v>
      </c>
      <c r="I350" s="319" t="s">
        <v>4905</v>
      </c>
    </row>
    <row r="351" spans="1:9" ht="78.75" hidden="1" outlineLevel="5" x14ac:dyDescent="0.25">
      <c r="A351" s="319">
        <v>153</v>
      </c>
      <c r="B351" s="359" t="s">
        <v>57</v>
      </c>
      <c r="C351" s="359" t="s">
        <v>1123</v>
      </c>
      <c r="D351" s="359" t="s">
        <v>5243</v>
      </c>
      <c r="E351" s="319">
        <v>8</v>
      </c>
      <c r="F351" s="319" t="s">
        <v>724</v>
      </c>
      <c r="G351" s="319">
        <v>53974</v>
      </c>
      <c r="H351" s="360">
        <v>431792</v>
      </c>
      <c r="I351" s="319" t="s">
        <v>4905</v>
      </c>
    </row>
    <row r="352" spans="1:9" ht="78.75" hidden="1" outlineLevel="5" x14ac:dyDescent="0.25">
      <c r="A352" s="319">
        <v>154</v>
      </c>
      <c r="B352" s="359" t="s">
        <v>57</v>
      </c>
      <c r="C352" s="359" t="s">
        <v>1123</v>
      </c>
      <c r="D352" s="359" t="s">
        <v>5244</v>
      </c>
      <c r="E352" s="319">
        <v>8</v>
      </c>
      <c r="F352" s="319" t="s">
        <v>724</v>
      </c>
      <c r="G352" s="319">
        <v>53974</v>
      </c>
      <c r="H352" s="360">
        <v>431792</v>
      </c>
      <c r="I352" s="319" t="s">
        <v>4905</v>
      </c>
    </row>
    <row r="353" spans="1:9" ht="78.75" hidden="1" outlineLevel="5" x14ac:dyDescent="0.25">
      <c r="A353" s="319">
        <v>155</v>
      </c>
      <c r="B353" s="359" t="s">
        <v>57</v>
      </c>
      <c r="C353" s="359" t="s">
        <v>1123</v>
      </c>
      <c r="D353" s="359" t="s">
        <v>5245</v>
      </c>
      <c r="E353" s="319">
        <v>8</v>
      </c>
      <c r="F353" s="319" t="s">
        <v>724</v>
      </c>
      <c r="G353" s="319">
        <v>53974</v>
      </c>
      <c r="H353" s="360">
        <v>431792</v>
      </c>
      <c r="I353" s="319" t="s">
        <v>4905</v>
      </c>
    </row>
    <row r="354" spans="1:9" ht="47.25" hidden="1" outlineLevel="5" x14ac:dyDescent="0.25">
      <c r="A354" s="319">
        <v>156</v>
      </c>
      <c r="B354" s="359" t="s">
        <v>144</v>
      </c>
      <c r="C354" s="359" t="s">
        <v>1123</v>
      </c>
      <c r="D354" s="359" t="s">
        <v>5246</v>
      </c>
      <c r="E354" s="319">
        <v>100</v>
      </c>
      <c r="F354" s="319" t="s">
        <v>724</v>
      </c>
      <c r="G354" s="319">
        <v>4075</v>
      </c>
      <c r="H354" s="360">
        <v>407500</v>
      </c>
      <c r="I354" s="319" t="s">
        <v>4905</v>
      </c>
    </row>
    <row r="355" spans="1:9" ht="126" hidden="1" outlineLevel="5" x14ac:dyDescent="0.25">
      <c r="A355" s="319">
        <v>157</v>
      </c>
      <c r="B355" s="359" t="s">
        <v>1340</v>
      </c>
      <c r="C355" s="359" t="s">
        <v>1123</v>
      </c>
      <c r="D355" s="359" t="s">
        <v>5116</v>
      </c>
      <c r="E355" s="319">
        <v>2</v>
      </c>
      <c r="F355" s="319" t="s">
        <v>4466</v>
      </c>
      <c r="G355" s="319">
        <v>165000</v>
      </c>
      <c r="H355" s="360">
        <v>330000</v>
      </c>
      <c r="I355" s="319" t="s">
        <v>4905</v>
      </c>
    </row>
    <row r="356" spans="1:9" ht="31.5" hidden="1" outlineLevel="5" x14ac:dyDescent="0.25">
      <c r="A356" s="319">
        <v>158</v>
      </c>
      <c r="B356" s="359" t="s">
        <v>1370</v>
      </c>
      <c r="C356" s="359" t="s">
        <v>1123</v>
      </c>
      <c r="D356" s="359" t="s">
        <v>5247</v>
      </c>
      <c r="E356" s="319">
        <v>15</v>
      </c>
      <c r="F356" s="319" t="s">
        <v>4340</v>
      </c>
      <c r="G356" s="319">
        <v>27307</v>
      </c>
      <c r="H356" s="360">
        <v>409605</v>
      </c>
      <c r="I356" s="319" t="s">
        <v>4905</v>
      </c>
    </row>
    <row r="357" spans="1:9" ht="31.5" hidden="1" outlineLevel="5" x14ac:dyDescent="0.25">
      <c r="A357" s="319">
        <v>159</v>
      </c>
      <c r="B357" s="359" t="s">
        <v>1370</v>
      </c>
      <c r="C357" s="359" t="s">
        <v>1123</v>
      </c>
      <c r="D357" s="359" t="s">
        <v>5248</v>
      </c>
      <c r="E357" s="319">
        <v>15</v>
      </c>
      <c r="F357" s="319" t="s">
        <v>4340</v>
      </c>
      <c r="G357" s="319">
        <v>27307</v>
      </c>
      <c r="H357" s="360">
        <v>409605</v>
      </c>
      <c r="I357" s="319" t="s">
        <v>4905</v>
      </c>
    </row>
    <row r="358" spans="1:9" ht="31.5" hidden="1" outlineLevel="5" x14ac:dyDescent="0.25">
      <c r="A358" s="319">
        <v>160</v>
      </c>
      <c r="B358" s="359" t="s">
        <v>1370</v>
      </c>
      <c r="C358" s="359" t="s">
        <v>1123</v>
      </c>
      <c r="D358" s="359" t="s">
        <v>5249</v>
      </c>
      <c r="E358" s="319">
        <v>15</v>
      </c>
      <c r="F358" s="319" t="s">
        <v>4340</v>
      </c>
      <c r="G358" s="319">
        <v>27307</v>
      </c>
      <c r="H358" s="360">
        <v>409605</v>
      </c>
      <c r="I358" s="319" t="s">
        <v>4905</v>
      </c>
    </row>
    <row r="359" spans="1:9" ht="31.5" hidden="1" outlineLevel="5" x14ac:dyDescent="0.25">
      <c r="A359" s="319">
        <v>161</v>
      </c>
      <c r="B359" s="359" t="s">
        <v>1370</v>
      </c>
      <c r="C359" s="359" t="s">
        <v>1123</v>
      </c>
      <c r="D359" s="359" t="s">
        <v>5250</v>
      </c>
      <c r="E359" s="319">
        <v>15</v>
      </c>
      <c r="F359" s="319" t="s">
        <v>4340</v>
      </c>
      <c r="G359" s="319">
        <v>27307</v>
      </c>
      <c r="H359" s="360">
        <v>409605</v>
      </c>
      <c r="I359" s="319" t="s">
        <v>4905</v>
      </c>
    </row>
    <row r="360" spans="1:9" ht="31.5" hidden="1" outlineLevel="5" x14ac:dyDescent="0.25">
      <c r="A360" s="319">
        <v>162</v>
      </c>
      <c r="B360" s="359" t="s">
        <v>1370</v>
      </c>
      <c r="C360" s="359" t="s">
        <v>1123</v>
      </c>
      <c r="D360" s="359" t="s">
        <v>5251</v>
      </c>
      <c r="E360" s="319">
        <v>15</v>
      </c>
      <c r="F360" s="319" t="s">
        <v>4340</v>
      </c>
      <c r="G360" s="319">
        <v>27307</v>
      </c>
      <c r="H360" s="360">
        <v>409605</v>
      </c>
      <c r="I360" s="319" t="s">
        <v>4905</v>
      </c>
    </row>
    <row r="361" spans="1:9" ht="31.5" hidden="1" outlineLevel="5" x14ac:dyDescent="0.25">
      <c r="A361" s="319">
        <v>163</v>
      </c>
      <c r="B361" s="359" t="s">
        <v>1370</v>
      </c>
      <c r="C361" s="359" t="s">
        <v>1123</v>
      </c>
      <c r="D361" s="359" t="s">
        <v>5252</v>
      </c>
      <c r="E361" s="319">
        <v>15</v>
      </c>
      <c r="F361" s="319" t="s">
        <v>4340</v>
      </c>
      <c r="G361" s="319">
        <v>27307</v>
      </c>
      <c r="H361" s="360">
        <v>409605</v>
      </c>
      <c r="I361" s="319" t="s">
        <v>4905</v>
      </c>
    </row>
    <row r="362" spans="1:9" ht="31.5" hidden="1" outlineLevel="5" x14ac:dyDescent="0.25">
      <c r="A362" s="319">
        <v>164</v>
      </c>
      <c r="B362" s="359" t="s">
        <v>1370</v>
      </c>
      <c r="C362" s="359" t="s">
        <v>1123</v>
      </c>
      <c r="D362" s="359" t="s">
        <v>5253</v>
      </c>
      <c r="E362" s="319">
        <v>15</v>
      </c>
      <c r="F362" s="319" t="s">
        <v>4340</v>
      </c>
      <c r="G362" s="319">
        <v>40663</v>
      </c>
      <c r="H362" s="360">
        <v>609945</v>
      </c>
      <c r="I362" s="319" t="s">
        <v>4905</v>
      </c>
    </row>
    <row r="363" spans="1:9" ht="31.5" hidden="1" outlineLevel="5" x14ac:dyDescent="0.25">
      <c r="A363" s="319">
        <v>165</v>
      </c>
      <c r="B363" s="359" t="s">
        <v>1370</v>
      </c>
      <c r="C363" s="359" t="s">
        <v>1123</v>
      </c>
      <c r="D363" s="359" t="s">
        <v>5254</v>
      </c>
      <c r="E363" s="319">
        <v>15</v>
      </c>
      <c r="F363" s="319" t="s">
        <v>4340</v>
      </c>
      <c r="G363" s="319">
        <v>40663</v>
      </c>
      <c r="H363" s="360">
        <v>609945</v>
      </c>
      <c r="I363" s="319" t="s">
        <v>4905</v>
      </c>
    </row>
    <row r="364" spans="1:9" ht="31.5" hidden="1" outlineLevel="5" x14ac:dyDescent="0.25">
      <c r="A364" s="319">
        <v>166</v>
      </c>
      <c r="B364" s="359" t="s">
        <v>1370</v>
      </c>
      <c r="C364" s="359" t="s">
        <v>1123</v>
      </c>
      <c r="D364" s="359" t="s">
        <v>5255</v>
      </c>
      <c r="E364" s="319">
        <v>15</v>
      </c>
      <c r="F364" s="319" t="s">
        <v>4340</v>
      </c>
      <c r="G364" s="319">
        <v>40663</v>
      </c>
      <c r="H364" s="360">
        <v>609945</v>
      </c>
      <c r="I364" s="319" t="s">
        <v>4905</v>
      </c>
    </row>
    <row r="365" spans="1:9" ht="31.5" hidden="1" outlineLevel="5" x14ac:dyDescent="0.25">
      <c r="A365" s="319">
        <v>167</v>
      </c>
      <c r="B365" s="359" t="s">
        <v>1370</v>
      </c>
      <c r="C365" s="359" t="s">
        <v>1123</v>
      </c>
      <c r="D365" s="359" t="s">
        <v>5256</v>
      </c>
      <c r="E365" s="319">
        <v>15</v>
      </c>
      <c r="F365" s="319" t="s">
        <v>4340</v>
      </c>
      <c r="G365" s="319">
        <v>40663</v>
      </c>
      <c r="H365" s="360">
        <v>609945</v>
      </c>
      <c r="I365" s="319" t="s">
        <v>4905</v>
      </c>
    </row>
    <row r="366" spans="1:9" ht="31.5" hidden="1" outlineLevel="5" x14ac:dyDescent="0.25">
      <c r="A366" s="319">
        <v>168</v>
      </c>
      <c r="B366" s="359" t="s">
        <v>1370</v>
      </c>
      <c r="C366" s="359" t="s">
        <v>1123</v>
      </c>
      <c r="D366" s="359" t="s">
        <v>5257</v>
      </c>
      <c r="E366" s="319">
        <v>15</v>
      </c>
      <c r="F366" s="319" t="s">
        <v>4340</v>
      </c>
      <c r="G366" s="319">
        <v>40663</v>
      </c>
      <c r="H366" s="360">
        <v>609945</v>
      </c>
      <c r="I366" s="319" t="s">
        <v>4905</v>
      </c>
    </row>
    <row r="367" spans="1:9" ht="31.5" hidden="1" outlineLevel="5" x14ac:dyDescent="0.25">
      <c r="A367" s="319">
        <v>169</v>
      </c>
      <c r="B367" s="359" t="s">
        <v>1370</v>
      </c>
      <c r="C367" s="359" t="s">
        <v>1123</v>
      </c>
      <c r="D367" s="359" t="s">
        <v>5258</v>
      </c>
      <c r="E367" s="319">
        <v>15</v>
      </c>
      <c r="F367" s="319" t="s">
        <v>4340</v>
      </c>
      <c r="G367" s="319">
        <v>40663</v>
      </c>
      <c r="H367" s="360">
        <v>609945</v>
      </c>
      <c r="I367" s="319" t="s">
        <v>4905</v>
      </c>
    </row>
    <row r="368" spans="1:9" ht="78.75" hidden="1" outlineLevel="5" x14ac:dyDescent="0.25">
      <c r="A368" s="319">
        <v>170</v>
      </c>
      <c r="B368" s="359" t="s">
        <v>1372</v>
      </c>
      <c r="C368" s="359" t="s">
        <v>1123</v>
      </c>
      <c r="D368" s="359" t="s">
        <v>5259</v>
      </c>
      <c r="E368" s="319">
        <v>450</v>
      </c>
      <c r="F368" s="319" t="s">
        <v>4340</v>
      </c>
      <c r="G368" s="319">
        <v>20933</v>
      </c>
      <c r="H368" s="360">
        <v>9419850</v>
      </c>
      <c r="I368" s="319" t="s">
        <v>4905</v>
      </c>
    </row>
    <row r="369" spans="1:9" ht="110.25" hidden="1" outlineLevel="5" x14ac:dyDescent="0.25">
      <c r="A369" s="319">
        <v>171</v>
      </c>
      <c r="B369" s="359" t="s">
        <v>1350</v>
      </c>
      <c r="C369" s="359" t="s">
        <v>1123</v>
      </c>
      <c r="D369" s="359" t="s">
        <v>5260</v>
      </c>
      <c r="E369" s="319">
        <v>8</v>
      </c>
      <c r="F369" s="319" t="s">
        <v>4340</v>
      </c>
      <c r="G369" s="319">
        <v>44418</v>
      </c>
      <c r="H369" s="360">
        <v>355344</v>
      </c>
      <c r="I369" s="319" t="s">
        <v>4905</v>
      </c>
    </row>
    <row r="370" spans="1:9" ht="110.25" hidden="1" outlineLevel="5" x14ac:dyDescent="0.25">
      <c r="A370" s="319">
        <v>172</v>
      </c>
      <c r="B370" s="359" t="s">
        <v>1350</v>
      </c>
      <c r="C370" s="359" t="s">
        <v>1123</v>
      </c>
      <c r="D370" s="359" t="s">
        <v>5261</v>
      </c>
      <c r="E370" s="319">
        <v>18</v>
      </c>
      <c r="F370" s="319" t="s">
        <v>4340</v>
      </c>
      <c r="G370" s="319">
        <v>44418</v>
      </c>
      <c r="H370" s="360">
        <v>799524</v>
      </c>
      <c r="I370" s="319" t="s">
        <v>4905</v>
      </c>
    </row>
    <row r="371" spans="1:9" ht="110.25" hidden="1" outlineLevel="5" x14ac:dyDescent="0.25">
      <c r="A371" s="319">
        <v>173</v>
      </c>
      <c r="B371" s="359" t="s">
        <v>1350</v>
      </c>
      <c r="C371" s="359" t="s">
        <v>1123</v>
      </c>
      <c r="D371" s="359" t="s">
        <v>5262</v>
      </c>
      <c r="E371" s="319">
        <v>13</v>
      </c>
      <c r="F371" s="319" t="s">
        <v>4340</v>
      </c>
      <c r="G371" s="319">
        <v>44418</v>
      </c>
      <c r="H371" s="360">
        <v>577434</v>
      </c>
      <c r="I371" s="319" t="s">
        <v>4905</v>
      </c>
    </row>
    <row r="372" spans="1:9" ht="110.25" hidden="1" outlineLevel="5" x14ac:dyDescent="0.25">
      <c r="A372" s="319">
        <v>174</v>
      </c>
      <c r="B372" s="359" t="s">
        <v>1350</v>
      </c>
      <c r="C372" s="359" t="s">
        <v>1123</v>
      </c>
      <c r="D372" s="359" t="s">
        <v>5263</v>
      </c>
      <c r="E372" s="319">
        <v>20</v>
      </c>
      <c r="F372" s="319" t="s">
        <v>4340</v>
      </c>
      <c r="G372" s="319">
        <v>44418</v>
      </c>
      <c r="H372" s="360">
        <v>888360</v>
      </c>
      <c r="I372" s="319" t="s">
        <v>4905</v>
      </c>
    </row>
    <row r="373" spans="1:9" ht="110.25" hidden="1" outlineLevel="5" x14ac:dyDescent="0.25">
      <c r="A373" s="319">
        <v>175</v>
      </c>
      <c r="B373" s="359" t="s">
        <v>1350</v>
      </c>
      <c r="C373" s="359" t="s">
        <v>1123</v>
      </c>
      <c r="D373" s="359" t="s">
        <v>5264</v>
      </c>
      <c r="E373" s="319">
        <v>13</v>
      </c>
      <c r="F373" s="319" t="s">
        <v>4340</v>
      </c>
      <c r="G373" s="319">
        <v>44418</v>
      </c>
      <c r="H373" s="360">
        <v>577434</v>
      </c>
      <c r="I373" s="319" t="s">
        <v>4905</v>
      </c>
    </row>
    <row r="374" spans="1:9" ht="110.25" hidden="1" outlineLevel="5" x14ac:dyDescent="0.25">
      <c r="A374" s="319">
        <v>176</v>
      </c>
      <c r="B374" s="359" t="s">
        <v>1350</v>
      </c>
      <c r="C374" s="359" t="s">
        <v>1123</v>
      </c>
      <c r="D374" s="359" t="s">
        <v>5265</v>
      </c>
      <c r="E374" s="319">
        <v>23</v>
      </c>
      <c r="F374" s="319" t="s">
        <v>4340</v>
      </c>
      <c r="G374" s="319">
        <v>44418</v>
      </c>
      <c r="H374" s="360">
        <v>1021614</v>
      </c>
      <c r="I374" s="319" t="s">
        <v>4905</v>
      </c>
    </row>
    <row r="375" spans="1:9" ht="110.25" hidden="1" outlineLevel="5" x14ac:dyDescent="0.25">
      <c r="A375" s="319">
        <v>177</v>
      </c>
      <c r="B375" s="359" t="s">
        <v>1350</v>
      </c>
      <c r="C375" s="359" t="s">
        <v>1123</v>
      </c>
      <c r="D375" s="359" t="s">
        <v>5266</v>
      </c>
      <c r="E375" s="319">
        <v>48</v>
      </c>
      <c r="F375" s="319" t="s">
        <v>4340</v>
      </c>
      <c r="G375" s="319">
        <v>44418</v>
      </c>
      <c r="H375" s="360">
        <v>2132064</v>
      </c>
      <c r="I375" s="319" t="s">
        <v>4905</v>
      </c>
    </row>
    <row r="376" spans="1:9" ht="110.25" hidden="1" outlineLevel="5" x14ac:dyDescent="0.25">
      <c r="A376" s="319">
        <v>178</v>
      </c>
      <c r="B376" s="359" t="s">
        <v>1350</v>
      </c>
      <c r="C376" s="359" t="s">
        <v>1123</v>
      </c>
      <c r="D376" s="359" t="s">
        <v>5267</v>
      </c>
      <c r="E376" s="319">
        <v>45</v>
      </c>
      <c r="F376" s="319" t="s">
        <v>4340</v>
      </c>
      <c r="G376" s="319">
        <v>44418</v>
      </c>
      <c r="H376" s="360">
        <v>1998810</v>
      </c>
      <c r="I376" s="319" t="s">
        <v>4905</v>
      </c>
    </row>
    <row r="377" spans="1:9" ht="110.25" hidden="1" outlineLevel="5" x14ac:dyDescent="0.25">
      <c r="A377" s="319">
        <v>179</v>
      </c>
      <c r="B377" s="359" t="s">
        <v>1350</v>
      </c>
      <c r="C377" s="359" t="s">
        <v>1123</v>
      </c>
      <c r="D377" s="359" t="s">
        <v>5268</v>
      </c>
      <c r="E377" s="319">
        <v>45</v>
      </c>
      <c r="F377" s="319" t="s">
        <v>4340</v>
      </c>
      <c r="G377" s="319">
        <v>44418</v>
      </c>
      <c r="H377" s="360">
        <v>1998810</v>
      </c>
      <c r="I377" s="319" t="s">
        <v>4905</v>
      </c>
    </row>
    <row r="378" spans="1:9" ht="110.25" hidden="1" outlineLevel="5" x14ac:dyDescent="0.25">
      <c r="A378" s="319">
        <v>180</v>
      </c>
      <c r="B378" s="359" t="s">
        <v>1350</v>
      </c>
      <c r="C378" s="359" t="s">
        <v>1123</v>
      </c>
      <c r="D378" s="359" t="s">
        <v>5269</v>
      </c>
      <c r="E378" s="319">
        <v>5</v>
      </c>
      <c r="F378" s="319" t="s">
        <v>4340</v>
      </c>
      <c r="G378" s="319">
        <v>40392</v>
      </c>
      <c r="H378" s="360">
        <v>201960</v>
      </c>
      <c r="I378" s="319" t="s">
        <v>4905</v>
      </c>
    </row>
    <row r="379" spans="1:9" ht="110.25" hidden="1" outlineLevel="5" x14ac:dyDescent="0.25">
      <c r="A379" s="319">
        <v>181</v>
      </c>
      <c r="B379" s="359" t="s">
        <v>1350</v>
      </c>
      <c r="C379" s="359" t="s">
        <v>1123</v>
      </c>
      <c r="D379" s="359" t="s">
        <v>5270</v>
      </c>
      <c r="E379" s="319">
        <v>5</v>
      </c>
      <c r="F379" s="319" t="s">
        <v>4340</v>
      </c>
      <c r="G379" s="319">
        <v>40392</v>
      </c>
      <c r="H379" s="360">
        <v>201960</v>
      </c>
      <c r="I379" s="319" t="s">
        <v>4905</v>
      </c>
    </row>
    <row r="380" spans="1:9" ht="110.25" hidden="1" outlineLevel="5" x14ac:dyDescent="0.25">
      <c r="A380" s="319">
        <v>182</v>
      </c>
      <c r="B380" s="359" t="s">
        <v>1350</v>
      </c>
      <c r="C380" s="359" t="s">
        <v>1123</v>
      </c>
      <c r="D380" s="359" t="s">
        <v>5271</v>
      </c>
      <c r="E380" s="319">
        <v>5</v>
      </c>
      <c r="F380" s="319" t="s">
        <v>4340</v>
      </c>
      <c r="G380" s="319">
        <v>40392</v>
      </c>
      <c r="H380" s="360">
        <v>201960</v>
      </c>
      <c r="I380" s="319" t="s">
        <v>4905</v>
      </c>
    </row>
    <row r="381" spans="1:9" ht="110.25" hidden="1" outlineLevel="5" x14ac:dyDescent="0.25">
      <c r="A381" s="319">
        <v>183</v>
      </c>
      <c r="B381" s="359" t="s">
        <v>1350</v>
      </c>
      <c r="C381" s="359" t="s">
        <v>1123</v>
      </c>
      <c r="D381" s="359" t="s">
        <v>5272</v>
      </c>
      <c r="E381" s="319">
        <v>15</v>
      </c>
      <c r="F381" s="319" t="s">
        <v>4340</v>
      </c>
      <c r="G381" s="319">
        <v>40392</v>
      </c>
      <c r="H381" s="360">
        <v>605880</v>
      </c>
      <c r="I381" s="319" t="s">
        <v>4905</v>
      </c>
    </row>
    <row r="382" spans="1:9" ht="110.25" hidden="1" outlineLevel="5" x14ac:dyDescent="0.25">
      <c r="A382" s="319">
        <v>184</v>
      </c>
      <c r="B382" s="359" t="s">
        <v>1350</v>
      </c>
      <c r="C382" s="359" t="s">
        <v>1123</v>
      </c>
      <c r="D382" s="359" t="s">
        <v>5273</v>
      </c>
      <c r="E382" s="319">
        <v>25</v>
      </c>
      <c r="F382" s="319" t="s">
        <v>4340</v>
      </c>
      <c r="G382" s="319">
        <v>40392</v>
      </c>
      <c r="H382" s="360">
        <v>1009800</v>
      </c>
      <c r="I382" s="319" t="s">
        <v>4905</v>
      </c>
    </row>
    <row r="383" spans="1:9" ht="110.25" hidden="1" outlineLevel="5" x14ac:dyDescent="0.25">
      <c r="A383" s="319">
        <v>185</v>
      </c>
      <c r="B383" s="359" t="s">
        <v>1350</v>
      </c>
      <c r="C383" s="359" t="s">
        <v>1123</v>
      </c>
      <c r="D383" s="359" t="s">
        <v>5274</v>
      </c>
      <c r="E383" s="319">
        <v>25</v>
      </c>
      <c r="F383" s="319" t="s">
        <v>4340</v>
      </c>
      <c r="G383" s="319">
        <v>40392</v>
      </c>
      <c r="H383" s="360">
        <v>1009800</v>
      </c>
      <c r="I383" s="319" t="s">
        <v>4905</v>
      </c>
    </row>
    <row r="384" spans="1:9" ht="110.25" hidden="1" outlineLevel="5" x14ac:dyDescent="0.25">
      <c r="A384" s="319">
        <v>186</v>
      </c>
      <c r="B384" s="359" t="s">
        <v>1350</v>
      </c>
      <c r="C384" s="359" t="s">
        <v>1123</v>
      </c>
      <c r="D384" s="359" t="s">
        <v>5275</v>
      </c>
      <c r="E384" s="319">
        <v>25</v>
      </c>
      <c r="F384" s="319" t="s">
        <v>4340</v>
      </c>
      <c r="G384" s="319">
        <v>40392</v>
      </c>
      <c r="H384" s="360">
        <v>1009800</v>
      </c>
      <c r="I384" s="319" t="s">
        <v>4905</v>
      </c>
    </row>
    <row r="385" spans="1:9" ht="110.25" hidden="1" outlineLevel="5" x14ac:dyDescent="0.25">
      <c r="A385" s="319">
        <v>187</v>
      </c>
      <c r="B385" s="359" t="s">
        <v>1350</v>
      </c>
      <c r="C385" s="359" t="s">
        <v>1123</v>
      </c>
      <c r="D385" s="359" t="s">
        <v>5276</v>
      </c>
      <c r="E385" s="319">
        <v>45</v>
      </c>
      <c r="F385" s="319" t="s">
        <v>4340</v>
      </c>
      <c r="G385" s="319">
        <v>40392</v>
      </c>
      <c r="H385" s="360">
        <v>1817640</v>
      </c>
      <c r="I385" s="319" t="s">
        <v>4905</v>
      </c>
    </row>
    <row r="386" spans="1:9" ht="110.25" hidden="1" outlineLevel="5" x14ac:dyDescent="0.25">
      <c r="A386" s="319">
        <v>188</v>
      </c>
      <c r="B386" s="359" t="s">
        <v>1350</v>
      </c>
      <c r="C386" s="359" t="s">
        <v>1123</v>
      </c>
      <c r="D386" s="359" t="s">
        <v>5277</v>
      </c>
      <c r="E386" s="319">
        <v>45</v>
      </c>
      <c r="F386" s="319" t="s">
        <v>4340</v>
      </c>
      <c r="G386" s="319">
        <v>40392</v>
      </c>
      <c r="H386" s="360">
        <v>1817640</v>
      </c>
      <c r="I386" s="319" t="s">
        <v>4905</v>
      </c>
    </row>
    <row r="387" spans="1:9" ht="110.25" hidden="1" outlineLevel="5" x14ac:dyDescent="0.25">
      <c r="A387" s="319">
        <v>189</v>
      </c>
      <c r="B387" s="359" t="s">
        <v>1350</v>
      </c>
      <c r="C387" s="359" t="s">
        <v>1123</v>
      </c>
      <c r="D387" s="359" t="s">
        <v>5278</v>
      </c>
      <c r="E387" s="319">
        <v>45</v>
      </c>
      <c r="F387" s="319" t="s">
        <v>4340</v>
      </c>
      <c r="G387" s="319">
        <v>40392</v>
      </c>
      <c r="H387" s="360">
        <v>1817640</v>
      </c>
      <c r="I387" s="319" t="s">
        <v>4905</v>
      </c>
    </row>
    <row r="388" spans="1:9" ht="78.75" hidden="1" outlineLevel="5" x14ac:dyDescent="0.25">
      <c r="A388" s="319">
        <v>190</v>
      </c>
      <c r="B388" s="359" t="s">
        <v>1372</v>
      </c>
      <c r="C388" s="359" t="s">
        <v>1123</v>
      </c>
      <c r="D388" s="359" t="s">
        <v>5279</v>
      </c>
      <c r="E388" s="319">
        <v>200</v>
      </c>
      <c r="F388" s="319" t="s">
        <v>4340</v>
      </c>
      <c r="G388" s="319">
        <v>32076</v>
      </c>
      <c r="H388" s="360">
        <v>6415200</v>
      </c>
      <c r="I388" s="319" t="s">
        <v>4905</v>
      </c>
    </row>
    <row r="389" spans="1:9" ht="110.25" hidden="1" outlineLevel="5" x14ac:dyDescent="0.25">
      <c r="A389" s="319">
        <v>191</v>
      </c>
      <c r="B389" s="359" t="s">
        <v>1350</v>
      </c>
      <c r="C389" s="359" t="s">
        <v>1123</v>
      </c>
      <c r="D389" s="359" t="s">
        <v>5280</v>
      </c>
      <c r="E389" s="319">
        <v>5</v>
      </c>
      <c r="F389" s="319" t="s">
        <v>4340</v>
      </c>
      <c r="G389" s="319">
        <v>41316</v>
      </c>
      <c r="H389" s="360">
        <v>206580</v>
      </c>
      <c r="I389" s="319" t="s">
        <v>4905</v>
      </c>
    </row>
    <row r="390" spans="1:9" ht="110.25" hidden="1" outlineLevel="5" x14ac:dyDescent="0.25">
      <c r="A390" s="319">
        <v>192</v>
      </c>
      <c r="B390" s="359" t="s">
        <v>1350</v>
      </c>
      <c r="C390" s="359" t="s">
        <v>1123</v>
      </c>
      <c r="D390" s="359" t="s">
        <v>5281</v>
      </c>
      <c r="E390" s="319">
        <v>5</v>
      </c>
      <c r="F390" s="319" t="s">
        <v>4340</v>
      </c>
      <c r="G390" s="319">
        <v>41316</v>
      </c>
      <c r="H390" s="360">
        <v>206580</v>
      </c>
      <c r="I390" s="319" t="s">
        <v>4905</v>
      </c>
    </row>
    <row r="391" spans="1:9" ht="110.25" hidden="1" outlineLevel="5" x14ac:dyDescent="0.25">
      <c r="A391" s="319">
        <v>193</v>
      </c>
      <c r="B391" s="359" t="s">
        <v>1350</v>
      </c>
      <c r="C391" s="359" t="s">
        <v>1123</v>
      </c>
      <c r="D391" s="359" t="s">
        <v>5282</v>
      </c>
      <c r="E391" s="319">
        <v>5</v>
      </c>
      <c r="F391" s="319" t="s">
        <v>4340</v>
      </c>
      <c r="G391" s="319">
        <v>41316</v>
      </c>
      <c r="H391" s="360">
        <v>206580</v>
      </c>
      <c r="I391" s="319" t="s">
        <v>4905</v>
      </c>
    </row>
    <row r="392" spans="1:9" ht="110.25" hidden="1" outlineLevel="5" x14ac:dyDescent="0.25">
      <c r="A392" s="319">
        <v>194</v>
      </c>
      <c r="B392" s="359" t="s">
        <v>1350</v>
      </c>
      <c r="C392" s="359" t="s">
        <v>1123</v>
      </c>
      <c r="D392" s="359" t="s">
        <v>5283</v>
      </c>
      <c r="E392" s="319">
        <v>5</v>
      </c>
      <c r="F392" s="319" t="s">
        <v>4340</v>
      </c>
      <c r="G392" s="319">
        <v>41316</v>
      </c>
      <c r="H392" s="360">
        <v>206580</v>
      </c>
      <c r="I392" s="319" t="s">
        <v>4905</v>
      </c>
    </row>
    <row r="393" spans="1:9" ht="110.25" hidden="1" outlineLevel="5" x14ac:dyDescent="0.25">
      <c r="A393" s="319">
        <v>195</v>
      </c>
      <c r="B393" s="359" t="s">
        <v>1350</v>
      </c>
      <c r="C393" s="359" t="s">
        <v>1123</v>
      </c>
      <c r="D393" s="359" t="s">
        <v>5284</v>
      </c>
      <c r="E393" s="319">
        <v>5</v>
      </c>
      <c r="F393" s="319" t="s">
        <v>4340</v>
      </c>
      <c r="G393" s="319">
        <v>41316</v>
      </c>
      <c r="H393" s="360">
        <v>206580</v>
      </c>
      <c r="I393" s="319" t="s">
        <v>4905</v>
      </c>
    </row>
    <row r="394" spans="1:9" ht="110.25" hidden="1" outlineLevel="5" x14ac:dyDescent="0.25">
      <c r="A394" s="319">
        <v>196</v>
      </c>
      <c r="B394" s="359" t="s">
        <v>1350</v>
      </c>
      <c r="C394" s="359" t="s">
        <v>1123</v>
      </c>
      <c r="D394" s="359" t="s">
        <v>5285</v>
      </c>
      <c r="E394" s="319">
        <v>5</v>
      </c>
      <c r="F394" s="319" t="s">
        <v>4340</v>
      </c>
      <c r="G394" s="319">
        <v>41316</v>
      </c>
      <c r="H394" s="360">
        <v>206580</v>
      </c>
      <c r="I394" s="319" t="s">
        <v>4905</v>
      </c>
    </row>
    <row r="395" spans="1:9" ht="110.25" hidden="1" outlineLevel="5" x14ac:dyDescent="0.25">
      <c r="A395" s="319">
        <v>197</v>
      </c>
      <c r="B395" s="359" t="s">
        <v>1350</v>
      </c>
      <c r="C395" s="359" t="s">
        <v>1123</v>
      </c>
      <c r="D395" s="359" t="s">
        <v>5286</v>
      </c>
      <c r="E395" s="319">
        <v>5</v>
      </c>
      <c r="F395" s="319" t="s">
        <v>4340</v>
      </c>
      <c r="G395" s="319">
        <v>41316</v>
      </c>
      <c r="H395" s="360">
        <v>206580</v>
      </c>
      <c r="I395" s="319" t="s">
        <v>4905</v>
      </c>
    </row>
    <row r="396" spans="1:9" ht="110.25" hidden="1" outlineLevel="5" x14ac:dyDescent="0.25">
      <c r="A396" s="319">
        <v>198</v>
      </c>
      <c r="B396" s="359" t="s">
        <v>1350</v>
      </c>
      <c r="C396" s="359" t="s">
        <v>1123</v>
      </c>
      <c r="D396" s="359" t="s">
        <v>5287</v>
      </c>
      <c r="E396" s="319">
        <v>5</v>
      </c>
      <c r="F396" s="319" t="s">
        <v>4340</v>
      </c>
      <c r="G396" s="319">
        <v>41316</v>
      </c>
      <c r="H396" s="360">
        <v>206580</v>
      </c>
      <c r="I396" s="319" t="s">
        <v>4905</v>
      </c>
    </row>
    <row r="397" spans="1:9" ht="110.25" hidden="1" outlineLevel="5" x14ac:dyDescent="0.25">
      <c r="A397" s="319">
        <v>199</v>
      </c>
      <c r="B397" s="359" t="s">
        <v>1350</v>
      </c>
      <c r="C397" s="359" t="s">
        <v>1123</v>
      </c>
      <c r="D397" s="359" t="s">
        <v>5288</v>
      </c>
      <c r="E397" s="319">
        <v>5</v>
      </c>
      <c r="F397" s="319" t="s">
        <v>4340</v>
      </c>
      <c r="G397" s="319">
        <v>41316</v>
      </c>
      <c r="H397" s="360">
        <v>206580</v>
      </c>
      <c r="I397" s="319" t="s">
        <v>4905</v>
      </c>
    </row>
    <row r="398" spans="1:9" ht="110.25" hidden="1" outlineLevel="5" x14ac:dyDescent="0.25">
      <c r="A398" s="319">
        <v>200</v>
      </c>
      <c r="B398" s="359" t="s">
        <v>1350</v>
      </c>
      <c r="C398" s="359" t="s">
        <v>1123</v>
      </c>
      <c r="D398" s="359" t="s">
        <v>5289</v>
      </c>
      <c r="E398" s="319">
        <v>5</v>
      </c>
      <c r="F398" s="319" t="s">
        <v>4340</v>
      </c>
      <c r="G398" s="319">
        <v>41316</v>
      </c>
      <c r="H398" s="360">
        <v>206580</v>
      </c>
      <c r="I398" s="319" t="s">
        <v>4905</v>
      </c>
    </row>
    <row r="399" spans="1:9" ht="78.75" hidden="1" outlineLevel="5" x14ac:dyDescent="0.25">
      <c r="A399" s="319">
        <v>201</v>
      </c>
      <c r="B399" s="359" t="s">
        <v>1372</v>
      </c>
      <c r="C399" s="359" t="s">
        <v>1123</v>
      </c>
      <c r="D399" s="359" t="s">
        <v>5290</v>
      </c>
      <c r="E399" s="319">
        <v>100</v>
      </c>
      <c r="F399" s="319" t="s">
        <v>4340</v>
      </c>
      <c r="G399" s="319">
        <v>18183</v>
      </c>
      <c r="H399" s="360">
        <v>1818300</v>
      </c>
      <c r="I399" s="319" t="s">
        <v>4905</v>
      </c>
    </row>
    <row r="400" spans="1:9" ht="110.25" hidden="1" outlineLevel="5" x14ac:dyDescent="0.25">
      <c r="A400" s="319">
        <v>202</v>
      </c>
      <c r="B400" s="359" t="s">
        <v>1350</v>
      </c>
      <c r="C400" s="359" t="s">
        <v>1123</v>
      </c>
      <c r="D400" s="359" t="s">
        <v>5291</v>
      </c>
      <c r="E400" s="319">
        <v>5</v>
      </c>
      <c r="F400" s="319" t="s">
        <v>4340</v>
      </c>
      <c r="G400" s="319">
        <v>71401</v>
      </c>
      <c r="H400" s="360">
        <v>357005</v>
      </c>
      <c r="I400" s="319" t="s">
        <v>4905</v>
      </c>
    </row>
    <row r="401" spans="1:9" ht="110.25" hidden="1" outlineLevel="5" x14ac:dyDescent="0.25">
      <c r="A401" s="319">
        <v>203</v>
      </c>
      <c r="B401" s="359" t="s">
        <v>1350</v>
      </c>
      <c r="C401" s="359" t="s">
        <v>1123</v>
      </c>
      <c r="D401" s="359" t="s">
        <v>5292</v>
      </c>
      <c r="E401" s="319">
        <v>5</v>
      </c>
      <c r="F401" s="319" t="s">
        <v>4340</v>
      </c>
      <c r="G401" s="319">
        <v>71401</v>
      </c>
      <c r="H401" s="360">
        <v>357005</v>
      </c>
      <c r="I401" s="319" t="s">
        <v>4905</v>
      </c>
    </row>
    <row r="402" spans="1:9" ht="110.25" hidden="1" outlineLevel="5" x14ac:dyDescent="0.25">
      <c r="A402" s="319">
        <v>204</v>
      </c>
      <c r="B402" s="359" t="s">
        <v>1350</v>
      </c>
      <c r="C402" s="359" t="s">
        <v>1123</v>
      </c>
      <c r="D402" s="359" t="s">
        <v>5293</v>
      </c>
      <c r="E402" s="319">
        <v>5</v>
      </c>
      <c r="F402" s="319" t="s">
        <v>4340</v>
      </c>
      <c r="G402" s="319">
        <v>71401</v>
      </c>
      <c r="H402" s="360">
        <v>357005</v>
      </c>
      <c r="I402" s="319" t="s">
        <v>4905</v>
      </c>
    </row>
    <row r="403" spans="1:9" ht="110.25" hidden="1" outlineLevel="5" x14ac:dyDescent="0.25">
      <c r="A403" s="319">
        <v>205</v>
      </c>
      <c r="B403" s="359" t="s">
        <v>1350</v>
      </c>
      <c r="C403" s="359" t="s">
        <v>1123</v>
      </c>
      <c r="D403" s="359" t="s">
        <v>5294</v>
      </c>
      <c r="E403" s="319">
        <v>5</v>
      </c>
      <c r="F403" s="319" t="s">
        <v>4340</v>
      </c>
      <c r="G403" s="319">
        <v>71401</v>
      </c>
      <c r="H403" s="360">
        <v>357005</v>
      </c>
      <c r="I403" s="319" t="s">
        <v>4905</v>
      </c>
    </row>
    <row r="404" spans="1:9" ht="110.25" hidden="1" outlineLevel="5" x14ac:dyDescent="0.25">
      <c r="A404" s="319">
        <v>206</v>
      </c>
      <c r="B404" s="359" t="s">
        <v>1350</v>
      </c>
      <c r="C404" s="359" t="s">
        <v>1123</v>
      </c>
      <c r="D404" s="359" t="s">
        <v>5295</v>
      </c>
      <c r="E404" s="319">
        <v>5</v>
      </c>
      <c r="F404" s="319" t="s">
        <v>4340</v>
      </c>
      <c r="G404" s="319">
        <v>71401</v>
      </c>
      <c r="H404" s="360">
        <v>357005</v>
      </c>
      <c r="I404" s="319" t="s">
        <v>4905</v>
      </c>
    </row>
    <row r="405" spans="1:9" ht="110.25" hidden="1" outlineLevel="5" x14ac:dyDescent="0.25">
      <c r="A405" s="319">
        <v>207</v>
      </c>
      <c r="B405" s="359" t="s">
        <v>1350</v>
      </c>
      <c r="C405" s="359" t="s">
        <v>1123</v>
      </c>
      <c r="D405" s="359" t="s">
        <v>5296</v>
      </c>
      <c r="E405" s="319">
        <v>5</v>
      </c>
      <c r="F405" s="319" t="s">
        <v>4340</v>
      </c>
      <c r="G405" s="319">
        <v>71401</v>
      </c>
      <c r="H405" s="360">
        <v>357005</v>
      </c>
      <c r="I405" s="319" t="s">
        <v>4905</v>
      </c>
    </row>
    <row r="406" spans="1:9" ht="110.25" hidden="1" outlineLevel="5" x14ac:dyDescent="0.25">
      <c r="A406" s="319">
        <v>208</v>
      </c>
      <c r="B406" s="359" t="s">
        <v>1350</v>
      </c>
      <c r="C406" s="359" t="s">
        <v>1123</v>
      </c>
      <c r="D406" s="359" t="s">
        <v>5297</v>
      </c>
      <c r="E406" s="319">
        <v>5</v>
      </c>
      <c r="F406" s="319" t="s">
        <v>4340</v>
      </c>
      <c r="G406" s="319">
        <v>71401</v>
      </c>
      <c r="H406" s="360">
        <v>357005</v>
      </c>
      <c r="I406" s="319" t="s">
        <v>4905</v>
      </c>
    </row>
    <row r="407" spans="1:9" ht="110.25" hidden="1" outlineLevel="5" x14ac:dyDescent="0.25">
      <c r="A407" s="319">
        <v>209</v>
      </c>
      <c r="B407" s="359" t="s">
        <v>1350</v>
      </c>
      <c r="C407" s="359" t="s">
        <v>1123</v>
      </c>
      <c r="D407" s="359" t="s">
        <v>5298</v>
      </c>
      <c r="E407" s="319">
        <v>5</v>
      </c>
      <c r="F407" s="319" t="s">
        <v>4340</v>
      </c>
      <c r="G407" s="319">
        <v>71401</v>
      </c>
      <c r="H407" s="360">
        <v>357005</v>
      </c>
      <c r="I407" s="319" t="s">
        <v>4905</v>
      </c>
    </row>
    <row r="408" spans="1:9" ht="157.5" hidden="1" outlineLevel="5" x14ac:dyDescent="0.25">
      <c r="A408" s="319">
        <v>210</v>
      </c>
      <c r="B408" s="359" t="s">
        <v>1360</v>
      </c>
      <c r="C408" s="359" t="s">
        <v>1123</v>
      </c>
      <c r="D408" s="359" t="s">
        <v>5299</v>
      </c>
      <c r="E408" s="319">
        <v>41</v>
      </c>
      <c r="F408" s="319" t="s">
        <v>5097</v>
      </c>
      <c r="G408" s="319">
        <v>17232.142857142855</v>
      </c>
      <c r="H408" s="360">
        <v>706517.85714285704</v>
      </c>
      <c r="I408" s="319" t="s">
        <v>4905</v>
      </c>
    </row>
    <row r="409" spans="1:9" ht="409.5" hidden="1" outlineLevel="5" x14ac:dyDescent="0.25">
      <c r="A409" s="319">
        <v>211</v>
      </c>
      <c r="B409" s="359" t="s">
        <v>1329</v>
      </c>
      <c r="C409" s="359" t="s">
        <v>1123</v>
      </c>
      <c r="D409" s="359" t="s">
        <v>5300</v>
      </c>
      <c r="E409" s="319">
        <v>90050</v>
      </c>
      <c r="F409" s="319" t="s">
        <v>724</v>
      </c>
      <c r="G409" s="319">
        <v>26</v>
      </c>
      <c r="H409" s="360">
        <v>2341300</v>
      </c>
      <c r="I409" s="319" t="s">
        <v>4905</v>
      </c>
    </row>
    <row r="410" spans="1:9" ht="94.5" hidden="1" outlineLevel="5" x14ac:dyDescent="0.25">
      <c r="A410" s="319">
        <v>212</v>
      </c>
      <c r="B410" s="359" t="s">
        <v>1337</v>
      </c>
      <c r="C410" s="359" t="s">
        <v>1123</v>
      </c>
      <c r="D410" s="359" t="s">
        <v>5301</v>
      </c>
      <c r="E410" s="319">
        <v>2070</v>
      </c>
      <c r="F410" s="319" t="s">
        <v>724</v>
      </c>
      <c r="G410" s="319">
        <v>306</v>
      </c>
      <c r="H410" s="360">
        <v>633420</v>
      </c>
      <c r="I410" s="319" t="s">
        <v>4905</v>
      </c>
    </row>
    <row r="411" spans="1:9" ht="94.5" hidden="1" outlineLevel="5" x14ac:dyDescent="0.25">
      <c r="A411" s="319">
        <v>213</v>
      </c>
      <c r="B411" s="359" t="s">
        <v>1337</v>
      </c>
      <c r="C411" s="359" t="s">
        <v>1123</v>
      </c>
      <c r="D411" s="359" t="s">
        <v>5302</v>
      </c>
      <c r="E411" s="319">
        <v>1605</v>
      </c>
      <c r="F411" s="319" t="s">
        <v>724</v>
      </c>
      <c r="G411" s="319">
        <v>306</v>
      </c>
      <c r="H411" s="360">
        <v>491130</v>
      </c>
      <c r="I411" s="319" t="s">
        <v>4905</v>
      </c>
    </row>
    <row r="412" spans="1:9" ht="94.5" hidden="1" outlineLevel="5" x14ac:dyDescent="0.25">
      <c r="A412" s="319">
        <v>214</v>
      </c>
      <c r="B412" s="359" t="s">
        <v>1337</v>
      </c>
      <c r="C412" s="359" t="s">
        <v>1123</v>
      </c>
      <c r="D412" s="359" t="s">
        <v>5303</v>
      </c>
      <c r="E412" s="319">
        <v>200</v>
      </c>
      <c r="F412" s="319" t="s">
        <v>724</v>
      </c>
      <c r="G412" s="319">
        <v>306</v>
      </c>
      <c r="H412" s="360">
        <v>61200</v>
      </c>
      <c r="I412" s="319" t="s">
        <v>4905</v>
      </c>
    </row>
    <row r="413" spans="1:9" ht="110.25" hidden="1" outlineLevel="5" x14ac:dyDescent="0.25">
      <c r="A413" s="319">
        <v>215</v>
      </c>
      <c r="B413" s="359" t="s">
        <v>1337</v>
      </c>
      <c r="C413" s="359" t="s">
        <v>1123</v>
      </c>
      <c r="D413" s="359" t="s">
        <v>5304</v>
      </c>
      <c r="E413" s="319">
        <v>2000</v>
      </c>
      <c r="F413" s="319" t="s">
        <v>724</v>
      </c>
      <c r="G413" s="319">
        <v>306</v>
      </c>
      <c r="H413" s="360">
        <v>612000</v>
      </c>
      <c r="I413" s="319" t="s">
        <v>4905</v>
      </c>
    </row>
    <row r="414" spans="1:9" ht="47.25" hidden="1" outlineLevel="5" x14ac:dyDescent="0.25">
      <c r="A414" s="319">
        <v>216</v>
      </c>
      <c r="B414" s="359" t="s">
        <v>1336</v>
      </c>
      <c r="C414" s="359" t="s">
        <v>1123</v>
      </c>
      <c r="D414" s="359" t="s">
        <v>5305</v>
      </c>
      <c r="E414" s="319">
        <v>9131</v>
      </c>
      <c r="F414" s="319" t="s">
        <v>4340</v>
      </c>
      <c r="G414" s="319">
        <v>69</v>
      </c>
      <c r="H414" s="360">
        <v>630039</v>
      </c>
      <c r="I414" s="319" t="s">
        <v>4905</v>
      </c>
    </row>
    <row r="415" spans="1:9" ht="47.25" hidden="1" outlineLevel="5" x14ac:dyDescent="0.25">
      <c r="A415" s="319">
        <v>217</v>
      </c>
      <c r="B415" s="359" t="s">
        <v>1336</v>
      </c>
      <c r="C415" s="359" t="s">
        <v>1123</v>
      </c>
      <c r="D415" s="359" t="s">
        <v>5306</v>
      </c>
      <c r="E415" s="319">
        <v>16416</v>
      </c>
      <c r="F415" s="319" t="s">
        <v>4340</v>
      </c>
      <c r="G415" s="319">
        <v>69</v>
      </c>
      <c r="H415" s="360">
        <v>1132704</v>
      </c>
      <c r="I415" s="319" t="s">
        <v>4905</v>
      </c>
    </row>
    <row r="416" spans="1:9" ht="47.25" hidden="1" outlineLevel="5" x14ac:dyDescent="0.25">
      <c r="A416" s="319">
        <v>218</v>
      </c>
      <c r="B416" s="359" t="s">
        <v>1336</v>
      </c>
      <c r="C416" s="359" t="s">
        <v>1123</v>
      </c>
      <c r="D416" s="359" t="s">
        <v>5307</v>
      </c>
      <c r="E416" s="319">
        <v>8766</v>
      </c>
      <c r="F416" s="319" t="s">
        <v>4340</v>
      </c>
      <c r="G416" s="319">
        <v>69</v>
      </c>
      <c r="H416" s="360">
        <v>604854</v>
      </c>
      <c r="I416" s="319" t="s">
        <v>4905</v>
      </c>
    </row>
    <row r="417" spans="1:9" ht="393.75" hidden="1" outlineLevel="5" x14ac:dyDescent="0.25">
      <c r="A417" s="319">
        <v>219</v>
      </c>
      <c r="B417" s="359" t="s">
        <v>1375</v>
      </c>
      <c r="C417" s="359" t="s">
        <v>1123</v>
      </c>
      <c r="D417" s="359" t="s">
        <v>5308</v>
      </c>
      <c r="E417" s="319">
        <v>24</v>
      </c>
      <c r="F417" s="319" t="s">
        <v>4340</v>
      </c>
      <c r="G417" s="319">
        <v>1452</v>
      </c>
      <c r="H417" s="360">
        <v>34848</v>
      </c>
      <c r="I417" s="319" t="s">
        <v>4905</v>
      </c>
    </row>
    <row r="418" spans="1:9" ht="141.75" hidden="1" outlineLevel="5" x14ac:dyDescent="0.25">
      <c r="A418" s="319">
        <v>220</v>
      </c>
      <c r="B418" s="359" t="s">
        <v>1375</v>
      </c>
      <c r="C418" s="359" t="s">
        <v>1123</v>
      </c>
      <c r="D418" s="359" t="s">
        <v>5309</v>
      </c>
      <c r="E418" s="319">
        <v>24</v>
      </c>
      <c r="F418" s="319" t="s">
        <v>4340</v>
      </c>
      <c r="G418" s="319">
        <v>1375</v>
      </c>
      <c r="H418" s="360">
        <v>33000</v>
      </c>
      <c r="I418" s="319" t="s">
        <v>4905</v>
      </c>
    </row>
    <row r="419" spans="1:9" ht="141.75" hidden="1" outlineLevel="5" x14ac:dyDescent="0.25">
      <c r="A419" s="319">
        <v>221</v>
      </c>
      <c r="B419" s="359" t="s">
        <v>1375</v>
      </c>
      <c r="C419" s="359" t="s">
        <v>1123</v>
      </c>
      <c r="D419" s="359" t="s">
        <v>5310</v>
      </c>
      <c r="E419" s="319">
        <v>24</v>
      </c>
      <c r="F419" s="319" t="s">
        <v>4340</v>
      </c>
      <c r="G419" s="319">
        <v>1452</v>
      </c>
      <c r="H419" s="360">
        <v>34848</v>
      </c>
      <c r="I419" s="319" t="s">
        <v>4905</v>
      </c>
    </row>
    <row r="420" spans="1:9" ht="157.5" hidden="1" outlineLevel="5" x14ac:dyDescent="0.25">
      <c r="A420" s="319">
        <v>222</v>
      </c>
      <c r="B420" s="359" t="s">
        <v>1375</v>
      </c>
      <c r="C420" s="359" t="s">
        <v>1123</v>
      </c>
      <c r="D420" s="359" t="s">
        <v>5311</v>
      </c>
      <c r="E420" s="319">
        <v>14</v>
      </c>
      <c r="F420" s="319" t="s">
        <v>4340</v>
      </c>
      <c r="G420" s="319">
        <v>1375</v>
      </c>
      <c r="H420" s="360">
        <v>19250</v>
      </c>
      <c r="I420" s="319" t="s">
        <v>4905</v>
      </c>
    </row>
    <row r="421" spans="1:9" ht="94.5" hidden="1" outlineLevel="5" x14ac:dyDescent="0.25">
      <c r="A421" s="319">
        <v>223</v>
      </c>
      <c r="B421" s="359" t="s">
        <v>1337</v>
      </c>
      <c r="C421" s="359" t="s">
        <v>1123</v>
      </c>
      <c r="D421" s="359" t="s">
        <v>5312</v>
      </c>
      <c r="E421" s="319">
        <v>380</v>
      </c>
      <c r="F421" s="319" t="s">
        <v>4340</v>
      </c>
      <c r="G421" s="319">
        <v>306</v>
      </c>
      <c r="H421" s="360">
        <v>116280</v>
      </c>
      <c r="I421" s="319" t="s">
        <v>4905</v>
      </c>
    </row>
    <row r="422" spans="1:9" ht="94.5" hidden="1" outlineLevel="5" x14ac:dyDescent="0.25">
      <c r="A422" s="319">
        <v>224</v>
      </c>
      <c r="B422" s="359" t="s">
        <v>1376</v>
      </c>
      <c r="C422" s="359" t="s">
        <v>1123</v>
      </c>
      <c r="D422" s="359" t="s">
        <v>5313</v>
      </c>
      <c r="E422" s="319">
        <v>45</v>
      </c>
      <c r="F422" s="319" t="s">
        <v>5097</v>
      </c>
      <c r="G422" s="319">
        <v>38000</v>
      </c>
      <c r="H422" s="360">
        <v>1710000</v>
      </c>
      <c r="I422" s="319" t="s">
        <v>4905</v>
      </c>
    </row>
    <row r="423" spans="1:9" ht="409.5" hidden="1" outlineLevel="5" x14ac:dyDescent="0.25">
      <c r="A423" s="319">
        <v>225</v>
      </c>
      <c r="B423" s="359" t="s">
        <v>144</v>
      </c>
      <c r="C423" s="359" t="s">
        <v>1123</v>
      </c>
      <c r="D423" s="359" t="s">
        <v>5314</v>
      </c>
      <c r="E423" s="319">
        <v>1800</v>
      </c>
      <c r="F423" s="319" t="s">
        <v>724</v>
      </c>
      <c r="G423" s="319">
        <v>705</v>
      </c>
      <c r="H423" s="360">
        <v>1269000</v>
      </c>
      <c r="I423" s="319" t="s">
        <v>4905</v>
      </c>
    </row>
    <row r="424" spans="1:9" ht="236.25" hidden="1" outlineLevel="5" x14ac:dyDescent="0.25">
      <c r="A424" s="319">
        <v>226</v>
      </c>
      <c r="B424" s="359" t="s">
        <v>144</v>
      </c>
      <c r="C424" s="359" t="s">
        <v>1123</v>
      </c>
      <c r="D424" s="359" t="s">
        <v>5315</v>
      </c>
      <c r="E424" s="319">
        <v>500</v>
      </c>
      <c r="F424" s="319" t="s">
        <v>724</v>
      </c>
      <c r="G424" s="319">
        <v>705</v>
      </c>
      <c r="H424" s="360">
        <v>352500</v>
      </c>
      <c r="I424" s="319" t="s">
        <v>4905</v>
      </c>
    </row>
    <row r="425" spans="1:9" ht="220.5" hidden="1" outlineLevel="5" x14ac:dyDescent="0.25">
      <c r="A425" s="319">
        <v>227</v>
      </c>
      <c r="B425" s="359" t="s">
        <v>144</v>
      </c>
      <c r="C425" s="359" t="s">
        <v>1123</v>
      </c>
      <c r="D425" s="359" t="s">
        <v>5316</v>
      </c>
      <c r="E425" s="319">
        <v>1100</v>
      </c>
      <c r="F425" s="319" t="s">
        <v>724</v>
      </c>
      <c r="G425" s="319">
        <v>705</v>
      </c>
      <c r="H425" s="360">
        <v>775500</v>
      </c>
      <c r="I425" s="319" t="s">
        <v>4905</v>
      </c>
    </row>
    <row r="426" spans="1:9" ht="220.5" hidden="1" outlineLevel="5" x14ac:dyDescent="0.25">
      <c r="A426" s="319">
        <v>228</v>
      </c>
      <c r="B426" s="359" t="s">
        <v>144</v>
      </c>
      <c r="C426" s="359" t="s">
        <v>1123</v>
      </c>
      <c r="D426" s="359" t="s">
        <v>5317</v>
      </c>
      <c r="E426" s="319">
        <v>1100</v>
      </c>
      <c r="F426" s="319" t="s">
        <v>724</v>
      </c>
      <c r="G426" s="319">
        <v>705</v>
      </c>
      <c r="H426" s="360">
        <v>775500</v>
      </c>
      <c r="I426" s="319" t="s">
        <v>4905</v>
      </c>
    </row>
    <row r="427" spans="1:9" ht="47.25" hidden="1" outlineLevel="5" x14ac:dyDescent="0.25">
      <c r="A427" s="319">
        <v>229</v>
      </c>
      <c r="B427" s="359" t="s">
        <v>1336</v>
      </c>
      <c r="C427" s="359" t="s">
        <v>1123</v>
      </c>
      <c r="D427" s="359" t="s">
        <v>5318</v>
      </c>
      <c r="E427" s="319">
        <v>227</v>
      </c>
      <c r="F427" s="319" t="s">
        <v>4340</v>
      </c>
      <c r="G427" s="319">
        <v>240</v>
      </c>
      <c r="H427" s="360">
        <v>54480</v>
      </c>
      <c r="I427" s="319" t="s">
        <v>4905</v>
      </c>
    </row>
    <row r="428" spans="1:9" ht="31.5" hidden="1" outlineLevel="5" x14ac:dyDescent="0.25">
      <c r="A428" s="319">
        <v>230</v>
      </c>
      <c r="B428" s="359" t="s">
        <v>1368</v>
      </c>
      <c r="C428" s="359" t="s">
        <v>1123</v>
      </c>
      <c r="D428" s="359" t="s">
        <v>5319</v>
      </c>
      <c r="E428" s="319">
        <v>190</v>
      </c>
      <c r="F428" s="319" t="s">
        <v>4340</v>
      </c>
      <c r="G428" s="319">
        <v>240</v>
      </c>
      <c r="H428" s="360">
        <v>45600</v>
      </c>
      <c r="I428" s="319" t="s">
        <v>4905</v>
      </c>
    </row>
    <row r="429" spans="1:9" ht="110.25" hidden="1" outlineLevel="5" x14ac:dyDescent="0.25">
      <c r="A429" s="319">
        <v>231</v>
      </c>
      <c r="B429" s="359" t="s">
        <v>1337</v>
      </c>
      <c r="C429" s="359" t="s">
        <v>1123</v>
      </c>
      <c r="D429" s="359" t="s">
        <v>5320</v>
      </c>
      <c r="E429" s="319">
        <v>2046</v>
      </c>
      <c r="F429" s="319" t="s">
        <v>724</v>
      </c>
      <c r="G429" s="319">
        <v>300</v>
      </c>
      <c r="H429" s="360">
        <v>613800</v>
      </c>
      <c r="I429" s="319" t="s">
        <v>4905</v>
      </c>
    </row>
    <row r="430" spans="1:9" ht="31.5" hidden="1" outlineLevel="5" x14ac:dyDescent="0.25">
      <c r="A430" s="319">
        <v>232</v>
      </c>
      <c r="B430" s="359" t="s">
        <v>1377</v>
      </c>
      <c r="C430" s="359" t="s">
        <v>1123</v>
      </c>
      <c r="D430" s="359" t="s">
        <v>5321</v>
      </c>
      <c r="E430" s="319">
        <v>940</v>
      </c>
      <c r="F430" s="319" t="s">
        <v>4340</v>
      </c>
      <c r="G430" s="319">
        <v>290</v>
      </c>
      <c r="H430" s="360">
        <v>272600</v>
      </c>
      <c r="I430" s="319" t="s">
        <v>4905</v>
      </c>
    </row>
    <row r="431" spans="1:9" ht="31.5" hidden="1" outlineLevel="5" x14ac:dyDescent="0.25">
      <c r="A431" s="319">
        <v>233</v>
      </c>
      <c r="B431" s="359" t="s">
        <v>1377</v>
      </c>
      <c r="C431" s="359" t="s">
        <v>1123</v>
      </c>
      <c r="D431" s="359" t="s">
        <v>5322</v>
      </c>
      <c r="E431" s="319">
        <v>1175</v>
      </c>
      <c r="F431" s="319" t="s">
        <v>4340</v>
      </c>
      <c r="G431" s="319">
        <v>290</v>
      </c>
      <c r="H431" s="360">
        <v>340750</v>
      </c>
      <c r="I431" s="319" t="s">
        <v>4905</v>
      </c>
    </row>
    <row r="432" spans="1:9" ht="110.25" hidden="1" outlineLevel="5" x14ac:dyDescent="0.25">
      <c r="A432" s="319">
        <v>234</v>
      </c>
      <c r="B432" s="359" t="s">
        <v>1357</v>
      </c>
      <c r="C432" s="359" t="s">
        <v>1123</v>
      </c>
      <c r="D432" s="359" t="s">
        <v>5209</v>
      </c>
      <c r="E432" s="319">
        <v>34</v>
      </c>
      <c r="F432" s="319" t="s">
        <v>724</v>
      </c>
      <c r="G432" s="319">
        <v>870</v>
      </c>
      <c r="H432" s="360">
        <v>29580</v>
      </c>
      <c r="I432" s="319" t="s">
        <v>4905</v>
      </c>
    </row>
    <row r="433" spans="1:9" ht="409.5" hidden="1" outlineLevel="5" x14ac:dyDescent="0.25">
      <c r="A433" s="319">
        <v>235</v>
      </c>
      <c r="B433" s="359" t="s">
        <v>1357</v>
      </c>
      <c r="C433" s="359" t="s">
        <v>1123</v>
      </c>
      <c r="D433" s="359" t="s">
        <v>5323</v>
      </c>
      <c r="E433" s="319">
        <v>2850</v>
      </c>
      <c r="F433" s="319" t="s">
        <v>724</v>
      </c>
      <c r="G433" s="319">
        <v>770</v>
      </c>
      <c r="H433" s="360">
        <v>2194500</v>
      </c>
      <c r="I433" s="319" t="s">
        <v>4905</v>
      </c>
    </row>
    <row r="434" spans="1:9" ht="110.25" hidden="1" outlineLevel="5" x14ac:dyDescent="0.25">
      <c r="A434" s="319">
        <v>236</v>
      </c>
      <c r="B434" s="359" t="s">
        <v>1350</v>
      </c>
      <c r="C434" s="359" t="s">
        <v>1123</v>
      </c>
      <c r="D434" s="359" t="s">
        <v>5324</v>
      </c>
      <c r="E434" s="319">
        <v>5</v>
      </c>
      <c r="F434" s="319" t="s">
        <v>4340</v>
      </c>
      <c r="G434" s="319">
        <v>40392</v>
      </c>
      <c r="H434" s="360">
        <v>201960</v>
      </c>
      <c r="I434" s="319" t="s">
        <v>4905</v>
      </c>
    </row>
    <row r="435" spans="1:9" ht="141.75" hidden="1" outlineLevel="5" x14ac:dyDescent="0.25">
      <c r="A435" s="319">
        <v>237</v>
      </c>
      <c r="B435" s="359" t="s">
        <v>1350</v>
      </c>
      <c r="C435" s="359" t="s">
        <v>1123</v>
      </c>
      <c r="D435" s="359" t="s">
        <v>5325</v>
      </c>
      <c r="E435" s="319">
        <v>5</v>
      </c>
      <c r="F435" s="319" t="s">
        <v>4340</v>
      </c>
      <c r="G435" s="319">
        <v>50045</v>
      </c>
      <c r="H435" s="360">
        <v>250225</v>
      </c>
      <c r="I435" s="319" t="s">
        <v>4905</v>
      </c>
    </row>
    <row r="436" spans="1:9" ht="141.75" hidden="1" outlineLevel="5" x14ac:dyDescent="0.25">
      <c r="A436" s="319">
        <v>238</v>
      </c>
      <c r="B436" s="359" t="s">
        <v>1350</v>
      </c>
      <c r="C436" s="359" t="s">
        <v>1123</v>
      </c>
      <c r="D436" s="359" t="s">
        <v>5326</v>
      </c>
      <c r="E436" s="319">
        <v>5</v>
      </c>
      <c r="F436" s="319" t="s">
        <v>4340</v>
      </c>
      <c r="G436" s="319">
        <v>50045</v>
      </c>
      <c r="H436" s="360">
        <v>250225</v>
      </c>
      <c r="I436" s="319" t="s">
        <v>4905</v>
      </c>
    </row>
    <row r="437" spans="1:9" ht="141.75" hidden="1" outlineLevel="5" x14ac:dyDescent="0.25">
      <c r="A437" s="319">
        <v>239</v>
      </c>
      <c r="B437" s="359" t="s">
        <v>1350</v>
      </c>
      <c r="C437" s="359" t="s">
        <v>1123</v>
      </c>
      <c r="D437" s="359" t="s">
        <v>5327</v>
      </c>
      <c r="E437" s="319">
        <v>5</v>
      </c>
      <c r="F437" s="319" t="s">
        <v>4340</v>
      </c>
      <c r="G437" s="319">
        <v>50045</v>
      </c>
      <c r="H437" s="360">
        <v>250225</v>
      </c>
      <c r="I437" s="319" t="s">
        <v>4905</v>
      </c>
    </row>
    <row r="438" spans="1:9" ht="126" hidden="1" outlineLevel="5" x14ac:dyDescent="0.25">
      <c r="A438" s="319">
        <v>240</v>
      </c>
      <c r="B438" s="359" t="s">
        <v>1350</v>
      </c>
      <c r="C438" s="359" t="s">
        <v>1123</v>
      </c>
      <c r="D438" s="359" t="s">
        <v>5328</v>
      </c>
      <c r="E438" s="319">
        <v>5</v>
      </c>
      <c r="F438" s="319" t="s">
        <v>4340</v>
      </c>
      <c r="G438" s="319">
        <v>50045</v>
      </c>
      <c r="H438" s="360">
        <v>250225</v>
      </c>
      <c r="I438" s="319" t="s">
        <v>4905</v>
      </c>
    </row>
    <row r="439" spans="1:9" ht="126" hidden="1" outlineLevel="5" x14ac:dyDescent="0.25">
      <c r="A439" s="319">
        <v>241</v>
      </c>
      <c r="B439" s="359" t="s">
        <v>1350</v>
      </c>
      <c r="C439" s="359" t="s">
        <v>1123</v>
      </c>
      <c r="D439" s="359" t="s">
        <v>5329</v>
      </c>
      <c r="E439" s="319">
        <v>5</v>
      </c>
      <c r="F439" s="319" t="s">
        <v>4340</v>
      </c>
      <c r="G439" s="319">
        <v>50045</v>
      </c>
      <c r="H439" s="360">
        <v>250225</v>
      </c>
      <c r="I439" s="319" t="s">
        <v>4905</v>
      </c>
    </row>
    <row r="440" spans="1:9" ht="126" hidden="1" outlineLevel="5" x14ac:dyDescent="0.25">
      <c r="A440" s="319">
        <v>242</v>
      </c>
      <c r="B440" s="359" t="s">
        <v>1350</v>
      </c>
      <c r="C440" s="359" t="s">
        <v>1123</v>
      </c>
      <c r="D440" s="359" t="s">
        <v>5330</v>
      </c>
      <c r="E440" s="319">
        <v>5</v>
      </c>
      <c r="F440" s="319" t="s">
        <v>4340</v>
      </c>
      <c r="G440" s="319">
        <v>50045</v>
      </c>
      <c r="H440" s="360">
        <v>250225</v>
      </c>
      <c r="I440" s="319" t="s">
        <v>4905</v>
      </c>
    </row>
    <row r="441" spans="1:9" ht="126" hidden="1" outlineLevel="5" x14ac:dyDescent="0.25">
      <c r="A441" s="319">
        <v>243</v>
      </c>
      <c r="B441" s="359" t="s">
        <v>1350</v>
      </c>
      <c r="C441" s="359" t="s">
        <v>1123</v>
      </c>
      <c r="D441" s="359" t="s">
        <v>5331</v>
      </c>
      <c r="E441" s="319">
        <v>5</v>
      </c>
      <c r="F441" s="319" t="s">
        <v>4340</v>
      </c>
      <c r="G441" s="319">
        <v>50045</v>
      </c>
      <c r="H441" s="360">
        <v>250225</v>
      </c>
      <c r="I441" s="319" t="s">
        <v>4905</v>
      </c>
    </row>
    <row r="442" spans="1:9" ht="126" hidden="1" outlineLevel="5" x14ac:dyDescent="0.25">
      <c r="A442" s="319">
        <v>244</v>
      </c>
      <c r="B442" s="359" t="s">
        <v>1350</v>
      </c>
      <c r="C442" s="359" t="s">
        <v>1123</v>
      </c>
      <c r="D442" s="359" t="s">
        <v>5332</v>
      </c>
      <c r="E442" s="319">
        <v>5</v>
      </c>
      <c r="F442" s="319" t="s">
        <v>4340</v>
      </c>
      <c r="G442" s="319">
        <v>50045</v>
      </c>
      <c r="H442" s="360">
        <v>250225</v>
      </c>
      <c r="I442" s="319" t="s">
        <v>4905</v>
      </c>
    </row>
    <row r="443" spans="1:9" ht="126" hidden="1" outlineLevel="5" x14ac:dyDescent="0.25">
      <c r="A443" s="319">
        <v>245</v>
      </c>
      <c r="B443" s="359" t="s">
        <v>1350</v>
      </c>
      <c r="C443" s="359" t="s">
        <v>1123</v>
      </c>
      <c r="D443" s="359" t="s">
        <v>5333</v>
      </c>
      <c r="E443" s="319">
        <v>5</v>
      </c>
      <c r="F443" s="319" t="s">
        <v>4340</v>
      </c>
      <c r="G443" s="319">
        <v>50045</v>
      </c>
      <c r="H443" s="360">
        <v>250225</v>
      </c>
      <c r="I443" s="319" t="s">
        <v>4905</v>
      </c>
    </row>
    <row r="444" spans="1:9" ht="126" hidden="1" outlineLevel="5" x14ac:dyDescent="0.25">
      <c r="A444" s="319">
        <v>246</v>
      </c>
      <c r="B444" s="359" t="s">
        <v>1350</v>
      </c>
      <c r="C444" s="359" t="s">
        <v>1123</v>
      </c>
      <c r="D444" s="359" t="s">
        <v>5334</v>
      </c>
      <c r="E444" s="319">
        <v>5</v>
      </c>
      <c r="F444" s="319" t="s">
        <v>4340</v>
      </c>
      <c r="G444" s="319">
        <v>50045</v>
      </c>
      <c r="H444" s="360">
        <v>250225</v>
      </c>
      <c r="I444" s="319" t="s">
        <v>4905</v>
      </c>
    </row>
    <row r="445" spans="1:9" ht="157.5" hidden="1" outlineLevel="5" x14ac:dyDescent="0.25">
      <c r="A445" s="319">
        <v>247</v>
      </c>
      <c r="B445" s="359" t="s">
        <v>1350</v>
      </c>
      <c r="C445" s="359" t="s">
        <v>1123</v>
      </c>
      <c r="D445" s="359" t="s">
        <v>5335</v>
      </c>
      <c r="E445" s="319">
        <v>5</v>
      </c>
      <c r="F445" s="319" t="s">
        <v>4340</v>
      </c>
      <c r="G445" s="319">
        <v>49145</v>
      </c>
      <c r="H445" s="360">
        <v>245725</v>
      </c>
      <c r="I445" s="319" t="s">
        <v>4905</v>
      </c>
    </row>
    <row r="446" spans="1:9" ht="157.5" hidden="1" outlineLevel="5" x14ac:dyDescent="0.25">
      <c r="A446" s="319">
        <v>248</v>
      </c>
      <c r="B446" s="359" t="s">
        <v>1350</v>
      </c>
      <c r="C446" s="359" t="s">
        <v>1123</v>
      </c>
      <c r="D446" s="359" t="s">
        <v>5336</v>
      </c>
      <c r="E446" s="319">
        <v>5</v>
      </c>
      <c r="F446" s="319" t="s">
        <v>4340</v>
      </c>
      <c r="G446" s="319">
        <v>49145</v>
      </c>
      <c r="H446" s="360">
        <v>245725</v>
      </c>
      <c r="I446" s="319" t="s">
        <v>4905</v>
      </c>
    </row>
    <row r="447" spans="1:9" ht="141.75" hidden="1" outlineLevel="5" x14ac:dyDescent="0.25">
      <c r="A447" s="319">
        <v>249</v>
      </c>
      <c r="B447" s="359" t="s">
        <v>1350</v>
      </c>
      <c r="C447" s="359" t="s">
        <v>1123</v>
      </c>
      <c r="D447" s="359" t="s">
        <v>5337</v>
      </c>
      <c r="E447" s="319">
        <v>5</v>
      </c>
      <c r="F447" s="319" t="s">
        <v>4340</v>
      </c>
      <c r="G447" s="319">
        <v>49145</v>
      </c>
      <c r="H447" s="360">
        <v>245725</v>
      </c>
      <c r="I447" s="319" t="s">
        <v>4905</v>
      </c>
    </row>
    <row r="448" spans="1:9" ht="141.75" hidden="1" outlineLevel="5" x14ac:dyDescent="0.25">
      <c r="A448" s="319">
        <v>250</v>
      </c>
      <c r="B448" s="359" t="s">
        <v>1350</v>
      </c>
      <c r="C448" s="359" t="s">
        <v>1123</v>
      </c>
      <c r="D448" s="359" t="s">
        <v>5338</v>
      </c>
      <c r="E448" s="319">
        <v>5</v>
      </c>
      <c r="F448" s="319" t="s">
        <v>4340</v>
      </c>
      <c r="G448" s="319">
        <v>49145</v>
      </c>
      <c r="H448" s="360">
        <v>245725</v>
      </c>
      <c r="I448" s="319" t="s">
        <v>4905</v>
      </c>
    </row>
    <row r="449" spans="1:9" ht="141.75" hidden="1" outlineLevel="5" x14ac:dyDescent="0.25">
      <c r="A449" s="319">
        <v>251</v>
      </c>
      <c r="B449" s="359" t="s">
        <v>1350</v>
      </c>
      <c r="C449" s="359" t="s">
        <v>1123</v>
      </c>
      <c r="D449" s="359" t="s">
        <v>5339</v>
      </c>
      <c r="E449" s="319">
        <v>5</v>
      </c>
      <c r="F449" s="319" t="s">
        <v>4340</v>
      </c>
      <c r="G449" s="319">
        <v>49145</v>
      </c>
      <c r="H449" s="360">
        <v>245725</v>
      </c>
      <c r="I449" s="319" t="s">
        <v>4905</v>
      </c>
    </row>
    <row r="450" spans="1:9" ht="141.75" hidden="1" outlineLevel="5" x14ac:dyDescent="0.25">
      <c r="A450" s="319">
        <v>252</v>
      </c>
      <c r="B450" s="359" t="s">
        <v>1350</v>
      </c>
      <c r="C450" s="359" t="s">
        <v>1123</v>
      </c>
      <c r="D450" s="359" t="s">
        <v>5340</v>
      </c>
      <c r="E450" s="319">
        <v>5</v>
      </c>
      <c r="F450" s="319" t="s">
        <v>4340</v>
      </c>
      <c r="G450" s="319">
        <v>49145</v>
      </c>
      <c r="H450" s="360">
        <v>245725</v>
      </c>
      <c r="I450" s="319" t="s">
        <v>4905</v>
      </c>
    </row>
    <row r="451" spans="1:9" ht="141.75" hidden="1" outlineLevel="5" x14ac:dyDescent="0.25">
      <c r="A451" s="319">
        <v>253</v>
      </c>
      <c r="B451" s="359" t="s">
        <v>1350</v>
      </c>
      <c r="C451" s="359" t="s">
        <v>1123</v>
      </c>
      <c r="D451" s="359" t="s">
        <v>5341</v>
      </c>
      <c r="E451" s="319">
        <v>5</v>
      </c>
      <c r="F451" s="319" t="s">
        <v>4340</v>
      </c>
      <c r="G451" s="319">
        <v>49145</v>
      </c>
      <c r="H451" s="360">
        <v>245725</v>
      </c>
      <c r="I451" s="319" t="s">
        <v>4905</v>
      </c>
    </row>
    <row r="452" spans="1:9" ht="141.75" hidden="1" outlineLevel="5" x14ac:dyDescent="0.25">
      <c r="A452" s="319">
        <v>254</v>
      </c>
      <c r="B452" s="359" t="s">
        <v>1350</v>
      </c>
      <c r="C452" s="359" t="s">
        <v>1123</v>
      </c>
      <c r="D452" s="359" t="s">
        <v>5342</v>
      </c>
      <c r="E452" s="319">
        <v>5</v>
      </c>
      <c r="F452" s="319" t="s">
        <v>4340</v>
      </c>
      <c r="G452" s="319">
        <v>49145</v>
      </c>
      <c r="H452" s="360">
        <v>245725</v>
      </c>
      <c r="I452" s="319" t="s">
        <v>4905</v>
      </c>
    </row>
    <row r="453" spans="1:9" ht="141.75" hidden="1" outlineLevel="5" x14ac:dyDescent="0.25">
      <c r="A453" s="319">
        <v>255</v>
      </c>
      <c r="B453" s="359" t="s">
        <v>1350</v>
      </c>
      <c r="C453" s="359" t="s">
        <v>1123</v>
      </c>
      <c r="D453" s="359" t="s">
        <v>5343</v>
      </c>
      <c r="E453" s="319">
        <v>5</v>
      </c>
      <c r="F453" s="319" t="s">
        <v>4340</v>
      </c>
      <c r="G453" s="319">
        <v>49145</v>
      </c>
      <c r="H453" s="360">
        <v>245725</v>
      </c>
      <c r="I453" s="319" t="s">
        <v>4905</v>
      </c>
    </row>
    <row r="454" spans="1:9" ht="141.75" hidden="1" outlineLevel="5" x14ac:dyDescent="0.25">
      <c r="A454" s="319">
        <v>256</v>
      </c>
      <c r="B454" s="359" t="s">
        <v>1350</v>
      </c>
      <c r="C454" s="359" t="s">
        <v>1123</v>
      </c>
      <c r="D454" s="359" t="s">
        <v>5344</v>
      </c>
      <c r="E454" s="319">
        <v>5</v>
      </c>
      <c r="F454" s="319" t="s">
        <v>4340</v>
      </c>
      <c r="G454" s="319">
        <v>49145</v>
      </c>
      <c r="H454" s="360">
        <v>245725</v>
      </c>
      <c r="I454" s="319" t="s">
        <v>4905</v>
      </c>
    </row>
    <row r="455" spans="1:9" ht="409.5" hidden="1" outlineLevel="5" x14ac:dyDescent="0.25">
      <c r="A455" s="319">
        <v>257</v>
      </c>
      <c r="B455" s="359" t="s">
        <v>144</v>
      </c>
      <c r="C455" s="359" t="s">
        <v>1123</v>
      </c>
      <c r="D455" s="359" t="s">
        <v>5345</v>
      </c>
      <c r="E455" s="319">
        <v>1000</v>
      </c>
      <c r="F455" s="319" t="s">
        <v>724</v>
      </c>
      <c r="G455" s="319">
        <v>670</v>
      </c>
      <c r="H455" s="360">
        <v>670000</v>
      </c>
      <c r="I455" s="319" t="s">
        <v>4905</v>
      </c>
    </row>
    <row r="456" spans="1:9" ht="409.5" hidden="1" outlineLevel="5" x14ac:dyDescent="0.25">
      <c r="A456" s="319">
        <v>258</v>
      </c>
      <c r="B456" s="359" t="s">
        <v>144</v>
      </c>
      <c r="C456" s="359" t="s">
        <v>1123</v>
      </c>
      <c r="D456" s="359" t="s">
        <v>5346</v>
      </c>
      <c r="E456" s="319">
        <v>500</v>
      </c>
      <c r="F456" s="319" t="s">
        <v>724</v>
      </c>
      <c r="G456" s="319">
        <v>607</v>
      </c>
      <c r="H456" s="360">
        <v>303500</v>
      </c>
      <c r="I456" s="319" t="s">
        <v>4905</v>
      </c>
    </row>
    <row r="457" spans="1:9" ht="409.5" hidden="1" outlineLevel="5" x14ac:dyDescent="0.25">
      <c r="A457" s="319">
        <v>259</v>
      </c>
      <c r="B457" s="359" t="s">
        <v>144</v>
      </c>
      <c r="C457" s="359" t="s">
        <v>1123</v>
      </c>
      <c r="D457" s="359" t="s">
        <v>5347</v>
      </c>
      <c r="E457" s="319">
        <v>1000</v>
      </c>
      <c r="F457" s="319" t="s">
        <v>724</v>
      </c>
      <c r="G457" s="319">
        <v>605</v>
      </c>
      <c r="H457" s="360">
        <v>605000</v>
      </c>
      <c r="I457" s="319" t="s">
        <v>4905</v>
      </c>
    </row>
    <row r="458" spans="1:9" ht="409.5" hidden="1" outlineLevel="5" x14ac:dyDescent="0.25">
      <c r="A458" s="319">
        <v>260</v>
      </c>
      <c r="B458" s="359" t="s">
        <v>1378</v>
      </c>
      <c r="C458" s="359" t="s">
        <v>1123</v>
      </c>
      <c r="D458" s="359" t="s">
        <v>5348</v>
      </c>
      <c r="E458" s="319">
        <v>10000</v>
      </c>
      <c r="F458" s="319" t="s">
        <v>724</v>
      </c>
      <c r="G458" s="319">
        <v>105</v>
      </c>
      <c r="H458" s="360">
        <v>1050000</v>
      </c>
      <c r="I458" s="319" t="s">
        <v>4905</v>
      </c>
    </row>
    <row r="459" spans="1:9" ht="63" hidden="1" outlineLevel="5" x14ac:dyDescent="0.25">
      <c r="A459" s="319">
        <v>261</v>
      </c>
      <c r="B459" s="359" t="s">
        <v>1379</v>
      </c>
      <c r="C459" s="359" t="s">
        <v>1123</v>
      </c>
      <c r="D459" s="359" t="s">
        <v>5349</v>
      </c>
      <c r="E459" s="319">
        <v>255</v>
      </c>
      <c r="F459" s="319" t="s">
        <v>724</v>
      </c>
      <c r="G459" s="319">
        <v>605</v>
      </c>
      <c r="H459" s="360">
        <v>154275</v>
      </c>
      <c r="I459" s="319" t="s">
        <v>4905</v>
      </c>
    </row>
    <row r="460" spans="1:9" ht="94.5" hidden="1" outlineLevel="5" x14ac:dyDescent="0.25">
      <c r="A460" s="319">
        <v>262</v>
      </c>
      <c r="B460" s="359" t="s">
        <v>1380</v>
      </c>
      <c r="C460" s="359" t="s">
        <v>1123</v>
      </c>
      <c r="D460" s="359" t="s">
        <v>5350</v>
      </c>
      <c r="E460" s="319">
        <v>1500</v>
      </c>
      <c r="F460" s="319" t="s">
        <v>1571</v>
      </c>
      <c r="G460" s="319">
        <v>1950</v>
      </c>
      <c r="H460" s="360">
        <v>2925000</v>
      </c>
      <c r="I460" s="319" t="s">
        <v>4905</v>
      </c>
    </row>
    <row r="461" spans="1:9" ht="409.5" hidden="1" outlineLevel="5" x14ac:dyDescent="0.25">
      <c r="A461" s="319">
        <v>263</v>
      </c>
      <c r="B461" s="359" t="s">
        <v>1381</v>
      </c>
      <c r="C461" s="359" t="s">
        <v>1123</v>
      </c>
      <c r="D461" s="359" t="s">
        <v>5351</v>
      </c>
      <c r="E461" s="319">
        <v>1733</v>
      </c>
      <c r="F461" s="319" t="s">
        <v>1569</v>
      </c>
      <c r="G461" s="319">
        <v>1419.64</v>
      </c>
      <c r="H461" s="360">
        <v>2460236.12</v>
      </c>
      <c r="I461" s="319" t="s">
        <v>4905</v>
      </c>
    </row>
    <row r="462" spans="1:9" ht="94.5" hidden="1" outlineLevel="5" x14ac:dyDescent="0.25">
      <c r="A462" s="319">
        <v>264</v>
      </c>
      <c r="B462" s="359" t="s">
        <v>718</v>
      </c>
      <c r="C462" s="359" t="s">
        <v>1123</v>
      </c>
      <c r="D462" s="359" t="s">
        <v>5352</v>
      </c>
      <c r="E462" s="319">
        <v>12</v>
      </c>
      <c r="F462" s="319" t="s">
        <v>5097</v>
      </c>
      <c r="G462" s="319">
        <v>2520</v>
      </c>
      <c r="H462" s="360">
        <v>30240</v>
      </c>
      <c r="I462" s="319" t="s">
        <v>4905</v>
      </c>
    </row>
    <row r="463" spans="1:9" ht="126" hidden="1" outlineLevel="5" x14ac:dyDescent="0.25">
      <c r="A463" s="319">
        <v>265</v>
      </c>
      <c r="B463" s="359" t="s">
        <v>718</v>
      </c>
      <c r="C463" s="359" t="s">
        <v>1123</v>
      </c>
      <c r="D463" s="359" t="s">
        <v>5353</v>
      </c>
      <c r="E463" s="319">
        <v>275</v>
      </c>
      <c r="F463" s="319" t="s">
        <v>5097</v>
      </c>
      <c r="G463" s="319">
        <v>1342</v>
      </c>
      <c r="H463" s="360">
        <v>369050</v>
      </c>
      <c r="I463" s="319" t="s">
        <v>4905</v>
      </c>
    </row>
    <row r="464" spans="1:9" ht="110.25" hidden="1" outlineLevel="5" x14ac:dyDescent="0.25">
      <c r="A464" s="319">
        <v>266</v>
      </c>
      <c r="B464" s="359" t="s">
        <v>1337</v>
      </c>
      <c r="C464" s="359" t="s">
        <v>1123</v>
      </c>
      <c r="D464" s="359" t="s">
        <v>5354</v>
      </c>
      <c r="E464" s="319">
        <v>1528</v>
      </c>
      <c r="F464" s="319" t="s">
        <v>724</v>
      </c>
      <c r="G464" s="319">
        <v>718.75</v>
      </c>
      <c r="H464" s="360">
        <v>1098250</v>
      </c>
      <c r="I464" s="319" t="s">
        <v>4905</v>
      </c>
    </row>
    <row r="465" spans="1:9" ht="78.75" hidden="1" outlineLevel="5" x14ac:dyDescent="0.25">
      <c r="A465" s="319">
        <v>267</v>
      </c>
      <c r="B465" s="359" t="s">
        <v>1383</v>
      </c>
      <c r="C465" s="359" t="s">
        <v>1123</v>
      </c>
      <c r="D465" s="359" t="s">
        <v>5355</v>
      </c>
      <c r="E465" s="319">
        <v>6710</v>
      </c>
      <c r="F465" s="319" t="s">
        <v>724</v>
      </c>
      <c r="G465" s="319">
        <v>88</v>
      </c>
      <c r="H465" s="360">
        <v>590480</v>
      </c>
      <c r="I465" s="319" t="s">
        <v>4905</v>
      </c>
    </row>
    <row r="466" spans="1:9" ht="47.25" hidden="1" outlineLevel="5" x14ac:dyDescent="0.25">
      <c r="A466" s="319">
        <v>268</v>
      </c>
      <c r="B466" s="359" t="s">
        <v>1336</v>
      </c>
      <c r="C466" s="359" t="s">
        <v>1123</v>
      </c>
      <c r="D466" s="359" t="s">
        <v>5318</v>
      </c>
      <c r="E466" s="319">
        <v>227</v>
      </c>
      <c r="F466" s="319" t="s">
        <v>4340</v>
      </c>
      <c r="G466" s="319">
        <v>240</v>
      </c>
      <c r="H466" s="360">
        <v>54480</v>
      </c>
      <c r="I466" s="319" t="s">
        <v>4905</v>
      </c>
    </row>
    <row r="467" spans="1:9" ht="31.5" hidden="1" outlineLevel="5" x14ac:dyDescent="0.25">
      <c r="A467" s="319">
        <v>269</v>
      </c>
      <c r="B467" s="359" t="s">
        <v>1368</v>
      </c>
      <c r="C467" s="359" t="s">
        <v>1123</v>
      </c>
      <c r="D467" s="359" t="s">
        <v>5319</v>
      </c>
      <c r="E467" s="319">
        <v>190</v>
      </c>
      <c r="F467" s="319" t="s">
        <v>4340</v>
      </c>
      <c r="G467" s="319">
        <v>240</v>
      </c>
      <c r="H467" s="360">
        <v>45600</v>
      </c>
      <c r="I467" s="319" t="s">
        <v>4905</v>
      </c>
    </row>
    <row r="468" spans="1:9" ht="94.5" hidden="1" outlineLevel="5" x14ac:dyDescent="0.25">
      <c r="A468" s="319">
        <v>270</v>
      </c>
      <c r="B468" s="359" t="s">
        <v>1384</v>
      </c>
      <c r="C468" s="359" t="s">
        <v>1123</v>
      </c>
      <c r="D468" s="359" t="s">
        <v>5356</v>
      </c>
      <c r="E468" s="319">
        <v>5</v>
      </c>
      <c r="F468" s="319" t="s">
        <v>724</v>
      </c>
      <c r="G468" s="319">
        <v>62900</v>
      </c>
      <c r="H468" s="360">
        <v>314500</v>
      </c>
      <c r="I468" s="319" t="s">
        <v>4905</v>
      </c>
    </row>
    <row r="469" spans="1:9" ht="78.75" hidden="1" outlineLevel="5" x14ac:dyDescent="0.25">
      <c r="A469" s="319">
        <v>271</v>
      </c>
      <c r="B469" s="359" t="s">
        <v>1385</v>
      </c>
      <c r="C469" s="359" t="s">
        <v>1123</v>
      </c>
      <c r="D469" s="359" t="s">
        <v>5357</v>
      </c>
      <c r="E469" s="319">
        <v>5</v>
      </c>
      <c r="F469" s="319" t="s">
        <v>724</v>
      </c>
      <c r="G469" s="319">
        <v>35900</v>
      </c>
      <c r="H469" s="360">
        <v>179500</v>
      </c>
      <c r="I469" s="319" t="s">
        <v>4905</v>
      </c>
    </row>
    <row r="470" spans="1:9" ht="141.75" hidden="1" outlineLevel="5" x14ac:dyDescent="0.25">
      <c r="A470" s="319">
        <v>272</v>
      </c>
      <c r="B470" s="359" t="s">
        <v>1335</v>
      </c>
      <c r="C470" s="359" t="s">
        <v>1123</v>
      </c>
      <c r="D470" s="359" t="s">
        <v>5358</v>
      </c>
      <c r="E470" s="319">
        <v>1000</v>
      </c>
      <c r="F470" s="319" t="s">
        <v>748</v>
      </c>
      <c r="G470" s="319">
        <v>5180</v>
      </c>
      <c r="H470" s="360">
        <v>5180000</v>
      </c>
      <c r="I470" s="319" t="s">
        <v>4905</v>
      </c>
    </row>
    <row r="471" spans="1:9" ht="110.25" hidden="1" outlineLevel="5" x14ac:dyDescent="0.25">
      <c r="A471" s="319">
        <v>273</v>
      </c>
      <c r="B471" s="359" t="s">
        <v>1390</v>
      </c>
      <c r="C471" s="359" t="s">
        <v>1123</v>
      </c>
      <c r="D471" s="359" t="s">
        <v>5359</v>
      </c>
      <c r="E471" s="319">
        <v>39</v>
      </c>
      <c r="F471" s="319" t="s">
        <v>5097</v>
      </c>
      <c r="G471" s="319">
        <v>30085</v>
      </c>
      <c r="H471" s="360">
        <v>1173315</v>
      </c>
      <c r="I471" s="319" t="s">
        <v>4905</v>
      </c>
    </row>
    <row r="472" spans="1:9" ht="110.25" hidden="1" outlineLevel="5" x14ac:dyDescent="0.25">
      <c r="A472" s="319">
        <v>274</v>
      </c>
      <c r="B472" s="359" t="s">
        <v>1390</v>
      </c>
      <c r="C472" s="359" t="s">
        <v>1123</v>
      </c>
      <c r="D472" s="359" t="s">
        <v>5360</v>
      </c>
      <c r="E472" s="319">
        <v>17</v>
      </c>
      <c r="F472" s="319" t="s">
        <v>5097</v>
      </c>
      <c r="G472" s="319">
        <v>16895</v>
      </c>
      <c r="H472" s="360">
        <v>287215</v>
      </c>
      <c r="I472" s="319" t="s">
        <v>4905</v>
      </c>
    </row>
    <row r="473" spans="1:9" ht="141.75" hidden="1" outlineLevel="5" x14ac:dyDescent="0.25">
      <c r="A473" s="319">
        <v>275</v>
      </c>
      <c r="B473" s="359" t="s">
        <v>1391</v>
      </c>
      <c r="C473" s="359" t="s">
        <v>1123</v>
      </c>
      <c r="D473" s="359" t="s">
        <v>5361</v>
      </c>
      <c r="E473" s="319">
        <v>79</v>
      </c>
      <c r="F473" s="319" t="s">
        <v>5097</v>
      </c>
      <c r="G473" s="319">
        <v>15090</v>
      </c>
      <c r="H473" s="360">
        <v>1192110</v>
      </c>
      <c r="I473" s="319" t="s">
        <v>4905</v>
      </c>
    </row>
    <row r="474" spans="1:9" ht="110.25" hidden="1" outlineLevel="5" x14ac:dyDescent="0.25">
      <c r="A474" s="319">
        <v>276</v>
      </c>
      <c r="B474" s="359" t="s">
        <v>1392</v>
      </c>
      <c r="C474" s="359" t="s">
        <v>1123</v>
      </c>
      <c r="D474" s="359" t="s">
        <v>5362</v>
      </c>
      <c r="E474" s="319">
        <v>99375</v>
      </c>
      <c r="F474" s="319" t="s">
        <v>4340</v>
      </c>
      <c r="G474" s="319">
        <v>44.09</v>
      </c>
      <c r="H474" s="360">
        <v>4381443.75</v>
      </c>
      <c r="I474" s="319" t="s">
        <v>4905</v>
      </c>
    </row>
    <row r="475" spans="1:9" ht="31.5" hidden="1" outlineLevel="5" x14ac:dyDescent="0.25">
      <c r="A475" s="319">
        <v>277</v>
      </c>
      <c r="B475" s="359" t="s">
        <v>57</v>
      </c>
      <c r="C475" s="359" t="s">
        <v>1123</v>
      </c>
      <c r="D475" s="359" t="s">
        <v>5363</v>
      </c>
      <c r="E475" s="319">
        <v>15</v>
      </c>
      <c r="F475" s="319" t="s">
        <v>724</v>
      </c>
      <c r="G475" s="319">
        <v>39152</v>
      </c>
      <c r="H475" s="360">
        <v>587280</v>
      </c>
      <c r="I475" s="319" t="s">
        <v>4905</v>
      </c>
    </row>
    <row r="476" spans="1:9" ht="31.5" hidden="1" outlineLevel="5" x14ac:dyDescent="0.25">
      <c r="A476" s="319">
        <v>278</v>
      </c>
      <c r="B476" s="359" t="s">
        <v>57</v>
      </c>
      <c r="C476" s="359" t="s">
        <v>1123</v>
      </c>
      <c r="D476" s="359" t="s">
        <v>5364</v>
      </c>
      <c r="E476" s="319">
        <v>35</v>
      </c>
      <c r="F476" s="319" t="s">
        <v>724</v>
      </c>
      <c r="G476" s="319">
        <v>39152</v>
      </c>
      <c r="H476" s="360">
        <v>1370320</v>
      </c>
      <c r="I476" s="319" t="s">
        <v>4905</v>
      </c>
    </row>
    <row r="477" spans="1:9" ht="31.5" hidden="1" outlineLevel="5" x14ac:dyDescent="0.25">
      <c r="A477" s="319">
        <v>279</v>
      </c>
      <c r="B477" s="359" t="s">
        <v>1351</v>
      </c>
      <c r="C477" s="359" t="s">
        <v>1123</v>
      </c>
      <c r="D477" s="359" t="s">
        <v>5365</v>
      </c>
      <c r="E477" s="319">
        <v>100</v>
      </c>
      <c r="F477" s="319" t="s">
        <v>724</v>
      </c>
      <c r="G477" s="319">
        <v>1527</v>
      </c>
      <c r="H477" s="360">
        <v>152700</v>
      </c>
      <c r="I477" s="319" t="s">
        <v>4905</v>
      </c>
    </row>
    <row r="478" spans="1:9" ht="63" hidden="1" outlineLevel="5" x14ac:dyDescent="0.25">
      <c r="A478" s="319">
        <v>280</v>
      </c>
      <c r="B478" s="359" t="s">
        <v>57</v>
      </c>
      <c r="C478" s="359" t="s">
        <v>1123</v>
      </c>
      <c r="D478" s="359" t="s">
        <v>5366</v>
      </c>
      <c r="E478" s="319">
        <v>3</v>
      </c>
      <c r="F478" s="319" t="s">
        <v>4340</v>
      </c>
      <c r="G478" s="319">
        <v>76981</v>
      </c>
      <c r="H478" s="360">
        <v>230943</v>
      </c>
      <c r="I478" s="319" t="s">
        <v>4905</v>
      </c>
    </row>
    <row r="479" spans="1:9" ht="126" hidden="1" outlineLevel="5" x14ac:dyDescent="0.25">
      <c r="A479" s="319">
        <v>281</v>
      </c>
      <c r="B479" s="359" t="s">
        <v>1393</v>
      </c>
      <c r="C479" s="359" t="s">
        <v>1123</v>
      </c>
      <c r="D479" s="359" t="s">
        <v>5367</v>
      </c>
      <c r="E479" s="319">
        <v>3600</v>
      </c>
      <c r="F479" s="319" t="s">
        <v>4340</v>
      </c>
      <c r="G479" s="319">
        <v>237</v>
      </c>
      <c r="H479" s="360">
        <v>853200</v>
      </c>
      <c r="I479" s="319" t="s">
        <v>4905</v>
      </c>
    </row>
    <row r="480" spans="1:9" ht="47.25" hidden="1" outlineLevel="5" x14ac:dyDescent="0.25">
      <c r="A480" s="319">
        <v>282</v>
      </c>
      <c r="B480" s="359" t="s">
        <v>1394</v>
      </c>
      <c r="C480" s="359" t="s">
        <v>1123</v>
      </c>
      <c r="D480" s="359" t="s">
        <v>5368</v>
      </c>
      <c r="E480" s="319">
        <v>46</v>
      </c>
      <c r="F480" s="319" t="s">
        <v>4340</v>
      </c>
      <c r="G480" s="319">
        <v>2770</v>
      </c>
      <c r="H480" s="360">
        <v>127420</v>
      </c>
      <c r="I480" s="319" t="s">
        <v>4905</v>
      </c>
    </row>
    <row r="481" spans="1:9" ht="47.25" hidden="1" outlineLevel="5" x14ac:dyDescent="0.25">
      <c r="A481" s="319">
        <v>283</v>
      </c>
      <c r="B481" s="359" t="s">
        <v>1395</v>
      </c>
      <c r="C481" s="359" t="s">
        <v>1123</v>
      </c>
      <c r="D481" s="359" t="s">
        <v>5369</v>
      </c>
      <c r="E481" s="319">
        <v>13</v>
      </c>
      <c r="F481" s="319" t="s">
        <v>4340</v>
      </c>
      <c r="G481" s="319">
        <v>2000</v>
      </c>
      <c r="H481" s="360">
        <v>26000</v>
      </c>
      <c r="I481" s="319" t="s">
        <v>4905</v>
      </c>
    </row>
    <row r="482" spans="1:9" ht="31.5" hidden="1" outlineLevel="5" x14ac:dyDescent="0.25">
      <c r="A482" s="319">
        <v>284</v>
      </c>
      <c r="B482" s="359" t="s">
        <v>1396</v>
      </c>
      <c r="C482" s="359" t="s">
        <v>1123</v>
      </c>
      <c r="D482" s="359" t="s">
        <v>5370</v>
      </c>
      <c r="E482" s="319">
        <v>18</v>
      </c>
      <c r="F482" s="319" t="s">
        <v>4340</v>
      </c>
      <c r="G482" s="319">
        <v>1800</v>
      </c>
      <c r="H482" s="360">
        <v>32400</v>
      </c>
      <c r="I482" s="319" t="s">
        <v>4905</v>
      </c>
    </row>
    <row r="483" spans="1:9" ht="47.25" hidden="1" outlineLevel="5" x14ac:dyDescent="0.25">
      <c r="A483" s="319">
        <v>285</v>
      </c>
      <c r="B483" s="359" t="s">
        <v>1397</v>
      </c>
      <c r="C483" s="359" t="s">
        <v>1123</v>
      </c>
      <c r="D483" s="359" t="s">
        <v>5371</v>
      </c>
      <c r="E483" s="319">
        <v>10</v>
      </c>
      <c r="F483" s="319" t="s">
        <v>4340</v>
      </c>
      <c r="G483" s="319">
        <v>8800</v>
      </c>
      <c r="H483" s="360">
        <v>88000</v>
      </c>
      <c r="I483" s="319" t="s">
        <v>4905</v>
      </c>
    </row>
    <row r="484" spans="1:9" ht="110.25" hidden="1" outlineLevel="5" x14ac:dyDescent="0.25">
      <c r="A484" s="319">
        <v>286</v>
      </c>
      <c r="B484" s="359" t="s">
        <v>1398</v>
      </c>
      <c r="C484" s="359" t="s">
        <v>1123</v>
      </c>
      <c r="D484" s="359" t="s">
        <v>5372</v>
      </c>
      <c r="E484" s="319">
        <v>5000</v>
      </c>
      <c r="F484" s="319" t="s">
        <v>4340</v>
      </c>
      <c r="G484" s="319">
        <v>63</v>
      </c>
      <c r="H484" s="360">
        <v>315000</v>
      </c>
      <c r="I484" s="319" t="s">
        <v>4955</v>
      </c>
    </row>
    <row r="485" spans="1:9" ht="47.25" hidden="1" outlineLevel="5" x14ac:dyDescent="0.25">
      <c r="A485" s="319">
        <v>287</v>
      </c>
      <c r="B485" s="359" t="s">
        <v>1399</v>
      </c>
      <c r="C485" s="359" t="s">
        <v>1123</v>
      </c>
      <c r="D485" s="359" t="s">
        <v>5373</v>
      </c>
      <c r="E485" s="319">
        <v>2100</v>
      </c>
      <c r="F485" s="319" t="s">
        <v>4340</v>
      </c>
      <c r="G485" s="319">
        <v>63</v>
      </c>
      <c r="H485" s="360">
        <v>132300</v>
      </c>
      <c r="I485" s="319" t="s">
        <v>4955</v>
      </c>
    </row>
    <row r="486" spans="1:9" ht="47.25" hidden="1" outlineLevel="5" x14ac:dyDescent="0.25">
      <c r="A486" s="319">
        <v>288</v>
      </c>
      <c r="B486" s="359" t="s">
        <v>1400</v>
      </c>
      <c r="C486" s="359" t="s">
        <v>1123</v>
      </c>
      <c r="D486" s="359" t="s">
        <v>5374</v>
      </c>
      <c r="E486" s="319">
        <v>2150</v>
      </c>
      <c r="F486" s="319" t="s">
        <v>4340</v>
      </c>
      <c r="G486" s="319">
        <v>63</v>
      </c>
      <c r="H486" s="360">
        <v>135450</v>
      </c>
      <c r="I486" s="319" t="s">
        <v>4955</v>
      </c>
    </row>
    <row r="487" spans="1:9" ht="63" hidden="1" outlineLevel="5" x14ac:dyDescent="0.25">
      <c r="A487" s="319">
        <v>289</v>
      </c>
      <c r="B487" s="359" t="s">
        <v>1401</v>
      </c>
      <c r="C487" s="359" t="s">
        <v>1123</v>
      </c>
      <c r="D487" s="359" t="s">
        <v>5375</v>
      </c>
      <c r="E487" s="319">
        <v>112</v>
      </c>
      <c r="F487" s="319" t="s">
        <v>4466</v>
      </c>
      <c r="G487" s="319">
        <v>290</v>
      </c>
      <c r="H487" s="360">
        <v>32480</v>
      </c>
      <c r="I487" s="319" t="s">
        <v>4955</v>
      </c>
    </row>
    <row r="488" spans="1:9" ht="31.5" hidden="1" outlineLevel="5" x14ac:dyDescent="0.25">
      <c r="A488" s="319">
        <v>290</v>
      </c>
      <c r="B488" s="359" t="s">
        <v>1402</v>
      </c>
      <c r="C488" s="359" t="s">
        <v>1123</v>
      </c>
      <c r="D488" s="359" t="s">
        <v>5376</v>
      </c>
      <c r="E488" s="319">
        <v>26</v>
      </c>
      <c r="F488" s="319" t="s">
        <v>4340</v>
      </c>
      <c r="G488" s="319">
        <v>69.86</v>
      </c>
      <c r="H488" s="360">
        <v>1816.36</v>
      </c>
      <c r="I488" s="319" t="s">
        <v>4955</v>
      </c>
    </row>
    <row r="489" spans="1:9" ht="31.5" hidden="1" outlineLevel="5" x14ac:dyDescent="0.25">
      <c r="A489" s="319">
        <v>291</v>
      </c>
      <c r="B489" s="359" t="s">
        <v>1402</v>
      </c>
      <c r="C489" s="359" t="s">
        <v>1123</v>
      </c>
      <c r="D489" s="359" t="s">
        <v>5377</v>
      </c>
      <c r="E489" s="319">
        <v>370</v>
      </c>
      <c r="F489" s="319" t="s">
        <v>4340</v>
      </c>
      <c r="G489" s="319">
        <v>40.35</v>
      </c>
      <c r="H489" s="360">
        <v>14929.5</v>
      </c>
      <c r="I489" s="319" t="s">
        <v>4955</v>
      </c>
    </row>
    <row r="490" spans="1:9" ht="110.25" hidden="1" outlineLevel="5" x14ac:dyDescent="0.25">
      <c r="A490" s="319">
        <v>292</v>
      </c>
      <c r="B490" s="359" t="s">
        <v>1403</v>
      </c>
      <c r="C490" s="359" t="s">
        <v>1123</v>
      </c>
      <c r="D490" s="359" t="s">
        <v>5378</v>
      </c>
      <c r="E490" s="319">
        <v>2050</v>
      </c>
      <c r="F490" s="319" t="s">
        <v>4340</v>
      </c>
      <c r="G490" s="319">
        <v>100</v>
      </c>
      <c r="H490" s="360">
        <v>205000</v>
      </c>
      <c r="I490" s="319" t="s">
        <v>4955</v>
      </c>
    </row>
    <row r="491" spans="1:9" ht="126" hidden="1" outlineLevel="5" x14ac:dyDescent="0.25">
      <c r="A491" s="319">
        <v>293</v>
      </c>
      <c r="B491" s="359" t="s">
        <v>1404</v>
      </c>
      <c r="C491" s="359" t="s">
        <v>1123</v>
      </c>
      <c r="D491" s="359" t="s">
        <v>5379</v>
      </c>
      <c r="E491" s="319">
        <v>1000</v>
      </c>
      <c r="F491" s="319" t="s">
        <v>4340</v>
      </c>
      <c r="G491" s="319">
        <v>600</v>
      </c>
      <c r="H491" s="360">
        <v>600000</v>
      </c>
      <c r="I491" s="319" t="s">
        <v>4955</v>
      </c>
    </row>
    <row r="492" spans="1:9" ht="78.75" hidden="1" outlineLevel="5" x14ac:dyDescent="0.25">
      <c r="A492" s="319">
        <v>294</v>
      </c>
      <c r="B492" s="359" t="s">
        <v>1405</v>
      </c>
      <c r="C492" s="359" t="s">
        <v>1123</v>
      </c>
      <c r="D492" s="359" t="s">
        <v>5380</v>
      </c>
      <c r="E492" s="319">
        <v>40</v>
      </c>
      <c r="F492" s="319" t="s">
        <v>4340</v>
      </c>
      <c r="G492" s="319">
        <v>20500</v>
      </c>
      <c r="H492" s="360">
        <v>820000</v>
      </c>
      <c r="I492" s="319" t="s">
        <v>4905</v>
      </c>
    </row>
    <row r="493" spans="1:9" ht="31.5" hidden="1" outlineLevel="5" x14ac:dyDescent="0.25">
      <c r="A493" s="319">
        <v>295</v>
      </c>
      <c r="B493" s="359" t="s">
        <v>743</v>
      </c>
      <c r="C493" s="359" t="s">
        <v>1123</v>
      </c>
      <c r="D493" s="359" t="s">
        <v>5381</v>
      </c>
      <c r="E493" s="319">
        <v>515</v>
      </c>
      <c r="F493" s="319" t="s">
        <v>4340</v>
      </c>
      <c r="G493" s="319">
        <v>7000</v>
      </c>
      <c r="H493" s="360">
        <v>3605000</v>
      </c>
      <c r="I493" s="319" t="s">
        <v>4955</v>
      </c>
    </row>
    <row r="494" spans="1:9" ht="63" hidden="1" outlineLevel="5" x14ac:dyDescent="0.25">
      <c r="A494" s="319">
        <v>296</v>
      </c>
      <c r="B494" s="359" t="s">
        <v>743</v>
      </c>
      <c r="C494" s="359" t="s">
        <v>1123</v>
      </c>
      <c r="D494" s="359" t="s">
        <v>5382</v>
      </c>
      <c r="E494" s="319">
        <v>10</v>
      </c>
      <c r="F494" s="319" t="s">
        <v>4340</v>
      </c>
      <c r="G494" s="319">
        <v>8500</v>
      </c>
      <c r="H494" s="360">
        <v>85000</v>
      </c>
      <c r="I494" s="319" t="s">
        <v>4955</v>
      </c>
    </row>
    <row r="495" spans="1:9" ht="173.25" hidden="1" outlineLevel="5" x14ac:dyDescent="0.25">
      <c r="A495" s="319">
        <v>297</v>
      </c>
      <c r="B495" s="359" t="s">
        <v>1406</v>
      </c>
      <c r="C495" s="359" t="s">
        <v>1123</v>
      </c>
      <c r="D495" s="359" t="s">
        <v>5383</v>
      </c>
      <c r="E495" s="319">
        <v>2</v>
      </c>
      <c r="F495" s="319" t="s">
        <v>4340</v>
      </c>
      <c r="G495" s="319">
        <v>60940</v>
      </c>
      <c r="H495" s="360">
        <v>121880</v>
      </c>
      <c r="I495" s="319" t="s">
        <v>4905</v>
      </c>
    </row>
    <row r="496" spans="1:9" ht="78.75" hidden="1" outlineLevel="5" x14ac:dyDescent="0.25">
      <c r="A496" s="319">
        <v>298</v>
      </c>
      <c r="B496" s="359" t="s">
        <v>1407</v>
      </c>
      <c r="C496" s="359" t="s">
        <v>1123</v>
      </c>
      <c r="D496" s="359" t="s">
        <v>5384</v>
      </c>
      <c r="E496" s="319">
        <v>5</v>
      </c>
      <c r="F496" s="319" t="s">
        <v>4340</v>
      </c>
      <c r="G496" s="319">
        <v>19642.857142857141</v>
      </c>
      <c r="H496" s="360">
        <v>98214.28571428571</v>
      </c>
      <c r="I496" s="319" t="s">
        <v>4905</v>
      </c>
    </row>
    <row r="497" spans="1:9" ht="78.75" hidden="1" outlineLevel="5" x14ac:dyDescent="0.25">
      <c r="A497" s="319">
        <v>299</v>
      </c>
      <c r="B497" s="359" t="s">
        <v>1408</v>
      </c>
      <c r="C497" s="359" t="s">
        <v>1123</v>
      </c>
      <c r="D497" s="359" t="s">
        <v>5385</v>
      </c>
      <c r="E497" s="319">
        <v>1</v>
      </c>
      <c r="F497" s="319" t="s">
        <v>4340</v>
      </c>
      <c r="G497" s="319">
        <v>31249.999999999996</v>
      </c>
      <c r="H497" s="360">
        <v>31249.999999999996</v>
      </c>
      <c r="I497" s="319" t="s">
        <v>4905</v>
      </c>
    </row>
    <row r="498" spans="1:9" ht="78.75" hidden="1" outlineLevel="5" x14ac:dyDescent="0.25">
      <c r="A498" s="319">
        <v>300</v>
      </c>
      <c r="B498" s="359" t="s">
        <v>1409</v>
      </c>
      <c r="C498" s="359" t="s">
        <v>1123</v>
      </c>
      <c r="D498" s="359" t="s">
        <v>5386</v>
      </c>
      <c r="E498" s="319">
        <v>52</v>
      </c>
      <c r="F498" s="319" t="s">
        <v>4340</v>
      </c>
      <c r="G498" s="319">
        <v>446.42857142857139</v>
      </c>
      <c r="H498" s="360">
        <v>23214.285714285714</v>
      </c>
      <c r="I498" s="319" t="s">
        <v>4905</v>
      </c>
    </row>
    <row r="499" spans="1:9" ht="63" hidden="1" outlineLevel="5" x14ac:dyDescent="0.25">
      <c r="A499" s="319">
        <v>301</v>
      </c>
      <c r="B499" s="359" t="s">
        <v>1409</v>
      </c>
      <c r="C499" s="359" t="s">
        <v>1123</v>
      </c>
      <c r="D499" s="359" t="s">
        <v>5387</v>
      </c>
      <c r="E499" s="319">
        <v>40</v>
      </c>
      <c r="F499" s="319" t="s">
        <v>4340</v>
      </c>
      <c r="G499" s="319">
        <v>683.03571428571422</v>
      </c>
      <c r="H499" s="360">
        <v>27321.428571428569</v>
      </c>
      <c r="I499" s="319" t="s">
        <v>4905</v>
      </c>
    </row>
    <row r="500" spans="1:9" ht="126" hidden="1" outlineLevel="5" x14ac:dyDescent="0.25">
      <c r="A500" s="319">
        <v>302</v>
      </c>
      <c r="B500" s="359" t="s">
        <v>1410</v>
      </c>
      <c r="C500" s="359" t="s">
        <v>1123</v>
      </c>
      <c r="D500" s="359" t="s">
        <v>5388</v>
      </c>
      <c r="E500" s="319">
        <v>9</v>
      </c>
      <c r="F500" s="319" t="s">
        <v>4466</v>
      </c>
      <c r="G500" s="319">
        <v>116964.28571428571</v>
      </c>
      <c r="H500" s="360">
        <v>1052678.5714285714</v>
      </c>
      <c r="I500" s="319" t="s">
        <v>4905</v>
      </c>
    </row>
    <row r="501" spans="1:9" ht="126" hidden="1" outlineLevel="5" x14ac:dyDescent="0.25">
      <c r="A501" s="319">
        <v>303</v>
      </c>
      <c r="B501" s="359" t="s">
        <v>1411</v>
      </c>
      <c r="C501" s="359" t="s">
        <v>1123</v>
      </c>
      <c r="D501" s="359" t="s">
        <v>5389</v>
      </c>
      <c r="E501" s="319">
        <v>6</v>
      </c>
      <c r="F501" s="319" t="s">
        <v>4466</v>
      </c>
      <c r="G501" s="319">
        <v>83035.714285714275</v>
      </c>
      <c r="H501" s="360">
        <v>498214.28571428568</v>
      </c>
      <c r="I501" s="319" t="s">
        <v>4905</v>
      </c>
    </row>
    <row r="502" spans="1:9" ht="63" hidden="1" outlineLevel="5" x14ac:dyDescent="0.25">
      <c r="A502" s="319">
        <v>304</v>
      </c>
      <c r="B502" s="359" t="s">
        <v>1412</v>
      </c>
      <c r="C502" s="359" t="s">
        <v>1123</v>
      </c>
      <c r="D502" s="359" t="s">
        <v>5390</v>
      </c>
      <c r="E502" s="319">
        <v>90</v>
      </c>
      <c r="F502" s="319" t="s">
        <v>4466</v>
      </c>
      <c r="G502" s="319">
        <v>349.99999999999994</v>
      </c>
      <c r="H502" s="360">
        <v>31499.999999999996</v>
      </c>
      <c r="I502" s="319" t="s">
        <v>4905</v>
      </c>
    </row>
    <row r="503" spans="1:9" ht="78.75" hidden="1" outlineLevel="5" x14ac:dyDescent="0.25">
      <c r="A503" s="319">
        <v>305</v>
      </c>
      <c r="B503" s="359" t="s">
        <v>1413</v>
      </c>
      <c r="C503" s="359" t="s">
        <v>1123</v>
      </c>
      <c r="D503" s="359" t="s">
        <v>5391</v>
      </c>
      <c r="E503" s="319">
        <v>6</v>
      </c>
      <c r="F503" s="319" t="s">
        <v>4340</v>
      </c>
      <c r="G503" s="319">
        <v>6624.9999999999991</v>
      </c>
      <c r="H503" s="360">
        <v>39749.999999999993</v>
      </c>
      <c r="I503" s="319" t="s">
        <v>4905</v>
      </c>
    </row>
    <row r="504" spans="1:9" ht="78.75" hidden="1" outlineLevel="5" x14ac:dyDescent="0.25">
      <c r="A504" s="319">
        <v>306</v>
      </c>
      <c r="B504" s="359" t="s">
        <v>1414</v>
      </c>
      <c r="C504" s="359" t="s">
        <v>1123</v>
      </c>
      <c r="D504" s="359" t="s">
        <v>5392</v>
      </c>
      <c r="E504" s="319">
        <v>6</v>
      </c>
      <c r="F504" s="319" t="s">
        <v>4340</v>
      </c>
      <c r="G504" s="319">
        <v>6624.9999999999991</v>
      </c>
      <c r="H504" s="360">
        <v>39749.999999999993</v>
      </c>
      <c r="I504" s="319" t="s">
        <v>4905</v>
      </c>
    </row>
    <row r="505" spans="1:9" ht="63" hidden="1" outlineLevel="5" x14ac:dyDescent="0.25">
      <c r="A505" s="319">
        <v>307</v>
      </c>
      <c r="B505" s="359" t="s">
        <v>1415</v>
      </c>
      <c r="C505" s="359" t="s">
        <v>1123</v>
      </c>
      <c r="D505" s="359" t="s">
        <v>5393</v>
      </c>
      <c r="E505" s="319">
        <v>6</v>
      </c>
      <c r="F505" s="319" t="s">
        <v>4340</v>
      </c>
      <c r="G505" s="319">
        <v>6624.9999999999991</v>
      </c>
      <c r="H505" s="360">
        <v>39749.999999999993</v>
      </c>
      <c r="I505" s="319" t="s">
        <v>4905</v>
      </c>
    </row>
    <row r="506" spans="1:9" ht="47.25" hidden="1" outlineLevel="5" x14ac:dyDescent="0.25">
      <c r="A506" s="319">
        <v>308</v>
      </c>
      <c r="B506" s="359" t="s">
        <v>1416</v>
      </c>
      <c r="C506" s="359" t="s">
        <v>1123</v>
      </c>
      <c r="D506" s="359" t="s">
        <v>5394</v>
      </c>
      <c r="E506" s="319">
        <v>150</v>
      </c>
      <c r="F506" s="319" t="s">
        <v>4340</v>
      </c>
      <c r="G506" s="319">
        <v>223.21428571428569</v>
      </c>
      <c r="H506" s="360">
        <v>33482.142857142855</v>
      </c>
      <c r="I506" s="319" t="s">
        <v>4905</v>
      </c>
    </row>
    <row r="507" spans="1:9" ht="47.25" hidden="1" outlineLevel="5" x14ac:dyDescent="0.25">
      <c r="A507" s="319">
        <v>309</v>
      </c>
      <c r="B507" s="359" t="s">
        <v>1417</v>
      </c>
      <c r="C507" s="359" t="s">
        <v>1123</v>
      </c>
      <c r="D507" s="359" t="s">
        <v>5395</v>
      </c>
      <c r="E507" s="319">
        <v>1134</v>
      </c>
      <c r="F507" s="319" t="s">
        <v>4466</v>
      </c>
      <c r="G507" s="319">
        <v>166.07142857142856</v>
      </c>
      <c r="H507" s="360">
        <v>188324.99999999997</v>
      </c>
      <c r="I507" s="319" t="s">
        <v>4905</v>
      </c>
    </row>
    <row r="508" spans="1:9" ht="157.5" hidden="1" outlineLevel="5" x14ac:dyDescent="0.25">
      <c r="A508" s="319">
        <v>310</v>
      </c>
      <c r="B508" s="359" t="s">
        <v>50</v>
      </c>
      <c r="C508" s="359" t="s">
        <v>1123</v>
      </c>
      <c r="D508" s="359" t="s">
        <v>5396</v>
      </c>
      <c r="E508" s="319">
        <v>104</v>
      </c>
      <c r="F508" s="319" t="s">
        <v>4340</v>
      </c>
      <c r="G508" s="319">
        <v>446.42857142857139</v>
      </c>
      <c r="H508" s="360">
        <v>46428.571428571428</v>
      </c>
      <c r="I508" s="319" t="s">
        <v>4905</v>
      </c>
    </row>
    <row r="509" spans="1:9" ht="141.75" hidden="1" outlineLevel="5" x14ac:dyDescent="0.25">
      <c r="A509" s="319">
        <v>311</v>
      </c>
      <c r="B509" s="359" t="s">
        <v>49</v>
      </c>
      <c r="C509" s="359" t="s">
        <v>1123</v>
      </c>
      <c r="D509" s="359" t="s">
        <v>5397</v>
      </c>
      <c r="E509" s="319">
        <v>154</v>
      </c>
      <c r="F509" s="319" t="s">
        <v>4340</v>
      </c>
      <c r="G509" s="319">
        <v>446.42857142857139</v>
      </c>
      <c r="H509" s="360">
        <v>68750</v>
      </c>
      <c r="I509" s="319" t="s">
        <v>4905</v>
      </c>
    </row>
    <row r="510" spans="1:9" ht="157.5" hidden="1" outlineLevel="5" x14ac:dyDescent="0.25">
      <c r="A510" s="319">
        <v>312</v>
      </c>
      <c r="B510" s="359" t="s">
        <v>48</v>
      </c>
      <c r="C510" s="359" t="s">
        <v>1123</v>
      </c>
      <c r="D510" s="359" t="s">
        <v>5398</v>
      </c>
      <c r="E510" s="319">
        <v>50</v>
      </c>
      <c r="F510" s="319" t="s">
        <v>4340</v>
      </c>
      <c r="G510" s="319">
        <v>446.42857142857139</v>
      </c>
      <c r="H510" s="360">
        <v>22321.428571428569</v>
      </c>
      <c r="I510" s="319" t="s">
        <v>4905</v>
      </c>
    </row>
    <row r="511" spans="1:9" ht="94.5" hidden="1" outlineLevel="5" x14ac:dyDescent="0.25">
      <c r="A511" s="319">
        <v>313</v>
      </c>
      <c r="B511" s="359" t="s">
        <v>47</v>
      </c>
      <c r="C511" s="359" t="s">
        <v>1123</v>
      </c>
      <c r="D511" s="359" t="s">
        <v>5399</v>
      </c>
      <c r="E511" s="319">
        <v>16</v>
      </c>
      <c r="F511" s="319" t="s">
        <v>4340</v>
      </c>
      <c r="G511" s="319">
        <v>621.42857142857133</v>
      </c>
      <c r="H511" s="360">
        <v>9942.8571428571413</v>
      </c>
      <c r="I511" s="319" t="s">
        <v>4905</v>
      </c>
    </row>
    <row r="512" spans="1:9" ht="94.5" hidden="1" outlineLevel="5" x14ac:dyDescent="0.25">
      <c r="A512" s="319">
        <v>314</v>
      </c>
      <c r="B512" s="359" t="s">
        <v>46</v>
      </c>
      <c r="C512" s="359" t="s">
        <v>1123</v>
      </c>
      <c r="D512" s="359" t="s">
        <v>5400</v>
      </c>
      <c r="E512" s="319">
        <v>74</v>
      </c>
      <c r="F512" s="319" t="s">
        <v>4340</v>
      </c>
      <c r="G512" s="319">
        <v>446.42857142857139</v>
      </c>
      <c r="H512" s="360">
        <v>33035.714285714283</v>
      </c>
      <c r="I512" s="319" t="s">
        <v>4905</v>
      </c>
    </row>
    <row r="513" spans="1:9" ht="173.25" hidden="1" outlineLevel="5" x14ac:dyDescent="0.25">
      <c r="A513" s="319">
        <v>315</v>
      </c>
      <c r="B513" s="359" t="s">
        <v>45</v>
      </c>
      <c r="C513" s="359" t="s">
        <v>1123</v>
      </c>
      <c r="D513" s="359" t="s">
        <v>5401</v>
      </c>
      <c r="E513" s="319">
        <v>84</v>
      </c>
      <c r="F513" s="319" t="s">
        <v>4340</v>
      </c>
      <c r="G513" s="319">
        <v>446.42857142857139</v>
      </c>
      <c r="H513" s="360">
        <v>37500</v>
      </c>
      <c r="I513" s="319" t="s">
        <v>4905</v>
      </c>
    </row>
    <row r="514" spans="1:9" ht="94.5" hidden="1" outlineLevel="5" x14ac:dyDescent="0.25">
      <c r="A514" s="319">
        <v>316</v>
      </c>
      <c r="B514" s="359" t="s">
        <v>1418</v>
      </c>
      <c r="C514" s="359" t="s">
        <v>1123</v>
      </c>
      <c r="D514" s="359" t="s">
        <v>5402</v>
      </c>
      <c r="E514" s="319">
        <v>2</v>
      </c>
      <c r="F514" s="319" t="s">
        <v>4340</v>
      </c>
      <c r="G514" s="319">
        <v>86517.85714285713</v>
      </c>
      <c r="H514" s="360">
        <v>173035.71428571426</v>
      </c>
      <c r="I514" s="319" t="s">
        <v>4905</v>
      </c>
    </row>
    <row r="515" spans="1:9" ht="94.5" hidden="1" outlineLevel="5" x14ac:dyDescent="0.25">
      <c r="A515" s="319">
        <v>317</v>
      </c>
      <c r="B515" s="359" t="s">
        <v>1419</v>
      </c>
      <c r="C515" s="359" t="s">
        <v>1123</v>
      </c>
      <c r="D515" s="359" t="s">
        <v>5403</v>
      </c>
      <c r="E515" s="319">
        <v>144</v>
      </c>
      <c r="F515" s="319" t="s">
        <v>5404</v>
      </c>
      <c r="G515" s="319">
        <v>446.42857142857139</v>
      </c>
      <c r="H515" s="360">
        <v>64285.714285714283</v>
      </c>
      <c r="I515" s="319" t="s">
        <v>4905</v>
      </c>
    </row>
    <row r="516" spans="1:9" ht="94.5" hidden="1" outlineLevel="5" x14ac:dyDescent="0.25">
      <c r="A516" s="319">
        <v>318</v>
      </c>
      <c r="B516" s="359" t="s">
        <v>1419</v>
      </c>
      <c r="C516" s="359" t="s">
        <v>1123</v>
      </c>
      <c r="D516" s="359" t="s">
        <v>5405</v>
      </c>
      <c r="E516" s="319">
        <v>29</v>
      </c>
      <c r="F516" s="319" t="s">
        <v>4340</v>
      </c>
      <c r="G516" s="319">
        <v>3124.9999999999995</v>
      </c>
      <c r="H516" s="360">
        <v>90624.999999999985</v>
      </c>
      <c r="I516" s="319" t="s">
        <v>4905</v>
      </c>
    </row>
    <row r="517" spans="1:9" ht="157.5" hidden="1" outlineLevel="5" x14ac:dyDescent="0.25">
      <c r="A517" s="319">
        <v>319</v>
      </c>
      <c r="B517" s="359" t="s">
        <v>1420</v>
      </c>
      <c r="C517" s="359" t="s">
        <v>1123</v>
      </c>
      <c r="D517" s="359" t="s">
        <v>5406</v>
      </c>
      <c r="E517" s="319">
        <v>2</v>
      </c>
      <c r="F517" s="319" t="s">
        <v>4466</v>
      </c>
      <c r="G517" s="319">
        <v>17200.892857142855</v>
      </c>
      <c r="H517" s="360">
        <v>34401.78571428571</v>
      </c>
      <c r="I517" s="319" t="s">
        <v>4905</v>
      </c>
    </row>
    <row r="518" spans="1:9" ht="63" hidden="1" outlineLevel="5" x14ac:dyDescent="0.25">
      <c r="A518" s="319">
        <v>320</v>
      </c>
      <c r="B518" s="359" t="s">
        <v>1421</v>
      </c>
      <c r="C518" s="359" t="s">
        <v>1123</v>
      </c>
      <c r="D518" s="359" t="s">
        <v>5407</v>
      </c>
      <c r="E518" s="319">
        <v>5</v>
      </c>
      <c r="F518" s="319" t="s">
        <v>4340</v>
      </c>
      <c r="G518" s="319">
        <v>14272.321428571428</v>
      </c>
      <c r="H518" s="360">
        <v>71361.60714285713</v>
      </c>
      <c r="I518" s="319" t="s">
        <v>4905</v>
      </c>
    </row>
    <row r="519" spans="1:9" ht="409.5" hidden="1" outlineLevel="5" x14ac:dyDescent="0.25">
      <c r="A519" s="319">
        <v>321</v>
      </c>
      <c r="B519" s="359" t="s">
        <v>1422</v>
      </c>
      <c r="C519" s="359" t="s">
        <v>1123</v>
      </c>
      <c r="D519" s="359" t="s">
        <v>5408</v>
      </c>
      <c r="E519" s="319">
        <v>15</v>
      </c>
      <c r="F519" s="319" t="s">
        <v>4340</v>
      </c>
      <c r="G519" s="319">
        <v>9639.2857142857138</v>
      </c>
      <c r="H519" s="360">
        <v>144589.28571428571</v>
      </c>
      <c r="I519" s="319" t="s">
        <v>4905</v>
      </c>
    </row>
    <row r="520" spans="1:9" ht="409.5" hidden="1" outlineLevel="5" x14ac:dyDescent="0.25">
      <c r="A520" s="319">
        <v>322</v>
      </c>
      <c r="B520" s="359" t="s">
        <v>1423</v>
      </c>
      <c r="C520" s="359" t="s">
        <v>1123</v>
      </c>
      <c r="D520" s="359" t="s">
        <v>5409</v>
      </c>
      <c r="E520" s="319">
        <v>15</v>
      </c>
      <c r="F520" s="319" t="s">
        <v>4340</v>
      </c>
      <c r="G520" s="319">
        <v>14285.714285714284</v>
      </c>
      <c r="H520" s="360">
        <v>214285.71428571426</v>
      </c>
      <c r="I520" s="319" t="s">
        <v>4905</v>
      </c>
    </row>
    <row r="521" spans="1:9" ht="252" hidden="1" outlineLevel="5" x14ac:dyDescent="0.25">
      <c r="A521" s="319">
        <v>323</v>
      </c>
      <c r="B521" s="359" t="s">
        <v>1424</v>
      </c>
      <c r="C521" s="359" t="s">
        <v>1123</v>
      </c>
      <c r="D521" s="359" t="s">
        <v>5410</v>
      </c>
      <c r="E521" s="319">
        <v>1</v>
      </c>
      <c r="F521" s="319" t="s">
        <v>5411</v>
      </c>
      <c r="G521" s="319">
        <v>487.24107142857139</v>
      </c>
      <c r="H521" s="360">
        <v>487.24107142857139</v>
      </c>
      <c r="I521" s="319" t="s">
        <v>4905</v>
      </c>
    </row>
    <row r="522" spans="1:9" ht="63" hidden="1" outlineLevel="5" x14ac:dyDescent="0.25">
      <c r="A522" s="319">
        <v>324</v>
      </c>
      <c r="B522" s="359" t="s">
        <v>1425</v>
      </c>
      <c r="C522" s="359" t="s">
        <v>1123</v>
      </c>
      <c r="D522" s="359" t="s">
        <v>5412</v>
      </c>
      <c r="E522" s="319">
        <v>2</v>
      </c>
      <c r="F522" s="319" t="s">
        <v>4340</v>
      </c>
      <c r="G522" s="319">
        <v>12419.642857142855</v>
      </c>
      <c r="H522" s="360">
        <v>24839.28571428571</v>
      </c>
      <c r="I522" s="319" t="s">
        <v>4905</v>
      </c>
    </row>
    <row r="523" spans="1:9" ht="126" hidden="1" outlineLevel="5" x14ac:dyDescent="0.25">
      <c r="A523" s="319">
        <v>325</v>
      </c>
      <c r="B523" s="359" t="s">
        <v>1426</v>
      </c>
      <c r="C523" s="359" t="s">
        <v>1123</v>
      </c>
      <c r="D523" s="359" t="s">
        <v>5413</v>
      </c>
      <c r="E523" s="319">
        <v>9</v>
      </c>
      <c r="F523" s="319" t="s">
        <v>4340</v>
      </c>
      <c r="G523" s="319">
        <v>2499.9999999999995</v>
      </c>
      <c r="H523" s="360">
        <v>22499.999999999996</v>
      </c>
      <c r="I523" s="319" t="s">
        <v>4905</v>
      </c>
    </row>
    <row r="524" spans="1:9" ht="126" hidden="1" outlineLevel="5" x14ac:dyDescent="0.25">
      <c r="A524" s="319">
        <v>326</v>
      </c>
      <c r="B524" s="359" t="s">
        <v>1426</v>
      </c>
      <c r="C524" s="359" t="s">
        <v>1123</v>
      </c>
      <c r="D524" s="359" t="s">
        <v>5414</v>
      </c>
      <c r="E524" s="319">
        <v>9</v>
      </c>
      <c r="F524" s="319" t="s">
        <v>4340</v>
      </c>
      <c r="G524" s="319">
        <v>2499.9999999999995</v>
      </c>
      <c r="H524" s="360">
        <v>22499.999999999996</v>
      </c>
      <c r="I524" s="319" t="s">
        <v>4905</v>
      </c>
    </row>
    <row r="525" spans="1:9" ht="126" hidden="1" outlineLevel="5" x14ac:dyDescent="0.25">
      <c r="A525" s="319">
        <v>327</v>
      </c>
      <c r="B525" s="359" t="s">
        <v>1426</v>
      </c>
      <c r="C525" s="359" t="s">
        <v>1123</v>
      </c>
      <c r="D525" s="359" t="s">
        <v>5415</v>
      </c>
      <c r="E525" s="319">
        <v>9</v>
      </c>
      <c r="F525" s="319" t="s">
        <v>4340</v>
      </c>
      <c r="G525" s="319">
        <v>2499.9999999999995</v>
      </c>
      <c r="H525" s="360">
        <v>22499.999999999996</v>
      </c>
      <c r="I525" s="319" t="s">
        <v>4905</v>
      </c>
    </row>
    <row r="526" spans="1:9" ht="94.5" hidden="1" outlineLevel="5" x14ac:dyDescent="0.25">
      <c r="A526" s="319">
        <v>328</v>
      </c>
      <c r="B526" s="359" t="s">
        <v>1427</v>
      </c>
      <c r="C526" s="359" t="s">
        <v>1123</v>
      </c>
      <c r="D526" s="359" t="s">
        <v>5416</v>
      </c>
      <c r="E526" s="319">
        <v>1000</v>
      </c>
      <c r="F526" s="319" t="s">
        <v>4340</v>
      </c>
      <c r="G526" s="319">
        <v>718.74999999999989</v>
      </c>
      <c r="H526" s="360">
        <v>718749.99999999988</v>
      </c>
      <c r="I526" s="319" t="s">
        <v>4905</v>
      </c>
    </row>
    <row r="527" spans="1:9" ht="63" hidden="1" outlineLevel="5" x14ac:dyDescent="0.25">
      <c r="A527" s="319">
        <v>329</v>
      </c>
      <c r="B527" s="359" t="s">
        <v>1428</v>
      </c>
      <c r="C527" s="359" t="s">
        <v>1123</v>
      </c>
      <c r="D527" s="359" t="s">
        <v>1428</v>
      </c>
      <c r="E527" s="319">
        <v>573</v>
      </c>
      <c r="F527" s="319" t="s">
        <v>757</v>
      </c>
      <c r="G527" s="319">
        <v>644.86607142857133</v>
      </c>
      <c r="H527" s="360">
        <v>369508.25892857136</v>
      </c>
      <c r="I527" s="319" t="s">
        <v>4905</v>
      </c>
    </row>
    <row r="528" spans="1:9" ht="220.5" hidden="1" outlineLevel="5" x14ac:dyDescent="0.25">
      <c r="A528" s="319">
        <v>330</v>
      </c>
      <c r="B528" s="359" t="s">
        <v>1429</v>
      </c>
      <c r="C528" s="359" t="s">
        <v>1123</v>
      </c>
      <c r="D528" s="359" t="s">
        <v>5417</v>
      </c>
      <c r="E528" s="319">
        <v>8</v>
      </c>
      <c r="F528" s="319" t="s">
        <v>4340</v>
      </c>
      <c r="G528" s="319">
        <v>2455.3571428571427</v>
      </c>
      <c r="H528" s="360">
        <v>19642.857142857141</v>
      </c>
      <c r="I528" s="319" t="s">
        <v>4905</v>
      </c>
    </row>
    <row r="529" spans="1:9" ht="78.75" hidden="1" outlineLevel="5" x14ac:dyDescent="0.25">
      <c r="A529" s="319">
        <v>331</v>
      </c>
      <c r="B529" s="359" t="s">
        <v>1430</v>
      </c>
      <c r="C529" s="359" t="s">
        <v>1123</v>
      </c>
      <c r="D529" s="359" t="s">
        <v>1430</v>
      </c>
      <c r="E529" s="319">
        <v>40</v>
      </c>
      <c r="F529" s="319" t="s">
        <v>4340</v>
      </c>
      <c r="G529" s="319">
        <v>5299.9999999999991</v>
      </c>
      <c r="H529" s="360">
        <v>211999.99999999997</v>
      </c>
      <c r="I529" s="319" t="s">
        <v>4905</v>
      </c>
    </row>
    <row r="530" spans="1:9" ht="110.25" hidden="1" outlineLevel="5" x14ac:dyDescent="0.25">
      <c r="A530" s="319">
        <v>332</v>
      </c>
      <c r="B530" s="359" t="s">
        <v>1431</v>
      </c>
      <c r="C530" s="359" t="s">
        <v>1123</v>
      </c>
      <c r="D530" s="359" t="s">
        <v>5418</v>
      </c>
      <c r="E530" s="319">
        <v>5</v>
      </c>
      <c r="F530" s="319" t="s">
        <v>4340</v>
      </c>
      <c r="G530" s="319">
        <v>5196.4285714285706</v>
      </c>
      <c r="H530" s="360">
        <v>25982.142857142855</v>
      </c>
      <c r="I530" s="319" t="s">
        <v>4905</v>
      </c>
    </row>
    <row r="531" spans="1:9" ht="393.75" hidden="1" outlineLevel="5" x14ac:dyDescent="0.25">
      <c r="A531" s="319">
        <v>333</v>
      </c>
      <c r="B531" s="359" t="s">
        <v>1432</v>
      </c>
      <c r="C531" s="359" t="s">
        <v>1123</v>
      </c>
      <c r="D531" s="359" t="s">
        <v>5419</v>
      </c>
      <c r="E531" s="319">
        <v>1</v>
      </c>
      <c r="F531" s="319" t="s">
        <v>4339</v>
      </c>
      <c r="G531" s="319">
        <v>224645.77678571426</v>
      </c>
      <c r="H531" s="360">
        <v>224645.77678571426</v>
      </c>
      <c r="I531" s="319" t="s">
        <v>4905</v>
      </c>
    </row>
    <row r="532" spans="1:9" ht="47.25" hidden="1" outlineLevel="5" x14ac:dyDescent="0.25">
      <c r="A532" s="319">
        <v>334</v>
      </c>
      <c r="B532" s="359" t="s">
        <v>1433</v>
      </c>
      <c r="C532" s="359" t="s">
        <v>1123</v>
      </c>
      <c r="D532" s="359" t="s">
        <v>5420</v>
      </c>
      <c r="E532" s="319">
        <v>14</v>
      </c>
      <c r="F532" s="319" t="s">
        <v>4340</v>
      </c>
      <c r="G532" s="319">
        <v>2946.4285714285711</v>
      </c>
      <c r="H532" s="360">
        <v>41249.999999999993</v>
      </c>
      <c r="I532" s="319" t="s">
        <v>4905</v>
      </c>
    </row>
    <row r="533" spans="1:9" ht="78.75" hidden="1" outlineLevel="5" x14ac:dyDescent="0.25">
      <c r="A533" s="319">
        <v>335</v>
      </c>
      <c r="B533" s="359" t="s">
        <v>1434</v>
      </c>
      <c r="C533" s="359" t="s">
        <v>1123</v>
      </c>
      <c r="D533" s="359" t="s">
        <v>5421</v>
      </c>
      <c r="E533" s="319">
        <v>10</v>
      </c>
      <c r="F533" s="319" t="s">
        <v>4340</v>
      </c>
      <c r="G533" s="319">
        <v>1797.3214285714284</v>
      </c>
      <c r="H533" s="360">
        <v>17973.214285714283</v>
      </c>
      <c r="I533" s="319" t="s">
        <v>4905</v>
      </c>
    </row>
    <row r="534" spans="1:9" ht="110.25" hidden="1" outlineLevel="5" x14ac:dyDescent="0.25">
      <c r="A534" s="319">
        <v>336</v>
      </c>
      <c r="B534" s="359" t="s">
        <v>1434</v>
      </c>
      <c r="C534" s="359" t="s">
        <v>1123</v>
      </c>
      <c r="D534" s="359" t="s">
        <v>5422</v>
      </c>
      <c r="E534" s="319">
        <v>6</v>
      </c>
      <c r="F534" s="319" t="s">
        <v>4340</v>
      </c>
      <c r="G534" s="319">
        <v>17928.571428571428</v>
      </c>
      <c r="H534" s="360">
        <v>107571.42857142857</v>
      </c>
      <c r="I534" s="319" t="s">
        <v>4905</v>
      </c>
    </row>
    <row r="535" spans="1:9" ht="78.75" hidden="1" outlineLevel="5" x14ac:dyDescent="0.25">
      <c r="A535" s="319">
        <v>337</v>
      </c>
      <c r="B535" s="359" t="s">
        <v>1435</v>
      </c>
      <c r="C535" s="359" t="s">
        <v>1123</v>
      </c>
      <c r="D535" s="359" t="s">
        <v>5423</v>
      </c>
      <c r="E535" s="319">
        <v>10</v>
      </c>
      <c r="F535" s="319" t="s">
        <v>4340</v>
      </c>
      <c r="G535" s="319">
        <v>22593.749999999996</v>
      </c>
      <c r="H535" s="360">
        <v>225937.49999999997</v>
      </c>
      <c r="I535" s="319" t="s">
        <v>4905</v>
      </c>
    </row>
    <row r="536" spans="1:9" ht="78.75" hidden="1" outlineLevel="5" x14ac:dyDescent="0.25">
      <c r="A536" s="319">
        <v>338</v>
      </c>
      <c r="B536" s="359" t="s">
        <v>1436</v>
      </c>
      <c r="C536" s="359" t="s">
        <v>1123</v>
      </c>
      <c r="D536" s="359" t="s">
        <v>5424</v>
      </c>
      <c r="E536" s="319">
        <v>5</v>
      </c>
      <c r="F536" s="319" t="s">
        <v>4340</v>
      </c>
      <c r="G536" s="319">
        <v>88437.499999999985</v>
      </c>
      <c r="H536" s="360">
        <v>442187.49999999994</v>
      </c>
      <c r="I536" s="319" t="s">
        <v>4905</v>
      </c>
    </row>
    <row r="537" spans="1:9" ht="63" hidden="1" outlineLevel="5" x14ac:dyDescent="0.25">
      <c r="A537" s="319">
        <v>339</v>
      </c>
      <c r="B537" s="359" t="s">
        <v>1437</v>
      </c>
      <c r="C537" s="359" t="s">
        <v>1123</v>
      </c>
      <c r="D537" s="359" t="s">
        <v>5425</v>
      </c>
      <c r="E537" s="319">
        <v>10</v>
      </c>
      <c r="F537" s="319" t="s">
        <v>4340</v>
      </c>
      <c r="G537" s="319">
        <v>241553.57142857139</v>
      </c>
      <c r="H537" s="360">
        <v>2415535.7142857141</v>
      </c>
      <c r="I537" s="319" t="s">
        <v>4905</v>
      </c>
    </row>
    <row r="538" spans="1:9" ht="78.75" hidden="1" outlineLevel="5" x14ac:dyDescent="0.25">
      <c r="A538" s="319">
        <v>340</v>
      </c>
      <c r="B538" s="359" t="s">
        <v>1438</v>
      </c>
      <c r="C538" s="359" t="s">
        <v>1123</v>
      </c>
      <c r="D538" s="359" t="s">
        <v>5426</v>
      </c>
      <c r="E538" s="319">
        <v>10</v>
      </c>
      <c r="F538" s="319" t="s">
        <v>4340</v>
      </c>
      <c r="G538" s="319">
        <v>58928.57142857142</v>
      </c>
      <c r="H538" s="360">
        <v>589285.7142857142</v>
      </c>
      <c r="I538" s="319" t="s">
        <v>4905</v>
      </c>
    </row>
    <row r="539" spans="1:9" ht="78.75" hidden="1" outlineLevel="5" x14ac:dyDescent="0.25">
      <c r="A539" s="319">
        <v>341</v>
      </c>
      <c r="B539" s="359" t="s">
        <v>1439</v>
      </c>
      <c r="C539" s="359" t="s">
        <v>1123</v>
      </c>
      <c r="D539" s="359" t="s">
        <v>5427</v>
      </c>
      <c r="E539" s="319">
        <v>10</v>
      </c>
      <c r="F539" s="319" t="s">
        <v>4340</v>
      </c>
      <c r="G539" s="319">
        <v>32642.857142857141</v>
      </c>
      <c r="H539" s="360">
        <v>326428.57142857142</v>
      </c>
      <c r="I539" s="319" t="s">
        <v>4905</v>
      </c>
    </row>
    <row r="540" spans="1:9" ht="94.5" hidden="1" outlineLevel="5" x14ac:dyDescent="0.25">
      <c r="A540" s="319">
        <v>342</v>
      </c>
      <c r="B540" s="359" t="s">
        <v>1440</v>
      </c>
      <c r="C540" s="359" t="s">
        <v>1123</v>
      </c>
      <c r="D540" s="359" t="s">
        <v>5428</v>
      </c>
      <c r="E540" s="319">
        <v>5</v>
      </c>
      <c r="F540" s="319" t="s">
        <v>4340</v>
      </c>
      <c r="G540" s="319">
        <v>36178.571428571428</v>
      </c>
      <c r="H540" s="360">
        <v>180892.85714285713</v>
      </c>
      <c r="I540" s="319" t="s">
        <v>4905</v>
      </c>
    </row>
    <row r="541" spans="1:9" ht="78.75" hidden="1" outlineLevel="5" x14ac:dyDescent="0.25">
      <c r="A541" s="319">
        <v>343</v>
      </c>
      <c r="B541" s="359" t="s">
        <v>1441</v>
      </c>
      <c r="C541" s="359" t="s">
        <v>1123</v>
      </c>
      <c r="D541" s="359" t="s">
        <v>5429</v>
      </c>
      <c r="E541" s="319">
        <v>5</v>
      </c>
      <c r="F541" s="319" t="s">
        <v>4340</v>
      </c>
      <c r="G541" s="319">
        <v>41535.714285714283</v>
      </c>
      <c r="H541" s="360">
        <v>207678.57142857142</v>
      </c>
      <c r="I541" s="319" t="s">
        <v>4905</v>
      </c>
    </row>
    <row r="542" spans="1:9" ht="78.75" hidden="1" outlineLevel="5" x14ac:dyDescent="0.25">
      <c r="A542" s="319">
        <v>344</v>
      </c>
      <c r="B542" s="359" t="s">
        <v>1441</v>
      </c>
      <c r="C542" s="359" t="s">
        <v>1123</v>
      </c>
      <c r="D542" s="359" t="s">
        <v>5430</v>
      </c>
      <c r="E542" s="319">
        <v>5</v>
      </c>
      <c r="F542" s="319" t="s">
        <v>4340</v>
      </c>
      <c r="G542" s="319">
        <v>42857.142857142855</v>
      </c>
      <c r="H542" s="360">
        <v>214285.71428571426</v>
      </c>
      <c r="I542" s="319" t="s">
        <v>4905</v>
      </c>
    </row>
    <row r="543" spans="1:9" ht="78.75" hidden="1" outlineLevel="5" x14ac:dyDescent="0.25">
      <c r="A543" s="319">
        <v>345</v>
      </c>
      <c r="B543" s="359" t="s">
        <v>1441</v>
      </c>
      <c r="C543" s="359" t="s">
        <v>1123</v>
      </c>
      <c r="D543" s="359" t="s">
        <v>5431</v>
      </c>
      <c r="E543" s="319">
        <v>5</v>
      </c>
      <c r="F543" s="319" t="s">
        <v>4340</v>
      </c>
      <c r="G543" s="319">
        <v>42857.142857142855</v>
      </c>
      <c r="H543" s="360">
        <v>214285.71428571426</v>
      </c>
      <c r="I543" s="319" t="s">
        <v>4905</v>
      </c>
    </row>
    <row r="544" spans="1:9" ht="78.75" hidden="1" outlineLevel="5" x14ac:dyDescent="0.25">
      <c r="A544" s="319">
        <v>346</v>
      </c>
      <c r="B544" s="359" t="s">
        <v>1441</v>
      </c>
      <c r="C544" s="359" t="s">
        <v>1123</v>
      </c>
      <c r="D544" s="359" t="s">
        <v>5432</v>
      </c>
      <c r="E544" s="319">
        <v>5</v>
      </c>
      <c r="F544" s="319" t="s">
        <v>4340</v>
      </c>
      <c r="G544" s="319">
        <v>42857.142857142855</v>
      </c>
      <c r="H544" s="360">
        <v>214285.71428571426</v>
      </c>
      <c r="I544" s="319" t="s">
        <v>4905</v>
      </c>
    </row>
    <row r="545" spans="1:9" ht="63" hidden="1" outlineLevel="5" x14ac:dyDescent="0.25">
      <c r="A545" s="319">
        <v>347</v>
      </c>
      <c r="B545" s="359" t="s">
        <v>1442</v>
      </c>
      <c r="C545" s="359" t="s">
        <v>1123</v>
      </c>
      <c r="D545" s="359" t="s">
        <v>5433</v>
      </c>
      <c r="E545" s="319">
        <v>20</v>
      </c>
      <c r="F545" s="319" t="s">
        <v>4340</v>
      </c>
      <c r="G545" s="319">
        <v>2705.3571428571427</v>
      </c>
      <c r="H545" s="360">
        <v>54107.142857142855</v>
      </c>
      <c r="I545" s="319" t="s">
        <v>4905</v>
      </c>
    </row>
    <row r="546" spans="1:9" ht="126" hidden="1" outlineLevel="5" x14ac:dyDescent="0.25">
      <c r="A546" s="319">
        <v>348</v>
      </c>
      <c r="B546" s="359" t="s">
        <v>1443</v>
      </c>
      <c r="C546" s="359" t="s">
        <v>1123</v>
      </c>
      <c r="D546" s="359" t="s">
        <v>5434</v>
      </c>
      <c r="E546" s="319">
        <v>400</v>
      </c>
      <c r="F546" s="319" t="s">
        <v>4340</v>
      </c>
      <c r="G546" s="319">
        <v>66.964285714285708</v>
      </c>
      <c r="H546" s="360">
        <v>26785.714285714283</v>
      </c>
      <c r="I546" s="319" t="s">
        <v>4905</v>
      </c>
    </row>
    <row r="547" spans="1:9" ht="63" hidden="1" outlineLevel="5" x14ac:dyDescent="0.25">
      <c r="A547" s="319">
        <v>349</v>
      </c>
      <c r="B547" s="359" t="s">
        <v>1444</v>
      </c>
      <c r="C547" s="359" t="s">
        <v>1123</v>
      </c>
      <c r="D547" s="359" t="s">
        <v>5435</v>
      </c>
      <c r="E547" s="319">
        <v>2100</v>
      </c>
      <c r="F547" s="319" t="s">
        <v>4340</v>
      </c>
      <c r="G547" s="319">
        <v>82.714285714285708</v>
      </c>
      <c r="H547" s="360">
        <v>173700</v>
      </c>
      <c r="I547" s="319" t="s">
        <v>4905</v>
      </c>
    </row>
    <row r="548" spans="1:9" ht="94.5" hidden="1" outlineLevel="5" x14ac:dyDescent="0.25">
      <c r="A548" s="319">
        <v>350</v>
      </c>
      <c r="B548" s="359" t="s">
        <v>1445</v>
      </c>
      <c r="C548" s="359" t="s">
        <v>1123</v>
      </c>
      <c r="D548" s="359" t="s">
        <v>5436</v>
      </c>
      <c r="E548" s="319">
        <v>50</v>
      </c>
      <c r="F548" s="319" t="s">
        <v>4340</v>
      </c>
      <c r="G548" s="319">
        <v>5866.0714285714284</v>
      </c>
      <c r="H548" s="360">
        <v>293303.57142857142</v>
      </c>
      <c r="I548" s="319" t="s">
        <v>4905</v>
      </c>
    </row>
    <row r="549" spans="1:9" ht="78.75" hidden="1" outlineLevel="5" x14ac:dyDescent="0.25">
      <c r="A549" s="319">
        <v>351</v>
      </c>
      <c r="B549" s="359" t="s">
        <v>1446</v>
      </c>
      <c r="C549" s="359" t="s">
        <v>1123</v>
      </c>
      <c r="D549" s="359" t="s">
        <v>5437</v>
      </c>
      <c r="E549" s="319">
        <v>120</v>
      </c>
      <c r="F549" s="319" t="s">
        <v>4340</v>
      </c>
      <c r="G549" s="319">
        <v>6696.4285714285706</v>
      </c>
      <c r="H549" s="360">
        <v>803571.42857142852</v>
      </c>
      <c r="I549" s="319" t="s">
        <v>4905</v>
      </c>
    </row>
    <row r="550" spans="1:9" ht="63" hidden="1" outlineLevel="5" x14ac:dyDescent="0.25">
      <c r="A550" s="319">
        <v>352</v>
      </c>
      <c r="B550" s="359" t="s">
        <v>1447</v>
      </c>
      <c r="C550" s="359" t="s">
        <v>1123</v>
      </c>
      <c r="D550" s="359" t="s">
        <v>5438</v>
      </c>
      <c r="E550" s="319">
        <v>2</v>
      </c>
      <c r="F550" s="319" t="s">
        <v>4466</v>
      </c>
      <c r="G550" s="319">
        <v>117218.74999999999</v>
      </c>
      <c r="H550" s="360">
        <v>234437.49999999997</v>
      </c>
      <c r="I550" s="319" t="s">
        <v>4905</v>
      </c>
    </row>
    <row r="551" spans="1:9" ht="47.25" hidden="1" outlineLevel="5" x14ac:dyDescent="0.25">
      <c r="A551" s="319">
        <v>353</v>
      </c>
      <c r="B551" s="359" t="s">
        <v>1394</v>
      </c>
      <c r="C551" s="359" t="s">
        <v>1123</v>
      </c>
      <c r="D551" s="359" t="s">
        <v>5439</v>
      </c>
      <c r="E551" s="319">
        <v>1</v>
      </c>
      <c r="F551" s="319" t="s">
        <v>4340</v>
      </c>
      <c r="G551" s="319">
        <v>34517.857142857138</v>
      </c>
      <c r="H551" s="360">
        <v>34517.857142857138</v>
      </c>
      <c r="I551" s="319" t="s">
        <v>4905</v>
      </c>
    </row>
    <row r="552" spans="1:9" ht="393.75" hidden="1" outlineLevel="5" x14ac:dyDescent="0.25">
      <c r="A552" s="319">
        <v>354</v>
      </c>
      <c r="B552" s="359" t="s">
        <v>1448</v>
      </c>
      <c r="C552" s="359" t="s">
        <v>1123</v>
      </c>
      <c r="D552" s="359" t="s">
        <v>5440</v>
      </c>
      <c r="E552" s="319">
        <v>40</v>
      </c>
      <c r="F552" s="319" t="s">
        <v>51</v>
      </c>
      <c r="G552" s="319">
        <v>8891.9642857142844</v>
      </c>
      <c r="H552" s="360">
        <v>355678.57142857136</v>
      </c>
      <c r="I552" s="319" t="s">
        <v>4905</v>
      </c>
    </row>
    <row r="553" spans="1:9" ht="78.75" hidden="1" outlineLevel="5" x14ac:dyDescent="0.25">
      <c r="A553" s="319">
        <v>355</v>
      </c>
      <c r="B553" s="359" t="s">
        <v>1449</v>
      </c>
      <c r="C553" s="359" t="s">
        <v>1123</v>
      </c>
      <c r="D553" s="359" t="s">
        <v>5441</v>
      </c>
      <c r="E553" s="319">
        <v>1</v>
      </c>
      <c r="F553" s="319" t="s">
        <v>4340</v>
      </c>
      <c r="G553" s="319">
        <v>85357.142857142855</v>
      </c>
      <c r="H553" s="360">
        <v>85357.142857142855</v>
      </c>
      <c r="I553" s="319" t="s">
        <v>4905</v>
      </c>
    </row>
    <row r="554" spans="1:9" ht="78.75" hidden="1" outlineLevel="5" x14ac:dyDescent="0.25">
      <c r="A554" s="319">
        <v>356</v>
      </c>
      <c r="B554" s="359" t="s">
        <v>1450</v>
      </c>
      <c r="C554" s="359" t="s">
        <v>1123</v>
      </c>
      <c r="D554" s="359" t="s">
        <v>5442</v>
      </c>
      <c r="E554" s="319">
        <v>1</v>
      </c>
      <c r="F554" s="319" t="s">
        <v>4340</v>
      </c>
      <c r="G554" s="319">
        <v>85357.142857142855</v>
      </c>
      <c r="H554" s="360">
        <v>85357.142857142855</v>
      </c>
      <c r="I554" s="319" t="s">
        <v>4905</v>
      </c>
    </row>
    <row r="555" spans="1:9" ht="78.75" hidden="1" outlineLevel="5" x14ac:dyDescent="0.25">
      <c r="A555" s="319">
        <v>357</v>
      </c>
      <c r="B555" s="359" t="s">
        <v>1450</v>
      </c>
      <c r="C555" s="359" t="s">
        <v>1123</v>
      </c>
      <c r="D555" s="359" t="s">
        <v>5443</v>
      </c>
      <c r="E555" s="319">
        <v>1</v>
      </c>
      <c r="F555" s="319" t="s">
        <v>4340</v>
      </c>
      <c r="G555" s="319">
        <v>85357.142857142855</v>
      </c>
      <c r="H555" s="360">
        <v>85357.142857142855</v>
      </c>
      <c r="I555" s="319" t="s">
        <v>4905</v>
      </c>
    </row>
    <row r="556" spans="1:9" ht="78.75" hidden="1" outlineLevel="5" x14ac:dyDescent="0.25">
      <c r="A556" s="319">
        <v>358</v>
      </c>
      <c r="B556" s="359" t="s">
        <v>1450</v>
      </c>
      <c r="C556" s="359" t="s">
        <v>1123</v>
      </c>
      <c r="D556" s="359" t="s">
        <v>5444</v>
      </c>
      <c r="E556" s="319">
        <v>1</v>
      </c>
      <c r="F556" s="319" t="s">
        <v>4340</v>
      </c>
      <c r="G556" s="319">
        <v>85357.142857142855</v>
      </c>
      <c r="H556" s="360">
        <v>85357.142857142855</v>
      </c>
      <c r="I556" s="319" t="s">
        <v>4905</v>
      </c>
    </row>
    <row r="557" spans="1:9" ht="78.75" hidden="1" outlineLevel="5" x14ac:dyDescent="0.25">
      <c r="A557" s="319">
        <v>359</v>
      </c>
      <c r="B557" s="359" t="s">
        <v>1450</v>
      </c>
      <c r="C557" s="359" t="s">
        <v>1123</v>
      </c>
      <c r="D557" s="359" t="s">
        <v>5445</v>
      </c>
      <c r="E557" s="319">
        <v>1</v>
      </c>
      <c r="F557" s="319" t="s">
        <v>4340</v>
      </c>
      <c r="G557" s="319">
        <v>85357.142857142855</v>
      </c>
      <c r="H557" s="360">
        <v>85357.142857142855</v>
      </c>
      <c r="I557" s="319" t="s">
        <v>4905</v>
      </c>
    </row>
    <row r="558" spans="1:9" ht="252" hidden="1" outlineLevel="5" x14ac:dyDescent="0.25">
      <c r="A558" s="319">
        <v>360</v>
      </c>
      <c r="B558" s="359" t="s">
        <v>1451</v>
      </c>
      <c r="C558" s="359" t="s">
        <v>1123</v>
      </c>
      <c r="D558" s="359" t="s">
        <v>5446</v>
      </c>
      <c r="E558" s="319">
        <v>2</v>
      </c>
      <c r="F558" s="319" t="s">
        <v>4466</v>
      </c>
      <c r="G558" s="319">
        <v>58035.714285714283</v>
      </c>
      <c r="H558" s="360">
        <v>116071.42857142857</v>
      </c>
      <c r="I558" s="319" t="s">
        <v>4905</v>
      </c>
    </row>
    <row r="559" spans="1:9" ht="141.75" hidden="1" outlineLevel="5" x14ac:dyDescent="0.25">
      <c r="A559" s="319">
        <v>361</v>
      </c>
      <c r="B559" s="359" t="s">
        <v>1452</v>
      </c>
      <c r="C559" s="359" t="s">
        <v>1123</v>
      </c>
      <c r="D559" s="359" t="s">
        <v>5447</v>
      </c>
      <c r="E559" s="319">
        <v>4</v>
      </c>
      <c r="F559" s="319" t="s">
        <v>4340</v>
      </c>
      <c r="G559" s="319">
        <v>22321.428571428569</v>
      </c>
      <c r="H559" s="360">
        <v>89285.714285714275</v>
      </c>
      <c r="I559" s="319" t="s">
        <v>4905</v>
      </c>
    </row>
    <row r="560" spans="1:9" ht="141.75" hidden="1" outlineLevel="5" x14ac:dyDescent="0.25">
      <c r="A560" s="319">
        <v>362</v>
      </c>
      <c r="B560" s="359" t="s">
        <v>1453</v>
      </c>
      <c r="C560" s="359" t="s">
        <v>1123</v>
      </c>
      <c r="D560" s="359" t="s">
        <v>5448</v>
      </c>
      <c r="E560" s="319">
        <v>9</v>
      </c>
      <c r="F560" s="319" t="s">
        <v>4340</v>
      </c>
      <c r="G560" s="319">
        <v>61785.714285714283</v>
      </c>
      <c r="H560" s="360">
        <v>556071.42857142852</v>
      </c>
      <c r="I560" s="319" t="s">
        <v>4905</v>
      </c>
    </row>
    <row r="561" spans="1:9" ht="141.75" hidden="1" outlineLevel="5" x14ac:dyDescent="0.25">
      <c r="A561" s="319">
        <v>363</v>
      </c>
      <c r="B561" s="359" t="s">
        <v>1367</v>
      </c>
      <c r="C561" s="359" t="s">
        <v>1123</v>
      </c>
      <c r="D561" s="359" t="s">
        <v>5449</v>
      </c>
      <c r="E561" s="319">
        <v>3</v>
      </c>
      <c r="F561" s="319" t="s">
        <v>4466</v>
      </c>
      <c r="G561" s="319">
        <v>75733.41071428571</v>
      </c>
      <c r="H561" s="360">
        <v>227200.23214285713</v>
      </c>
      <c r="I561" s="319" t="s">
        <v>4905</v>
      </c>
    </row>
    <row r="562" spans="1:9" ht="252" hidden="1" outlineLevel="5" x14ac:dyDescent="0.25">
      <c r="A562" s="319">
        <v>364</v>
      </c>
      <c r="B562" s="359" t="s">
        <v>1454</v>
      </c>
      <c r="C562" s="359" t="s">
        <v>1123</v>
      </c>
      <c r="D562" s="359" t="s">
        <v>5450</v>
      </c>
      <c r="E562" s="319">
        <v>23</v>
      </c>
      <c r="F562" s="319" t="s">
        <v>4466</v>
      </c>
      <c r="G562" s="319">
        <v>71428.57142857142</v>
      </c>
      <c r="H562" s="360">
        <v>1642857.1428571427</v>
      </c>
      <c r="I562" s="319" t="s">
        <v>4905</v>
      </c>
    </row>
    <row r="563" spans="1:9" ht="220.5" hidden="1" outlineLevel="5" x14ac:dyDescent="0.25">
      <c r="A563" s="319">
        <v>365</v>
      </c>
      <c r="B563" s="359" t="s">
        <v>1454</v>
      </c>
      <c r="C563" s="359" t="s">
        <v>1123</v>
      </c>
      <c r="D563" s="359" t="s">
        <v>5451</v>
      </c>
      <c r="E563" s="319">
        <v>12</v>
      </c>
      <c r="F563" s="319" t="s">
        <v>4466</v>
      </c>
      <c r="G563" s="319">
        <v>93749.999999999985</v>
      </c>
      <c r="H563" s="360">
        <v>1124999.9999999998</v>
      </c>
      <c r="I563" s="319" t="s">
        <v>4905</v>
      </c>
    </row>
    <row r="564" spans="1:9" ht="220.5" hidden="1" outlineLevel="5" x14ac:dyDescent="0.25">
      <c r="A564" s="319">
        <v>366</v>
      </c>
      <c r="B564" s="359" t="s">
        <v>1455</v>
      </c>
      <c r="C564" s="359" t="s">
        <v>1123</v>
      </c>
      <c r="D564" s="359" t="s">
        <v>5452</v>
      </c>
      <c r="E564" s="319">
        <v>30</v>
      </c>
      <c r="F564" s="319" t="s">
        <v>4466</v>
      </c>
      <c r="G564" s="319">
        <v>73674.10714285713</v>
      </c>
      <c r="H564" s="360">
        <v>2210223.2142857141</v>
      </c>
      <c r="I564" s="319" t="s">
        <v>4905</v>
      </c>
    </row>
    <row r="565" spans="1:9" ht="63" hidden="1" outlineLevel="5" x14ac:dyDescent="0.25">
      <c r="A565" s="319">
        <v>367</v>
      </c>
      <c r="B565" s="359" t="s">
        <v>1456</v>
      </c>
      <c r="C565" s="359" t="s">
        <v>1123</v>
      </c>
      <c r="D565" s="359" t="s">
        <v>5453</v>
      </c>
      <c r="E565" s="319">
        <v>4260</v>
      </c>
      <c r="F565" s="319" t="s">
        <v>4340</v>
      </c>
      <c r="G565" s="319">
        <v>61.607142857142854</v>
      </c>
      <c r="H565" s="360">
        <v>262446.42857142858</v>
      </c>
      <c r="I565" s="319" t="s">
        <v>4905</v>
      </c>
    </row>
    <row r="566" spans="1:9" ht="63" hidden="1" outlineLevel="5" x14ac:dyDescent="0.25">
      <c r="A566" s="319">
        <v>368</v>
      </c>
      <c r="B566" s="359" t="s">
        <v>1457</v>
      </c>
      <c r="C566" s="359" t="s">
        <v>1123</v>
      </c>
      <c r="D566" s="359" t="s">
        <v>5454</v>
      </c>
      <c r="E566" s="319">
        <v>1065</v>
      </c>
      <c r="F566" s="319" t="s">
        <v>4340</v>
      </c>
      <c r="G566" s="319">
        <v>178.57142857142856</v>
      </c>
      <c r="H566" s="360">
        <v>190178.57142857142</v>
      </c>
      <c r="I566" s="319" t="s">
        <v>4905</v>
      </c>
    </row>
    <row r="567" spans="1:9" ht="63" hidden="1" outlineLevel="5" x14ac:dyDescent="0.25">
      <c r="A567" s="319">
        <v>369</v>
      </c>
      <c r="B567" s="359" t="s">
        <v>1457</v>
      </c>
      <c r="C567" s="359" t="s">
        <v>1123</v>
      </c>
      <c r="D567" s="359" t="s">
        <v>5455</v>
      </c>
      <c r="E567" s="319">
        <v>750</v>
      </c>
      <c r="F567" s="319" t="s">
        <v>4340</v>
      </c>
      <c r="G567" s="319">
        <v>178.57142857142856</v>
      </c>
      <c r="H567" s="360">
        <v>133928.57142857142</v>
      </c>
      <c r="I567" s="319" t="s">
        <v>4905</v>
      </c>
    </row>
    <row r="568" spans="1:9" ht="63" hidden="1" outlineLevel="5" x14ac:dyDescent="0.25">
      <c r="A568" s="319">
        <v>370</v>
      </c>
      <c r="B568" s="359" t="s">
        <v>1457</v>
      </c>
      <c r="C568" s="359" t="s">
        <v>1123</v>
      </c>
      <c r="D568" s="359" t="s">
        <v>5456</v>
      </c>
      <c r="E568" s="319">
        <v>120</v>
      </c>
      <c r="F568" s="319" t="s">
        <v>4340</v>
      </c>
      <c r="G568" s="319">
        <v>178.57142857142856</v>
      </c>
      <c r="H568" s="360">
        <v>21428.571428571428</v>
      </c>
      <c r="I568" s="319" t="s">
        <v>4905</v>
      </c>
    </row>
    <row r="569" spans="1:9" ht="267.75" hidden="1" outlineLevel="5" x14ac:dyDescent="0.25">
      <c r="A569" s="319">
        <v>371</v>
      </c>
      <c r="B569" s="359" t="s">
        <v>1368</v>
      </c>
      <c r="C569" s="359" t="s">
        <v>1123</v>
      </c>
      <c r="D569" s="359" t="s">
        <v>5457</v>
      </c>
      <c r="E569" s="319">
        <v>50</v>
      </c>
      <c r="F569" s="319" t="s">
        <v>4340</v>
      </c>
      <c r="G569" s="319">
        <v>14285.714285714284</v>
      </c>
      <c r="H569" s="360">
        <v>714285.7142857142</v>
      </c>
      <c r="I569" s="319" t="s">
        <v>4905</v>
      </c>
    </row>
    <row r="570" spans="1:9" ht="409.5" hidden="1" outlineLevel="5" x14ac:dyDescent="0.25">
      <c r="A570" s="319">
        <v>372</v>
      </c>
      <c r="B570" s="359" t="s">
        <v>1458</v>
      </c>
      <c r="C570" s="359" t="s">
        <v>1123</v>
      </c>
      <c r="D570" s="359" t="s">
        <v>5458</v>
      </c>
      <c r="E570" s="319">
        <v>10</v>
      </c>
      <c r="F570" s="319" t="s">
        <v>4340</v>
      </c>
      <c r="G570" s="319">
        <v>2069.6428571428569</v>
      </c>
      <c r="H570" s="360">
        <v>20696.428571428569</v>
      </c>
      <c r="I570" s="319" t="s">
        <v>4905</v>
      </c>
    </row>
    <row r="571" spans="1:9" ht="110.25" hidden="1" outlineLevel="5" x14ac:dyDescent="0.25">
      <c r="A571" s="319">
        <v>373</v>
      </c>
      <c r="B571" s="359" t="s">
        <v>1459</v>
      </c>
      <c r="C571" s="359" t="s">
        <v>1123</v>
      </c>
      <c r="D571" s="359" t="s">
        <v>5459</v>
      </c>
      <c r="E571" s="319">
        <v>1</v>
      </c>
      <c r="F571" s="319" t="s">
        <v>5460</v>
      </c>
      <c r="G571" s="319">
        <v>19178.571428571428</v>
      </c>
      <c r="H571" s="360">
        <v>19178.571428571428</v>
      </c>
      <c r="I571" s="319" t="s">
        <v>4905</v>
      </c>
    </row>
    <row r="572" spans="1:9" ht="94.5" hidden="1" outlineLevel="5" x14ac:dyDescent="0.25">
      <c r="A572" s="319">
        <v>374</v>
      </c>
      <c r="B572" s="359" t="s">
        <v>73</v>
      </c>
      <c r="C572" s="359" t="s">
        <v>1123</v>
      </c>
      <c r="D572" s="359" t="s">
        <v>5461</v>
      </c>
      <c r="E572" s="319">
        <v>4</v>
      </c>
      <c r="F572" s="319" t="s">
        <v>4340</v>
      </c>
      <c r="G572" s="319">
        <v>54464.28571428571</v>
      </c>
      <c r="H572" s="360">
        <v>217857.14285714284</v>
      </c>
      <c r="I572" s="319" t="s">
        <v>4905</v>
      </c>
    </row>
    <row r="573" spans="1:9" ht="126" hidden="1" outlineLevel="5" x14ac:dyDescent="0.25">
      <c r="A573" s="319">
        <v>375</v>
      </c>
      <c r="B573" s="359" t="s">
        <v>73</v>
      </c>
      <c r="C573" s="359" t="s">
        <v>1123</v>
      </c>
      <c r="D573" s="359" t="s">
        <v>5462</v>
      </c>
      <c r="E573" s="319">
        <v>2</v>
      </c>
      <c r="F573" s="319" t="s">
        <v>4340</v>
      </c>
      <c r="G573" s="319">
        <v>4910.7142857142853</v>
      </c>
      <c r="H573" s="360">
        <v>9821.4285714285706</v>
      </c>
      <c r="I573" s="319" t="s">
        <v>4905</v>
      </c>
    </row>
    <row r="574" spans="1:9" ht="126" hidden="1" outlineLevel="5" x14ac:dyDescent="0.25">
      <c r="A574" s="319">
        <v>376</v>
      </c>
      <c r="B574" s="359" t="s">
        <v>73</v>
      </c>
      <c r="C574" s="359" t="s">
        <v>1123</v>
      </c>
      <c r="D574" s="359" t="s">
        <v>5463</v>
      </c>
      <c r="E574" s="319">
        <v>2200</v>
      </c>
      <c r="F574" s="319" t="s">
        <v>4340</v>
      </c>
      <c r="G574" s="319">
        <v>21.428571428571427</v>
      </c>
      <c r="H574" s="360">
        <v>47142.857142857138</v>
      </c>
      <c r="I574" s="319" t="s">
        <v>4905</v>
      </c>
    </row>
    <row r="575" spans="1:9" ht="110.25" hidden="1" outlineLevel="5" x14ac:dyDescent="0.25">
      <c r="A575" s="319">
        <v>377</v>
      </c>
      <c r="B575" s="359" t="s">
        <v>73</v>
      </c>
      <c r="C575" s="359" t="s">
        <v>1123</v>
      </c>
      <c r="D575" s="359" t="s">
        <v>5464</v>
      </c>
      <c r="E575" s="319">
        <v>3</v>
      </c>
      <c r="F575" s="319" t="s">
        <v>4340</v>
      </c>
      <c r="G575" s="319">
        <v>4375</v>
      </c>
      <c r="H575" s="360">
        <v>13125</v>
      </c>
      <c r="I575" s="319" t="s">
        <v>4905</v>
      </c>
    </row>
    <row r="576" spans="1:9" ht="31.5" hidden="1" outlineLevel="5" x14ac:dyDescent="0.25">
      <c r="A576" s="319">
        <v>378</v>
      </c>
      <c r="B576" s="359" t="s">
        <v>1460</v>
      </c>
      <c r="C576" s="359" t="s">
        <v>1123</v>
      </c>
      <c r="D576" s="359" t="s">
        <v>5465</v>
      </c>
      <c r="E576" s="319">
        <v>10</v>
      </c>
      <c r="F576" s="319" t="s">
        <v>4340</v>
      </c>
      <c r="G576" s="319">
        <v>4017.8571428571399</v>
      </c>
      <c r="H576" s="360">
        <v>40178.571428571398</v>
      </c>
      <c r="I576" s="319" t="s">
        <v>4905</v>
      </c>
    </row>
    <row r="577" spans="1:9" ht="31.5" hidden="1" outlineLevel="5" x14ac:dyDescent="0.25">
      <c r="A577" s="319">
        <v>379</v>
      </c>
      <c r="B577" s="359" t="s">
        <v>1461</v>
      </c>
      <c r="C577" s="359" t="s">
        <v>1123</v>
      </c>
      <c r="D577" s="359" t="s">
        <v>5466</v>
      </c>
      <c r="E577" s="319">
        <v>10</v>
      </c>
      <c r="F577" s="319" t="s">
        <v>4340</v>
      </c>
      <c r="G577" s="319">
        <v>4017.8571428571427</v>
      </c>
      <c r="H577" s="360">
        <v>40178.571428571428</v>
      </c>
      <c r="I577" s="319" t="s">
        <v>4905</v>
      </c>
    </row>
    <row r="578" spans="1:9" ht="173.25" hidden="1" outlineLevel="5" x14ac:dyDescent="0.25">
      <c r="A578" s="319">
        <v>380</v>
      </c>
      <c r="B578" s="359" t="s">
        <v>1462</v>
      </c>
      <c r="C578" s="359" t="s">
        <v>1123</v>
      </c>
      <c r="D578" s="359" t="s">
        <v>5467</v>
      </c>
      <c r="E578" s="319" t="s">
        <v>103</v>
      </c>
      <c r="F578" s="319" t="s">
        <v>4340</v>
      </c>
      <c r="G578" s="319">
        <v>2419.6428571428569</v>
      </c>
      <c r="H578" s="360">
        <v>120982.14285714284</v>
      </c>
      <c r="I578" s="319" t="s">
        <v>4905</v>
      </c>
    </row>
    <row r="579" spans="1:9" ht="110.25" hidden="1" outlineLevel="5" x14ac:dyDescent="0.25">
      <c r="A579" s="319">
        <v>381</v>
      </c>
      <c r="B579" s="359" t="s">
        <v>1463</v>
      </c>
      <c r="C579" s="359" t="s">
        <v>1123</v>
      </c>
      <c r="D579" s="359" t="s">
        <v>5468</v>
      </c>
      <c r="E579" s="319">
        <v>24</v>
      </c>
      <c r="F579" s="319" t="s">
        <v>4340</v>
      </c>
      <c r="G579" s="319">
        <v>26785.714285714283</v>
      </c>
      <c r="H579" s="360">
        <v>642857.14285714272</v>
      </c>
      <c r="I579" s="319" t="s">
        <v>4905</v>
      </c>
    </row>
    <row r="580" spans="1:9" ht="110.25" hidden="1" outlineLevel="5" x14ac:dyDescent="0.25">
      <c r="A580" s="319">
        <v>382</v>
      </c>
      <c r="B580" s="359" t="s">
        <v>1464</v>
      </c>
      <c r="C580" s="359" t="s">
        <v>1123</v>
      </c>
      <c r="D580" s="359" t="s">
        <v>5469</v>
      </c>
      <c r="E580" s="319">
        <v>2</v>
      </c>
      <c r="F580" s="319" t="s">
        <v>4340</v>
      </c>
      <c r="G580" s="319">
        <v>17857.142857142855</v>
      </c>
      <c r="H580" s="360">
        <v>35714.28571428571</v>
      </c>
      <c r="I580" s="319" t="s">
        <v>4905</v>
      </c>
    </row>
    <row r="581" spans="1:9" ht="47.25" hidden="1" outlineLevel="5" x14ac:dyDescent="0.25">
      <c r="A581" s="319">
        <v>383</v>
      </c>
      <c r="B581" s="359" t="s">
        <v>1465</v>
      </c>
      <c r="C581" s="359" t="s">
        <v>1123</v>
      </c>
      <c r="D581" s="359" t="s">
        <v>5470</v>
      </c>
      <c r="E581" s="319">
        <v>5</v>
      </c>
      <c r="F581" s="319" t="s">
        <v>4340</v>
      </c>
      <c r="G581" s="319">
        <v>15640.946428571428</v>
      </c>
      <c r="H581" s="360">
        <v>78204.73214285713</v>
      </c>
      <c r="I581" s="319" t="s">
        <v>4905</v>
      </c>
    </row>
    <row r="582" spans="1:9" ht="126" hidden="1" outlineLevel="5" x14ac:dyDescent="0.25">
      <c r="A582" s="319">
        <v>384</v>
      </c>
      <c r="B582" s="359" t="s">
        <v>1466</v>
      </c>
      <c r="C582" s="359" t="s">
        <v>1123</v>
      </c>
      <c r="D582" s="359" t="s">
        <v>5471</v>
      </c>
      <c r="E582" s="319">
        <v>20</v>
      </c>
      <c r="F582" s="319" t="s">
        <v>4340</v>
      </c>
      <c r="G582" s="319">
        <v>1285.7142857142856</v>
      </c>
      <c r="H582" s="360">
        <v>25714.28571428571</v>
      </c>
      <c r="I582" s="319" t="s">
        <v>4905</v>
      </c>
    </row>
    <row r="583" spans="1:9" ht="47.25" hidden="1" outlineLevel="5" x14ac:dyDescent="0.25">
      <c r="A583" s="319">
        <v>385</v>
      </c>
      <c r="B583" s="359" t="s">
        <v>1467</v>
      </c>
      <c r="C583" s="359" t="s">
        <v>1123</v>
      </c>
      <c r="D583" s="359" t="s">
        <v>5472</v>
      </c>
      <c r="E583" s="319">
        <v>35</v>
      </c>
      <c r="F583" s="319" t="s">
        <v>4340</v>
      </c>
      <c r="G583" s="319">
        <v>1964.285714285714</v>
      </c>
      <c r="H583" s="360">
        <v>68749.999999999985</v>
      </c>
      <c r="I583" s="319" t="s">
        <v>4905</v>
      </c>
    </row>
    <row r="584" spans="1:9" ht="94.5" hidden="1" outlineLevel="5" x14ac:dyDescent="0.25">
      <c r="A584" s="319">
        <v>386</v>
      </c>
      <c r="B584" s="359" t="s">
        <v>1468</v>
      </c>
      <c r="C584" s="359" t="s">
        <v>1123</v>
      </c>
      <c r="D584" s="359" t="s">
        <v>5473</v>
      </c>
      <c r="E584" s="319">
        <v>272</v>
      </c>
      <c r="F584" s="319" t="s">
        <v>4340</v>
      </c>
      <c r="G584" s="319">
        <v>612.49999999999989</v>
      </c>
      <c r="H584" s="360">
        <v>166599.99999999997</v>
      </c>
      <c r="I584" s="319" t="s">
        <v>4905</v>
      </c>
    </row>
    <row r="585" spans="1:9" ht="63" hidden="1" outlineLevel="5" x14ac:dyDescent="0.25">
      <c r="A585" s="319">
        <v>387</v>
      </c>
      <c r="B585" s="359" t="s">
        <v>1469</v>
      </c>
      <c r="C585" s="359" t="s">
        <v>1123</v>
      </c>
      <c r="D585" s="359" t="s">
        <v>5474</v>
      </c>
      <c r="E585" s="319">
        <v>150</v>
      </c>
      <c r="F585" s="319" t="s">
        <v>4340</v>
      </c>
      <c r="G585" s="319">
        <v>2678.5714285714284</v>
      </c>
      <c r="H585" s="360">
        <v>401785.71428571426</v>
      </c>
      <c r="I585" s="319" t="s">
        <v>4905</v>
      </c>
    </row>
    <row r="586" spans="1:9" ht="63" hidden="1" outlineLevel="5" x14ac:dyDescent="0.25">
      <c r="A586" s="319">
        <v>388</v>
      </c>
      <c r="B586" s="359" t="s">
        <v>1470</v>
      </c>
      <c r="C586" s="359" t="s">
        <v>1123</v>
      </c>
      <c r="D586" s="359" t="s">
        <v>5475</v>
      </c>
      <c r="E586" s="319">
        <v>150</v>
      </c>
      <c r="F586" s="319" t="s">
        <v>4340</v>
      </c>
      <c r="G586" s="319">
        <v>2678.5714285714284</v>
      </c>
      <c r="H586" s="360">
        <v>401785.71428571426</v>
      </c>
      <c r="I586" s="319" t="s">
        <v>4905</v>
      </c>
    </row>
    <row r="587" spans="1:9" ht="110.25" hidden="1" outlineLevel="5" x14ac:dyDescent="0.25">
      <c r="A587" s="319">
        <v>389</v>
      </c>
      <c r="B587" s="359" t="s">
        <v>1471</v>
      </c>
      <c r="C587" s="359" t="s">
        <v>1123</v>
      </c>
      <c r="D587" s="359" t="s">
        <v>5476</v>
      </c>
      <c r="E587" s="319">
        <v>150</v>
      </c>
      <c r="F587" s="319" t="s">
        <v>4340</v>
      </c>
      <c r="G587" s="319">
        <v>535.71428571428567</v>
      </c>
      <c r="H587" s="360">
        <v>80357.142857142855</v>
      </c>
      <c r="I587" s="319" t="s">
        <v>4905</v>
      </c>
    </row>
    <row r="588" spans="1:9" ht="94.5" hidden="1" outlineLevel="5" x14ac:dyDescent="0.25">
      <c r="A588" s="319">
        <v>390</v>
      </c>
      <c r="B588" s="359" t="s">
        <v>1472</v>
      </c>
      <c r="C588" s="359" t="s">
        <v>1123</v>
      </c>
      <c r="D588" s="359" t="s">
        <v>5477</v>
      </c>
      <c r="E588" s="319">
        <v>1000</v>
      </c>
      <c r="F588" s="319" t="s">
        <v>4340</v>
      </c>
      <c r="G588" s="319">
        <v>1908.4821428571427</v>
      </c>
      <c r="H588" s="360">
        <v>1908482.1428571427</v>
      </c>
      <c r="I588" s="319" t="s">
        <v>4905</v>
      </c>
    </row>
    <row r="589" spans="1:9" ht="31.5" hidden="1" outlineLevel="5" x14ac:dyDescent="0.25">
      <c r="A589" s="319">
        <v>391</v>
      </c>
      <c r="B589" s="359" t="s">
        <v>1473</v>
      </c>
      <c r="C589" s="359" t="s">
        <v>1123</v>
      </c>
      <c r="D589" s="359" t="s">
        <v>5478</v>
      </c>
      <c r="E589" s="319">
        <v>60</v>
      </c>
      <c r="F589" s="319" t="s">
        <v>1572</v>
      </c>
      <c r="G589" s="319">
        <v>1339.2857142857142</v>
      </c>
      <c r="H589" s="360">
        <v>80357.142857142855</v>
      </c>
      <c r="I589" s="319" t="s">
        <v>4905</v>
      </c>
    </row>
    <row r="590" spans="1:9" ht="141.75" hidden="1" outlineLevel="5" x14ac:dyDescent="0.25">
      <c r="A590" s="319">
        <v>392</v>
      </c>
      <c r="B590" s="359" t="s">
        <v>1474</v>
      </c>
      <c r="C590" s="359" t="s">
        <v>1123</v>
      </c>
      <c r="D590" s="359" t="s">
        <v>5479</v>
      </c>
      <c r="E590" s="319">
        <v>5</v>
      </c>
      <c r="F590" s="319" t="s">
        <v>4466</v>
      </c>
      <c r="G590" s="319">
        <v>11160.714285714284</v>
      </c>
      <c r="H590" s="360">
        <v>55803.57142857142</v>
      </c>
      <c r="I590" s="319" t="s">
        <v>4905</v>
      </c>
    </row>
    <row r="591" spans="1:9" ht="141.75" hidden="1" outlineLevel="5" x14ac:dyDescent="0.25">
      <c r="A591" s="319">
        <v>393</v>
      </c>
      <c r="B591" s="359" t="s">
        <v>1475</v>
      </c>
      <c r="C591" s="359" t="s">
        <v>1123</v>
      </c>
      <c r="D591" s="359" t="s">
        <v>5480</v>
      </c>
      <c r="E591" s="319">
        <v>20</v>
      </c>
      <c r="F591" s="319" t="s">
        <v>1573</v>
      </c>
      <c r="G591" s="319">
        <v>40178.571428571428</v>
      </c>
      <c r="H591" s="360">
        <v>803571.42857142852</v>
      </c>
      <c r="I591" s="319" t="s">
        <v>4905</v>
      </c>
    </row>
    <row r="592" spans="1:9" ht="141.75" hidden="1" outlineLevel="5" x14ac:dyDescent="0.25">
      <c r="A592" s="319">
        <v>394</v>
      </c>
      <c r="B592" s="359" t="s">
        <v>1476</v>
      </c>
      <c r="C592" s="359" t="s">
        <v>1123</v>
      </c>
      <c r="D592" s="359" t="s">
        <v>5481</v>
      </c>
      <c r="E592" s="319">
        <v>5</v>
      </c>
      <c r="F592" s="319" t="s">
        <v>4340</v>
      </c>
      <c r="G592" s="319">
        <v>6428.5714285714275</v>
      </c>
      <c r="H592" s="360">
        <v>32142.857142857138</v>
      </c>
      <c r="I592" s="319" t="s">
        <v>4905</v>
      </c>
    </row>
    <row r="593" spans="1:9" ht="141.75" hidden="1" outlineLevel="5" x14ac:dyDescent="0.25">
      <c r="A593" s="319">
        <v>395</v>
      </c>
      <c r="B593" s="359" t="s">
        <v>1476</v>
      </c>
      <c r="C593" s="359" t="s">
        <v>1123</v>
      </c>
      <c r="D593" s="359" t="s">
        <v>5482</v>
      </c>
      <c r="E593" s="319">
        <v>12</v>
      </c>
      <c r="F593" s="319" t="s">
        <v>4340</v>
      </c>
      <c r="G593" s="319">
        <v>13392.857142857141</v>
      </c>
      <c r="H593" s="360">
        <v>160714.28571428568</v>
      </c>
      <c r="I593" s="319" t="s">
        <v>4905</v>
      </c>
    </row>
    <row r="594" spans="1:9" ht="78.75" hidden="1" outlineLevel="5" x14ac:dyDescent="0.25">
      <c r="A594" s="319">
        <v>396</v>
      </c>
      <c r="B594" s="359" t="s">
        <v>1476</v>
      </c>
      <c r="C594" s="359" t="s">
        <v>1123</v>
      </c>
      <c r="D594" s="359" t="s">
        <v>5483</v>
      </c>
      <c r="E594" s="319">
        <v>3</v>
      </c>
      <c r="F594" s="319" t="s">
        <v>4340</v>
      </c>
      <c r="G594" s="319">
        <v>6428.5714285714275</v>
      </c>
      <c r="H594" s="360">
        <v>19285.714285714283</v>
      </c>
      <c r="I594" s="319" t="s">
        <v>4905</v>
      </c>
    </row>
    <row r="595" spans="1:9" ht="78.75" hidden="1" outlineLevel="5" x14ac:dyDescent="0.25">
      <c r="A595" s="319">
        <v>397</v>
      </c>
      <c r="B595" s="359" t="s">
        <v>1476</v>
      </c>
      <c r="C595" s="359" t="s">
        <v>1123</v>
      </c>
      <c r="D595" s="359" t="s">
        <v>5484</v>
      </c>
      <c r="E595" s="319">
        <v>4</v>
      </c>
      <c r="F595" s="319" t="s">
        <v>4340</v>
      </c>
      <c r="G595" s="319">
        <v>25892.857142857141</v>
      </c>
      <c r="H595" s="360">
        <v>103571.42857142857</v>
      </c>
      <c r="I595" s="319" t="s">
        <v>4905</v>
      </c>
    </row>
    <row r="596" spans="1:9" ht="173.25" hidden="1" outlineLevel="5" x14ac:dyDescent="0.25">
      <c r="A596" s="319">
        <v>398</v>
      </c>
      <c r="B596" s="359" t="s">
        <v>1477</v>
      </c>
      <c r="C596" s="359" t="s">
        <v>1123</v>
      </c>
      <c r="D596" s="359" t="s">
        <v>5485</v>
      </c>
      <c r="E596" s="319">
        <v>50</v>
      </c>
      <c r="F596" s="319" t="s">
        <v>4340</v>
      </c>
      <c r="G596" s="319">
        <v>4196.4285714285706</v>
      </c>
      <c r="H596" s="360">
        <v>209821.42857142852</v>
      </c>
      <c r="I596" s="319" t="s">
        <v>4905</v>
      </c>
    </row>
    <row r="597" spans="1:9" ht="173.25" hidden="1" outlineLevel="5" x14ac:dyDescent="0.25">
      <c r="A597" s="319">
        <v>399</v>
      </c>
      <c r="B597" s="359" t="s">
        <v>1478</v>
      </c>
      <c r="C597" s="359" t="s">
        <v>1123</v>
      </c>
      <c r="D597" s="359" t="s">
        <v>5486</v>
      </c>
      <c r="E597" s="319">
        <v>50</v>
      </c>
      <c r="F597" s="319" t="s">
        <v>4340</v>
      </c>
      <c r="G597" s="319">
        <v>4017.8571428571427</v>
      </c>
      <c r="H597" s="360">
        <v>200892.85714285713</v>
      </c>
      <c r="I597" s="319" t="s">
        <v>4905</v>
      </c>
    </row>
    <row r="598" spans="1:9" ht="204.75" hidden="1" outlineLevel="5" x14ac:dyDescent="0.25">
      <c r="A598" s="319">
        <v>400</v>
      </c>
      <c r="B598" s="359" t="s">
        <v>1479</v>
      </c>
      <c r="C598" s="359" t="s">
        <v>1123</v>
      </c>
      <c r="D598" s="359" t="s">
        <v>5487</v>
      </c>
      <c r="E598" s="319">
        <v>2420</v>
      </c>
      <c r="F598" s="319" t="s">
        <v>4340</v>
      </c>
      <c r="G598" s="319">
        <v>170.53571428571428</v>
      </c>
      <c r="H598" s="360">
        <v>412696.42857142858</v>
      </c>
      <c r="I598" s="319" t="s">
        <v>4905</v>
      </c>
    </row>
    <row r="599" spans="1:9" ht="252" hidden="1" outlineLevel="5" x14ac:dyDescent="0.25">
      <c r="A599" s="319">
        <v>401</v>
      </c>
      <c r="B599" s="359" t="s">
        <v>1342</v>
      </c>
      <c r="C599" s="359" t="s">
        <v>1123</v>
      </c>
      <c r="D599" s="359" t="s">
        <v>5488</v>
      </c>
      <c r="E599" s="319">
        <v>10</v>
      </c>
      <c r="F599" s="319" t="s">
        <v>5105</v>
      </c>
      <c r="G599" s="319">
        <v>16875</v>
      </c>
      <c r="H599" s="360">
        <v>168750</v>
      </c>
      <c r="I599" s="319" t="s">
        <v>4905</v>
      </c>
    </row>
    <row r="600" spans="1:9" ht="236.25" hidden="1" outlineLevel="5" x14ac:dyDescent="0.25">
      <c r="A600" s="319">
        <v>402</v>
      </c>
      <c r="B600" s="359" t="s">
        <v>1342</v>
      </c>
      <c r="C600" s="359" t="s">
        <v>1123</v>
      </c>
      <c r="D600" s="359" t="s">
        <v>5489</v>
      </c>
      <c r="E600" s="319">
        <v>15</v>
      </c>
      <c r="F600" s="319" t="s">
        <v>5105</v>
      </c>
      <c r="G600" s="319">
        <v>16517.857142857141</v>
      </c>
      <c r="H600" s="360">
        <v>247767.85714285713</v>
      </c>
      <c r="I600" s="319" t="s">
        <v>4905</v>
      </c>
    </row>
    <row r="601" spans="1:9" ht="409.5" hidden="1" outlineLevel="5" x14ac:dyDescent="0.25">
      <c r="A601" s="319">
        <v>403</v>
      </c>
      <c r="B601" s="359" t="s">
        <v>1480</v>
      </c>
      <c r="C601" s="359" t="s">
        <v>1123</v>
      </c>
      <c r="D601" s="359" t="s">
        <v>5490</v>
      </c>
      <c r="E601" s="319">
        <v>15</v>
      </c>
      <c r="F601" s="319" t="s">
        <v>5105</v>
      </c>
      <c r="G601" s="319">
        <v>15169.642857142855</v>
      </c>
      <c r="H601" s="360">
        <v>227544.64285714284</v>
      </c>
      <c r="I601" s="319" t="s">
        <v>4905</v>
      </c>
    </row>
    <row r="602" spans="1:9" ht="173.25" hidden="1" outlineLevel="5" x14ac:dyDescent="0.25">
      <c r="A602" s="319">
        <v>404</v>
      </c>
      <c r="B602" s="359" t="s">
        <v>162</v>
      </c>
      <c r="C602" s="359" t="s">
        <v>1123</v>
      </c>
      <c r="D602" s="359" t="s">
        <v>5491</v>
      </c>
      <c r="E602" s="319">
        <v>1</v>
      </c>
      <c r="F602" s="319" t="s">
        <v>5105</v>
      </c>
      <c r="G602" s="319">
        <v>490294.64285714278</v>
      </c>
      <c r="H602" s="360">
        <v>490294.64285714278</v>
      </c>
      <c r="I602" s="319" t="s">
        <v>4905</v>
      </c>
    </row>
    <row r="603" spans="1:9" ht="94.5" hidden="1" outlineLevel="5" x14ac:dyDescent="0.25">
      <c r="A603" s="319">
        <v>405</v>
      </c>
      <c r="B603" s="359" t="s">
        <v>1481</v>
      </c>
      <c r="C603" s="359" t="s">
        <v>1123</v>
      </c>
      <c r="D603" s="359" t="s">
        <v>5492</v>
      </c>
      <c r="E603" s="319">
        <v>1</v>
      </c>
      <c r="F603" s="319" t="s">
        <v>4340</v>
      </c>
      <c r="G603" s="319">
        <v>212424.10714285713</v>
      </c>
      <c r="H603" s="360">
        <v>212424.10714285713</v>
      </c>
      <c r="I603" s="319" t="s">
        <v>4905</v>
      </c>
    </row>
    <row r="604" spans="1:9" ht="94.5" hidden="1" outlineLevel="5" x14ac:dyDescent="0.25">
      <c r="A604" s="319">
        <v>406</v>
      </c>
      <c r="B604" s="359" t="s">
        <v>718</v>
      </c>
      <c r="C604" s="359" t="s">
        <v>1123</v>
      </c>
      <c r="D604" s="359" t="s">
        <v>5493</v>
      </c>
      <c r="E604" s="319">
        <v>26</v>
      </c>
      <c r="F604" s="319" t="s">
        <v>4466</v>
      </c>
      <c r="G604" s="319">
        <v>30651.78571428571</v>
      </c>
      <c r="H604" s="360">
        <v>796946.42857142841</v>
      </c>
      <c r="I604" s="319" t="s">
        <v>4905</v>
      </c>
    </row>
    <row r="605" spans="1:9" ht="110.25" hidden="1" outlineLevel="5" x14ac:dyDescent="0.25">
      <c r="A605" s="319">
        <v>407</v>
      </c>
      <c r="B605" s="359" t="s">
        <v>1482</v>
      </c>
      <c r="C605" s="359" t="s">
        <v>1123</v>
      </c>
      <c r="D605" s="359" t="s">
        <v>5494</v>
      </c>
      <c r="E605" s="319">
        <v>10</v>
      </c>
      <c r="F605" s="319" t="s">
        <v>4466</v>
      </c>
      <c r="G605" s="319">
        <v>18839.285714285714</v>
      </c>
      <c r="H605" s="360">
        <v>188392.85714285713</v>
      </c>
      <c r="I605" s="319" t="s">
        <v>4905</v>
      </c>
    </row>
    <row r="606" spans="1:9" ht="409.5" hidden="1" outlineLevel="5" x14ac:dyDescent="0.25">
      <c r="A606" s="319">
        <v>408</v>
      </c>
      <c r="B606" s="359" t="s">
        <v>1483</v>
      </c>
      <c r="C606" s="359" t="s">
        <v>1123</v>
      </c>
      <c r="D606" s="359" t="s">
        <v>5495</v>
      </c>
      <c r="E606" s="319">
        <v>1</v>
      </c>
      <c r="F606" s="319" t="s">
        <v>4340</v>
      </c>
      <c r="G606" s="319">
        <v>142663.39285714284</v>
      </c>
      <c r="H606" s="360">
        <v>142663.39285714284</v>
      </c>
      <c r="I606" s="319" t="s">
        <v>4905</v>
      </c>
    </row>
    <row r="607" spans="1:9" ht="63" hidden="1" outlineLevel="5" x14ac:dyDescent="0.25">
      <c r="A607" s="319">
        <v>409</v>
      </c>
      <c r="B607" s="359" t="s">
        <v>1484</v>
      </c>
      <c r="C607" s="359" t="s">
        <v>1123</v>
      </c>
      <c r="D607" s="359" t="s">
        <v>5496</v>
      </c>
      <c r="E607" s="319">
        <v>1</v>
      </c>
      <c r="F607" s="319" t="s">
        <v>4340</v>
      </c>
      <c r="G607" s="319">
        <v>103115.17857142857</v>
      </c>
      <c r="H607" s="360">
        <v>103115.17857142857</v>
      </c>
      <c r="I607" s="319" t="s">
        <v>4905</v>
      </c>
    </row>
    <row r="608" spans="1:9" ht="94.5" hidden="1" outlineLevel="5" x14ac:dyDescent="0.25">
      <c r="A608" s="319">
        <v>410</v>
      </c>
      <c r="B608" s="359" t="s">
        <v>1485</v>
      </c>
      <c r="C608" s="359" t="s">
        <v>1123</v>
      </c>
      <c r="D608" s="359" t="s">
        <v>5497</v>
      </c>
      <c r="E608" s="319">
        <v>5</v>
      </c>
      <c r="F608" s="319" t="s">
        <v>4340</v>
      </c>
      <c r="G608" s="319">
        <v>17750</v>
      </c>
      <c r="H608" s="360">
        <v>88750</v>
      </c>
      <c r="I608" s="319" t="s">
        <v>4905</v>
      </c>
    </row>
    <row r="609" spans="1:9" ht="78.75" hidden="1" outlineLevel="5" x14ac:dyDescent="0.25">
      <c r="A609" s="319">
        <v>411</v>
      </c>
      <c r="B609" s="359" t="s">
        <v>1486</v>
      </c>
      <c r="C609" s="359" t="s">
        <v>1123</v>
      </c>
      <c r="D609" s="359" t="s">
        <v>1486</v>
      </c>
      <c r="E609" s="319">
        <v>80</v>
      </c>
      <c r="F609" s="319" t="s">
        <v>4340</v>
      </c>
      <c r="G609" s="319">
        <v>3744.6428571428569</v>
      </c>
      <c r="H609" s="360">
        <v>299571.42857142852</v>
      </c>
      <c r="I609" s="319" t="s">
        <v>4905</v>
      </c>
    </row>
    <row r="610" spans="1:9" ht="126" hidden="1" outlineLevel="5" x14ac:dyDescent="0.25">
      <c r="A610" s="319">
        <v>412</v>
      </c>
      <c r="B610" s="359" t="s">
        <v>1487</v>
      </c>
      <c r="C610" s="359" t="s">
        <v>1123</v>
      </c>
      <c r="D610" s="359" t="s">
        <v>5498</v>
      </c>
      <c r="E610" s="319">
        <v>150</v>
      </c>
      <c r="F610" s="319" t="s">
        <v>4340</v>
      </c>
      <c r="G610" s="319">
        <v>7589.2857142857138</v>
      </c>
      <c r="H610" s="360">
        <v>1138392.857142857</v>
      </c>
      <c r="I610" s="319" t="s">
        <v>4905</v>
      </c>
    </row>
    <row r="611" spans="1:9" ht="204.75" hidden="1" outlineLevel="5" x14ac:dyDescent="0.25">
      <c r="A611" s="319">
        <v>413</v>
      </c>
      <c r="B611" s="359" t="s">
        <v>1488</v>
      </c>
      <c r="C611" s="359" t="s">
        <v>1123</v>
      </c>
      <c r="D611" s="359" t="s">
        <v>5499</v>
      </c>
      <c r="E611" s="319">
        <v>100</v>
      </c>
      <c r="F611" s="319" t="s">
        <v>1281</v>
      </c>
      <c r="G611" s="319">
        <v>2933.9285714285711</v>
      </c>
      <c r="H611" s="360">
        <v>293392.8571428571</v>
      </c>
      <c r="I611" s="319" t="s">
        <v>4905</v>
      </c>
    </row>
    <row r="612" spans="1:9" ht="173.25" hidden="1" outlineLevel="5" x14ac:dyDescent="0.25">
      <c r="A612" s="319">
        <v>414</v>
      </c>
      <c r="B612" s="359" t="s">
        <v>1489</v>
      </c>
      <c r="C612" s="359" t="s">
        <v>1123</v>
      </c>
      <c r="D612" s="359" t="s">
        <v>5500</v>
      </c>
      <c r="E612" s="319">
        <v>12</v>
      </c>
      <c r="F612" s="319" t="s">
        <v>4466</v>
      </c>
      <c r="G612" s="319">
        <v>26999.999999999996</v>
      </c>
      <c r="H612" s="360">
        <v>323999.99999999994</v>
      </c>
      <c r="I612" s="319" t="s">
        <v>4905</v>
      </c>
    </row>
    <row r="613" spans="1:9" ht="47.25" hidden="1" outlineLevel="5" x14ac:dyDescent="0.25">
      <c r="A613" s="319">
        <v>415</v>
      </c>
      <c r="B613" s="359" t="s">
        <v>1490</v>
      </c>
      <c r="C613" s="359" t="s">
        <v>1123</v>
      </c>
      <c r="D613" s="359" t="s">
        <v>5501</v>
      </c>
      <c r="E613" s="319">
        <v>1000</v>
      </c>
      <c r="F613" s="319" t="s">
        <v>4340</v>
      </c>
      <c r="G613" s="319">
        <v>89.285714285714278</v>
      </c>
      <c r="H613" s="360">
        <v>89285.714285714275</v>
      </c>
      <c r="I613" s="319" t="s">
        <v>4905</v>
      </c>
    </row>
    <row r="614" spans="1:9" ht="157.5" hidden="1" outlineLevel="5" x14ac:dyDescent="0.25">
      <c r="A614" s="319">
        <v>416</v>
      </c>
      <c r="B614" s="359" t="s">
        <v>1491</v>
      </c>
      <c r="C614" s="359" t="s">
        <v>1123</v>
      </c>
      <c r="D614" s="359" t="s">
        <v>5502</v>
      </c>
      <c r="E614" s="319">
        <v>4000</v>
      </c>
      <c r="F614" s="319" t="s">
        <v>748</v>
      </c>
      <c r="G614" s="319">
        <v>38.348214285714285</v>
      </c>
      <c r="H614" s="360">
        <v>153392.85714285713</v>
      </c>
      <c r="I614" s="319" t="s">
        <v>4905</v>
      </c>
    </row>
    <row r="615" spans="1:9" ht="110.25" hidden="1" outlineLevel="5" x14ac:dyDescent="0.25">
      <c r="A615" s="319">
        <v>417</v>
      </c>
      <c r="B615" s="359" t="s">
        <v>1492</v>
      </c>
      <c r="C615" s="359" t="s">
        <v>1123</v>
      </c>
      <c r="D615" s="359" t="s">
        <v>5503</v>
      </c>
      <c r="E615" s="319">
        <v>4000</v>
      </c>
      <c r="F615" s="319" t="s">
        <v>748</v>
      </c>
      <c r="G615" s="319">
        <v>34.9375</v>
      </c>
      <c r="H615" s="360">
        <v>139750</v>
      </c>
      <c r="I615" s="319" t="s">
        <v>4905</v>
      </c>
    </row>
    <row r="616" spans="1:9" ht="409.5" hidden="1" outlineLevel="5" x14ac:dyDescent="0.25">
      <c r="A616" s="319">
        <v>418</v>
      </c>
      <c r="B616" s="359" t="s">
        <v>1493</v>
      </c>
      <c r="C616" s="359" t="s">
        <v>1123</v>
      </c>
      <c r="D616" s="359" t="s">
        <v>5504</v>
      </c>
      <c r="E616" s="319">
        <v>200</v>
      </c>
      <c r="F616" s="319" t="s">
        <v>748</v>
      </c>
      <c r="G616" s="319">
        <v>223.21428571428569</v>
      </c>
      <c r="H616" s="360">
        <v>44642.857142857138</v>
      </c>
      <c r="I616" s="319" t="s">
        <v>4905</v>
      </c>
    </row>
    <row r="617" spans="1:9" ht="299.25" hidden="1" outlineLevel="5" x14ac:dyDescent="0.25">
      <c r="A617" s="319">
        <v>419</v>
      </c>
      <c r="B617" s="359" t="s">
        <v>1494</v>
      </c>
      <c r="C617" s="359" t="s">
        <v>1123</v>
      </c>
      <c r="D617" s="359" t="s">
        <v>5505</v>
      </c>
      <c r="E617" s="319">
        <v>1000</v>
      </c>
      <c r="F617" s="319" t="s">
        <v>748</v>
      </c>
      <c r="G617" s="319">
        <v>356.24999999999994</v>
      </c>
      <c r="H617" s="360">
        <v>356249.99999999994</v>
      </c>
      <c r="I617" s="319" t="s">
        <v>4905</v>
      </c>
    </row>
    <row r="618" spans="1:9" ht="157.5" hidden="1" outlineLevel="5" x14ac:dyDescent="0.25">
      <c r="A618" s="319">
        <v>420</v>
      </c>
      <c r="B618" s="359" t="s">
        <v>1494</v>
      </c>
      <c r="C618" s="359" t="s">
        <v>1123</v>
      </c>
      <c r="D618" s="359" t="s">
        <v>5506</v>
      </c>
      <c r="E618" s="319">
        <v>1000</v>
      </c>
      <c r="F618" s="319" t="s">
        <v>748</v>
      </c>
      <c r="G618" s="319">
        <v>356.24999999999994</v>
      </c>
      <c r="H618" s="360">
        <v>356249.99999999994</v>
      </c>
      <c r="I618" s="319" t="s">
        <v>4905</v>
      </c>
    </row>
    <row r="619" spans="1:9" ht="409.5" hidden="1" outlineLevel="5" x14ac:dyDescent="0.25">
      <c r="A619" s="319">
        <v>421</v>
      </c>
      <c r="B619" s="359" t="s">
        <v>1494</v>
      </c>
      <c r="C619" s="359" t="s">
        <v>1123</v>
      </c>
      <c r="D619" s="359" t="s">
        <v>5507</v>
      </c>
      <c r="E619" s="319">
        <v>2000</v>
      </c>
      <c r="F619" s="319" t="s">
        <v>748</v>
      </c>
      <c r="G619" s="319">
        <v>356.24999999999994</v>
      </c>
      <c r="H619" s="360">
        <v>712499.99999999988</v>
      </c>
      <c r="I619" s="319" t="s">
        <v>4905</v>
      </c>
    </row>
    <row r="620" spans="1:9" ht="409.5" hidden="1" outlineLevel="5" x14ac:dyDescent="0.25">
      <c r="A620" s="319">
        <v>422</v>
      </c>
      <c r="B620" s="359" t="s">
        <v>1494</v>
      </c>
      <c r="C620" s="359" t="s">
        <v>1123</v>
      </c>
      <c r="D620" s="359" t="s">
        <v>5508</v>
      </c>
      <c r="E620" s="319">
        <v>500</v>
      </c>
      <c r="F620" s="319" t="s">
        <v>748</v>
      </c>
      <c r="G620" s="319">
        <v>356.24999999999994</v>
      </c>
      <c r="H620" s="360">
        <v>178124.99999999997</v>
      </c>
      <c r="I620" s="319" t="s">
        <v>4905</v>
      </c>
    </row>
    <row r="621" spans="1:9" ht="94.5" hidden="1" outlineLevel="5" x14ac:dyDescent="0.25">
      <c r="A621" s="319">
        <v>423</v>
      </c>
      <c r="B621" s="359" t="s">
        <v>1495</v>
      </c>
      <c r="C621" s="359" t="s">
        <v>1123</v>
      </c>
      <c r="D621" s="359" t="s">
        <v>5509</v>
      </c>
      <c r="E621" s="319">
        <v>800</v>
      </c>
      <c r="F621" s="319" t="s">
        <v>114</v>
      </c>
      <c r="G621" s="319">
        <v>400</v>
      </c>
      <c r="H621" s="360">
        <v>320000</v>
      </c>
      <c r="I621" s="319" t="s">
        <v>4905</v>
      </c>
    </row>
    <row r="622" spans="1:9" ht="78.75" hidden="1" outlineLevel="5" x14ac:dyDescent="0.25">
      <c r="A622" s="319">
        <v>424</v>
      </c>
      <c r="B622" s="359" t="s">
        <v>743</v>
      </c>
      <c r="C622" s="359" t="s">
        <v>1123</v>
      </c>
      <c r="D622" s="359" t="s">
        <v>5510</v>
      </c>
      <c r="E622" s="319">
        <v>20</v>
      </c>
      <c r="F622" s="319" t="s">
        <v>4340</v>
      </c>
      <c r="G622" s="319">
        <v>8020</v>
      </c>
      <c r="H622" s="360">
        <v>160400</v>
      </c>
      <c r="I622" s="319" t="s">
        <v>4905</v>
      </c>
    </row>
    <row r="623" spans="1:9" ht="126" hidden="1" outlineLevel="5" x14ac:dyDescent="0.25">
      <c r="A623" s="319">
        <v>425</v>
      </c>
      <c r="B623" s="359" t="s">
        <v>743</v>
      </c>
      <c r="C623" s="359" t="s">
        <v>1123</v>
      </c>
      <c r="D623" s="359" t="s">
        <v>5511</v>
      </c>
      <c r="E623" s="319">
        <v>72</v>
      </c>
      <c r="F623" s="319" t="s">
        <v>4340</v>
      </c>
      <c r="G623" s="319">
        <v>6517.86</v>
      </c>
      <c r="H623" s="360">
        <v>469285.92</v>
      </c>
      <c r="I623" s="319" t="s">
        <v>4905</v>
      </c>
    </row>
    <row r="624" spans="1:9" ht="78.75" hidden="1" outlineLevel="5" x14ac:dyDescent="0.25">
      <c r="A624" s="319">
        <v>426</v>
      </c>
      <c r="B624" s="359" t="s">
        <v>1496</v>
      </c>
      <c r="C624" s="359" t="s">
        <v>1123</v>
      </c>
      <c r="D624" s="359" t="s">
        <v>5512</v>
      </c>
      <c r="E624" s="319" t="s">
        <v>4340</v>
      </c>
      <c r="F624" s="319">
        <v>2</v>
      </c>
      <c r="G624" s="319">
        <v>55166.07142857142</v>
      </c>
      <c r="H624" s="360">
        <v>110332.14285714284</v>
      </c>
      <c r="I624" s="319" t="s">
        <v>4905</v>
      </c>
    </row>
    <row r="625" spans="1:9" ht="47.25" hidden="1" outlineLevel="5" x14ac:dyDescent="0.25">
      <c r="A625" s="319">
        <v>427</v>
      </c>
      <c r="B625" s="359" t="s">
        <v>1497</v>
      </c>
      <c r="C625" s="359" t="s">
        <v>1123</v>
      </c>
      <c r="D625" s="359" t="s">
        <v>1497</v>
      </c>
      <c r="E625" s="319" t="s">
        <v>4340</v>
      </c>
      <c r="F625" s="319">
        <v>21</v>
      </c>
      <c r="G625" s="319">
        <v>1607.1428571428569</v>
      </c>
      <c r="H625" s="360">
        <v>33749.999999999993</v>
      </c>
      <c r="I625" s="319" t="s">
        <v>4905</v>
      </c>
    </row>
    <row r="626" spans="1:9" ht="63" hidden="1" outlineLevel="5" x14ac:dyDescent="0.25">
      <c r="A626" s="319">
        <v>428</v>
      </c>
      <c r="B626" s="359" t="s">
        <v>1498</v>
      </c>
      <c r="C626" s="359" t="s">
        <v>1123</v>
      </c>
      <c r="D626" s="359" t="s">
        <v>5513</v>
      </c>
      <c r="E626" s="319" t="s">
        <v>4340</v>
      </c>
      <c r="F626" s="319">
        <v>31</v>
      </c>
      <c r="G626" s="319">
        <v>6178.5714285714275</v>
      </c>
      <c r="H626" s="360">
        <v>191535.71428571426</v>
      </c>
      <c r="I626" s="319" t="s">
        <v>4905</v>
      </c>
    </row>
    <row r="627" spans="1:9" ht="173.25" hidden="1" outlineLevel="5" x14ac:dyDescent="0.25">
      <c r="A627" s="319">
        <v>429</v>
      </c>
      <c r="B627" s="359" t="s">
        <v>1499</v>
      </c>
      <c r="C627" s="359" t="s">
        <v>1123</v>
      </c>
      <c r="D627" s="359" t="s">
        <v>5514</v>
      </c>
      <c r="E627" s="319" t="s">
        <v>4340</v>
      </c>
      <c r="F627" s="319">
        <v>2</v>
      </c>
      <c r="G627" s="319">
        <v>12197.321428571428</v>
      </c>
      <c r="H627" s="360">
        <v>24394.642857142855</v>
      </c>
      <c r="I627" s="319" t="s">
        <v>4905</v>
      </c>
    </row>
    <row r="628" spans="1:9" ht="110.25" hidden="1" outlineLevel="5" x14ac:dyDescent="0.25">
      <c r="A628" s="319">
        <v>430</v>
      </c>
      <c r="B628" s="359" t="s">
        <v>1500</v>
      </c>
      <c r="C628" s="359" t="s">
        <v>1123</v>
      </c>
      <c r="D628" s="359" t="s">
        <v>5515</v>
      </c>
      <c r="E628" s="319" t="s">
        <v>4340</v>
      </c>
      <c r="F628" s="319">
        <v>550</v>
      </c>
      <c r="G628" s="319">
        <v>221.75</v>
      </c>
      <c r="H628" s="360">
        <v>121962.5</v>
      </c>
      <c r="I628" s="319" t="s">
        <v>4905</v>
      </c>
    </row>
    <row r="629" spans="1:9" ht="110.25" hidden="1" outlineLevel="5" x14ac:dyDescent="0.25">
      <c r="A629" s="319">
        <v>431</v>
      </c>
      <c r="B629" s="359" t="s">
        <v>1500</v>
      </c>
      <c r="C629" s="359" t="s">
        <v>1123</v>
      </c>
      <c r="D629" s="359" t="s">
        <v>5516</v>
      </c>
      <c r="E629" s="319" t="s">
        <v>4340</v>
      </c>
      <c r="F629" s="319">
        <v>4000</v>
      </c>
      <c r="G629" s="319">
        <v>30.705357142857139</v>
      </c>
      <c r="H629" s="360">
        <v>122821.42857142855</v>
      </c>
      <c r="I629" s="319" t="s">
        <v>4905</v>
      </c>
    </row>
    <row r="630" spans="1:9" ht="110.25" hidden="1" outlineLevel="5" x14ac:dyDescent="0.25">
      <c r="A630" s="319">
        <v>432</v>
      </c>
      <c r="B630" s="359" t="s">
        <v>1500</v>
      </c>
      <c r="C630" s="359" t="s">
        <v>1123</v>
      </c>
      <c r="D630" s="359" t="s">
        <v>5517</v>
      </c>
      <c r="E630" s="319" t="s">
        <v>4340</v>
      </c>
      <c r="F630" s="319">
        <v>5900</v>
      </c>
      <c r="G630" s="319">
        <v>72.5</v>
      </c>
      <c r="H630" s="360">
        <v>427750</v>
      </c>
      <c r="I630" s="319" t="s">
        <v>4905</v>
      </c>
    </row>
    <row r="631" spans="1:9" ht="110.25" hidden="1" outlineLevel="5" x14ac:dyDescent="0.25">
      <c r="A631" s="319">
        <v>433</v>
      </c>
      <c r="B631" s="359" t="s">
        <v>1500</v>
      </c>
      <c r="C631" s="359" t="s">
        <v>1123</v>
      </c>
      <c r="D631" s="359" t="s">
        <v>5518</v>
      </c>
      <c r="E631" s="319" t="s">
        <v>4340</v>
      </c>
      <c r="F631" s="319">
        <v>1680</v>
      </c>
      <c r="G631" s="319">
        <v>155.35714285714283</v>
      </c>
      <c r="H631" s="360">
        <v>260999.99999999997</v>
      </c>
      <c r="I631" s="319" t="s">
        <v>4905</v>
      </c>
    </row>
    <row r="632" spans="1:9" ht="126" hidden="1" outlineLevel="5" x14ac:dyDescent="0.25">
      <c r="A632" s="319">
        <v>434</v>
      </c>
      <c r="B632" s="359" t="s">
        <v>1343</v>
      </c>
      <c r="C632" s="359" t="s">
        <v>1123</v>
      </c>
      <c r="D632" s="359" t="s">
        <v>5519</v>
      </c>
      <c r="E632" s="319" t="s">
        <v>4340</v>
      </c>
      <c r="F632" s="319">
        <v>12700</v>
      </c>
      <c r="G632" s="319">
        <v>49.107142857142854</v>
      </c>
      <c r="H632" s="360">
        <v>623660.7142857142</v>
      </c>
      <c r="I632" s="319" t="s">
        <v>4905</v>
      </c>
    </row>
    <row r="633" spans="1:9" ht="126" hidden="1" outlineLevel="5" x14ac:dyDescent="0.25">
      <c r="A633" s="319">
        <v>435</v>
      </c>
      <c r="B633" s="359" t="s">
        <v>1343</v>
      </c>
      <c r="C633" s="359" t="s">
        <v>1123</v>
      </c>
      <c r="D633" s="359" t="s">
        <v>5520</v>
      </c>
      <c r="E633" s="319" t="s">
        <v>4340</v>
      </c>
      <c r="F633" s="319">
        <v>7450</v>
      </c>
      <c r="G633" s="319">
        <v>56.499999999999993</v>
      </c>
      <c r="H633" s="360">
        <v>420924.99999999994</v>
      </c>
      <c r="I633" s="319" t="s">
        <v>4905</v>
      </c>
    </row>
    <row r="634" spans="1:9" ht="110.25" hidden="1" outlineLevel="5" x14ac:dyDescent="0.25">
      <c r="A634" s="319">
        <v>436</v>
      </c>
      <c r="B634" s="359" t="s">
        <v>1501</v>
      </c>
      <c r="C634" s="359" t="s">
        <v>1123</v>
      </c>
      <c r="D634" s="359" t="s">
        <v>5521</v>
      </c>
      <c r="E634" s="319" t="s">
        <v>4340</v>
      </c>
      <c r="F634" s="319">
        <v>1</v>
      </c>
      <c r="G634" s="319">
        <v>164508.92857142855</v>
      </c>
      <c r="H634" s="360">
        <v>164508.92857142855</v>
      </c>
      <c r="I634" s="319" t="s">
        <v>4905</v>
      </c>
    </row>
    <row r="635" spans="1:9" ht="94.5" hidden="1" outlineLevel="5" x14ac:dyDescent="0.25">
      <c r="A635" s="319">
        <v>437</v>
      </c>
      <c r="B635" s="359" t="s">
        <v>1502</v>
      </c>
      <c r="C635" s="359" t="s">
        <v>1123</v>
      </c>
      <c r="D635" s="359" t="s">
        <v>5522</v>
      </c>
      <c r="E635" s="319" t="s">
        <v>4340</v>
      </c>
      <c r="F635" s="319">
        <v>1</v>
      </c>
      <c r="G635" s="319">
        <v>337473.21428571426</v>
      </c>
      <c r="H635" s="360">
        <v>337473.21428571426</v>
      </c>
      <c r="I635" s="319" t="s">
        <v>4905</v>
      </c>
    </row>
    <row r="636" spans="1:9" ht="47.25" hidden="1" outlineLevel="5" x14ac:dyDescent="0.25">
      <c r="A636" s="319">
        <v>438</v>
      </c>
      <c r="B636" s="359" t="s">
        <v>1503</v>
      </c>
      <c r="C636" s="359" t="s">
        <v>1123</v>
      </c>
      <c r="D636" s="359" t="s">
        <v>5523</v>
      </c>
      <c r="E636" s="319" t="s">
        <v>4339</v>
      </c>
      <c r="F636" s="319">
        <v>1</v>
      </c>
      <c r="G636" s="319">
        <v>312499.99999999994</v>
      </c>
      <c r="H636" s="360">
        <v>312499.99999999994</v>
      </c>
      <c r="I636" s="319" t="s">
        <v>4905</v>
      </c>
    </row>
    <row r="637" spans="1:9" ht="78.75" hidden="1" outlineLevel="5" x14ac:dyDescent="0.25">
      <c r="A637" s="319">
        <v>439</v>
      </c>
      <c r="B637" s="359" t="s">
        <v>1504</v>
      </c>
      <c r="C637" s="359" t="s">
        <v>1123</v>
      </c>
      <c r="D637" s="359" t="s">
        <v>5524</v>
      </c>
      <c r="E637" s="319" t="s">
        <v>4340</v>
      </c>
      <c r="F637" s="319">
        <v>5</v>
      </c>
      <c r="G637" s="319">
        <v>22321.428571428569</v>
      </c>
      <c r="H637" s="360">
        <v>111607.14285714284</v>
      </c>
      <c r="I637" s="319" t="s">
        <v>4905</v>
      </c>
    </row>
    <row r="638" spans="1:9" ht="204.75" hidden="1" outlineLevel="5" x14ac:dyDescent="0.25">
      <c r="A638" s="319">
        <v>440</v>
      </c>
      <c r="B638" s="359" t="s">
        <v>1505</v>
      </c>
      <c r="C638" s="359" t="s">
        <v>1123</v>
      </c>
      <c r="D638" s="359" t="s">
        <v>5525</v>
      </c>
      <c r="E638" s="319" t="s">
        <v>4340</v>
      </c>
      <c r="F638" s="319">
        <v>50</v>
      </c>
      <c r="G638" s="319">
        <v>8251.7857142857138</v>
      </c>
      <c r="H638" s="360">
        <v>412589.28571428568</v>
      </c>
      <c r="I638" s="319" t="s">
        <v>4905</v>
      </c>
    </row>
    <row r="639" spans="1:9" ht="157.5" hidden="1" outlineLevel="5" x14ac:dyDescent="0.25">
      <c r="A639" s="319">
        <v>441</v>
      </c>
      <c r="B639" s="359" t="s">
        <v>1506</v>
      </c>
      <c r="C639" s="359" t="s">
        <v>1123</v>
      </c>
      <c r="D639" s="359" t="s">
        <v>5526</v>
      </c>
      <c r="E639" s="319" t="s">
        <v>4340</v>
      </c>
      <c r="F639" s="319">
        <v>100</v>
      </c>
      <c r="G639" s="319">
        <v>7735.7142857142853</v>
      </c>
      <c r="H639" s="360">
        <v>773571.42857142852</v>
      </c>
      <c r="I639" s="319" t="s">
        <v>4905</v>
      </c>
    </row>
    <row r="640" spans="1:9" ht="204.75" hidden="1" outlineLevel="5" x14ac:dyDescent="0.25">
      <c r="A640" s="319">
        <v>442</v>
      </c>
      <c r="B640" s="359" t="s">
        <v>1507</v>
      </c>
      <c r="C640" s="359" t="s">
        <v>1123</v>
      </c>
      <c r="D640" s="359" t="s">
        <v>5527</v>
      </c>
      <c r="E640" s="319" t="s">
        <v>4340</v>
      </c>
      <c r="F640" s="319">
        <v>100</v>
      </c>
      <c r="G640" s="319">
        <v>6026.7857142857138</v>
      </c>
      <c r="H640" s="360">
        <v>602678.57142857136</v>
      </c>
      <c r="I640" s="319" t="s">
        <v>4905</v>
      </c>
    </row>
    <row r="641" spans="1:9" ht="220.5" hidden="1" outlineLevel="5" x14ac:dyDescent="0.25">
      <c r="A641" s="319">
        <v>443</v>
      </c>
      <c r="B641" s="359" t="s">
        <v>1508</v>
      </c>
      <c r="C641" s="359" t="s">
        <v>1123</v>
      </c>
      <c r="D641" s="359" t="s">
        <v>5528</v>
      </c>
      <c r="E641" s="319" t="s">
        <v>4340</v>
      </c>
      <c r="F641" s="319">
        <v>50</v>
      </c>
      <c r="G641" s="319">
        <v>8251.7857142857138</v>
      </c>
      <c r="H641" s="360">
        <v>412589.28571428568</v>
      </c>
      <c r="I641" s="319" t="s">
        <v>4905</v>
      </c>
    </row>
    <row r="642" spans="1:9" ht="157.5" hidden="1" outlineLevel="5" x14ac:dyDescent="0.25">
      <c r="A642" s="319">
        <v>444</v>
      </c>
      <c r="B642" s="359" t="s">
        <v>1509</v>
      </c>
      <c r="C642" s="359" t="s">
        <v>1123</v>
      </c>
      <c r="D642" s="359" t="s">
        <v>5529</v>
      </c>
      <c r="E642" s="319" t="s">
        <v>4340</v>
      </c>
      <c r="F642" s="319">
        <v>53525</v>
      </c>
      <c r="G642" s="319">
        <v>7.1428571428571423</v>
      </c>
      <c r="H642" s="360">
        <v>382321.42857142852</v>
      </c>
      <c r="I642" s="319" t="s">
        <v>4905</v>
      </c>
    </row>
    <row r="643" spans="1:9" ht="126" hidden="1" outlineLevel="5" x14ac:dyDescent="0.25">
      <c r="A643" s="319">
        <v>445</v>
      </c>
      <c r="B643" s="359" t="s">
        <v>1509</v>
      </c>
      <c r="C643" s="359" t="s">
        <v>1123</v>
      </c>
      <c r="D643" s="359" t="s">
        <v>5530</v>
      </c>
      <c r="E643" s="319" t="s">
        <v>4340</v>
      </c>
      <c r="F643" s="319">
        <v>30020</v>
      </c>
      <c r="G643" s="319">
        <v>17.857142857142854</v>
      </c>
      <c r="H643" s="360">
        <v>536071.42857142852</v>
      </c>
      <c r="I643" s="319" t="s">
        <v>4905</v>
      </c>
    </row>
    <row r="644" spans="1:9" ht="157.5" hidden="1" outlineLevel="5" x14ac:dyDescent="0.25">
      <c r="A644" s="319">
        <v>446</v>
      </c>
      <c r="B644" s="359" t="s">
        <v>1510</v>
      </c>
      <c r="C644" s="359" t="s">
        <v>1123</v>
      </c>
      <c r="D644" s="359" t="s">
        <v>5531</v>
      </c>
      <c r="E644" s="319" t="s">
        <v>4340</v>
      </c>
      <c r="F644" s="319">
        <v>650</v>
      </c>
      <c r="G644" s="319">
        <v>510.71428571428567</v>
      </c>
      <c r="H644" s="360">
        <v>331964.28571428568</v>
      </c>
      <c r="I644" s="319" t="s">
        <v>4905</v>
      </c>
    </row>
    <row r="645" spans="1:9" ht="78.75" hidden="1" outlineLevel="5" x14ac:dyDescent="0.25">
      <c r="A645" s="319">
        <v>447</v>
      </c>
      <c r="B645" s="359" t="s">
        <v>1511</v>
      </c>
      <c r="C645" s="359" t="s">
        <v>1123</v>
      </c>
      <c r="D645" s="359" t="s">
        <v>5532</v>
      </c>
      <c r="E645" s="319" t="s">
        <v>4466</v>
      </c>
      <c r="F645" s="319">
        <v>581</v>
      </c>
      <c r="G645" s="319">
        <v>6249.9999999999991</v>
      </c>
      <c r="H645" s="360">
        <v>3631249.9999999995</v>
      </c>
      <c r="I645" s="319" t="s">
        <v>4905</v>
      </c>
    </row>
    <row r="646" spans="1:9" ht="173.25" hidden="1" outlineLevel="5" x14ac:dyDescent="0.25">
      <c r="A646" s="319">
        <v>448</v>
      </c>
      <c r="B646" s="359" t="s">
        <v>1512</v>
      </c>
      <c r="C646" s="359" t="s">
        <v>1123</v>
      </c>
      <c r="D646" s="359" t="s">
        <v>5533</v>
      </c>
      <c r="E646" s="319" t="s">
        <v>4466</v>
      </c>
      <c r="F646" s="319">
        <v>2</v>
      </c>
      <c r="G646" s="319">
        <v>60316.07142857142</v>
      </c>
      <c r="H646" s="360">
        <v>120632.14285714284</v>
      </c>
      <c r="I646" s="319" t="s">
        <v>4905</v>
      </c>
    </row>
    <row r="647" spans="1:9" ht="47.25" hidden="1" outlineLevel="5" x14ac:dyDescent="0.25">
      <c r="A647" s="319">
        <v>449</v>
      </c>
      <c r="B647" s="359" t="s">
        <v>1513</v>
      </c>
      <c r="C647" s="359" t="s">
        <v>1123</v>
      </c>
      <c r="D647" s="359" t="s">
        <v>5534</v>
      </c>
      <c r="E647" s="319" t="s">
        <v>4340</v>
      </c>
      <c r="F647" s="319">
        <v>350</v>
      </c>
      <c r="G647" s="319">
        <v>1482.1428571428571</v>
      </c>
      <c r="H647" s="360">
        <v>518750</v>
      </c>
      <c r="I647" s="319" t="s">
        <v>4905</v>
      </c>
    </row>
    <row r="648" spans="1:9" ht="409.5" hidden="1" outlineLevel="5" x14ac:dyDescent="0.25">
      <c r="A648" s="319">
        <v>450</v>
      </c>
      <c r="B648" s="359" t="s">
        <v>1514</v>
      </c>
      <c r="C648" s="359" t="s">
        <v>1123</v>
      </c>
      <c r="D648" s="359" t="s">
        <v>5535</v>
      </c>
      <c r="E648" s="319" t="s">
        <v>4340</v>
      </c>
      <c r="F648" s="319">
        <v>29</v>
      </c>
      <c r="G648" s="319">
        <v>4910.7142857142853</v>
      </c>
      <c r="H648" s="360">
        <v>142410.71428571426</v>
      </c>
      <c r="I648" s="319" t="s">
        <v>4905</v>
      </c>
    </row>
    <row r="649" spans="1:9" ht="409.5" hidden="1" outlineLevel="5" x14ac:dyDescent="0.25">
      <c r="A649" s="319">
        <v>451</v>
      </c>
      <c r="B649" s="359" t="s">
        <v>1514</v>
      </c>
      <c r="C649" s="359" t="s">
        <v>1123</v>
      </c>
      <c r="D649" s="359" t="s">
        <v>5536</v>
      </c>
      <c r="E649" s="319" t="s">
        <v>4340</v>
      </c>
      <c r="F649" s="319">
        <v>50</v>
      </c>
      <c r="G649" s="319">
        <v>4910.7142857142853</v>
      </c>
      <c r="H649" s="360">
        <v>245535.71428571426</v>
      </c>
      <c r="I649" s="319" t="s">
        <v>4905</v>
      </c>
    </row>
    <row r="650" spans="1:9" ht="409.5" hidden="1" outlineLevel="5" x14ac:dyDescent="0.25">
      <c r="A650" s="319">
        <v>452</v>
      </c>
      <c r="B650" s="359" t="s">
        <v>1514</v>
      </c>
      <c r="C650" s="359" t="s">
        <v>1123</v>
      </c>
      <c r="D650" s="359" t="s">
        <v>5537</v>
      </c>
      <c r="E650" s="319" t="s">
        <v>4340</v>
      </c>
      <c r="F650" s="319">
        <v>24</v>
      </c>
      <c r="G650" s="319">
        <v>4910.7142857142853</v>
      </c>
      <c r="H650" s="360">
        <v>117857.14285714284</v>
      </c>
      <c r="I650" s="319" t="s">
        <v>4905</v>
      </c>
    </row>
    <row r="651" spans="1:9" ht="94.5" hidden="1" outlineLevel="5" x14ac:dyDescent="0.25">
      <c r="A651" s="319">
        <v>453</v>
      </c>
      <c r="B651" s="359" t="s">
        <v>1427</v>
      </c>
      <c r="C651" s="359" t="s">
        <v>1123</v>
      </c>
      <c r="D651" s="359" t="s">
        <v>5538</v>
      </c>
      <c r="E651" s="319" t="s">
        <v>4340</v>
      </c>
      <c r="F651" s="319">
        <v>510</v>
      </c>
      <c r="G651" s="319">
        <v>491.0714285714285</v>
      </c>
      <c r="H651" s="360">
        <v>250446.42857142852</v>
      </c>
      <c r="I651" s="319" t="s">
        <v>4905</v>
      </c>
    </row>
    <row r="652" spans="1:9" ht="94.5" hidden="1" outlineLevel="5" x14ac:dyDescent="0.25">
      <c r="A652" s="319">
        <v>454</v>
      </c>
      <c r="B652" s="359" t="s">
        <v>1427</v>
      </c>
      <c r="C652" s="359" t="s">
        <v>1123</v>
      </c>
      <c r="D652" s="359" t="s">
        <v>5539</v>
      </c>
      <c r="E652" s="319" t="s">
        <v>4340</v>
      </c>
      <c r="F652" s="319">
        <v>750</v>
      </c>
      <c r="G652" s="319">
        <v>491.0714285714285</v>
      </c>
      <c r="H652" s="360">
        <v>368303.57142857136</v>
      </c>
      <c r="I652" s="319" t="s">
        <v>4905</v>
      </c>
    </row>
    <row r="653" spans="1:9" ht="94.5" hidden="1" outlineLevel="5" x14ac:dyDescent="0.25">
      <c r="A653" s="319">
        <v>455</v>
      </c>
      <c r="B653" s="359" t="s">
        <v>1427</v>
      </c>
      <c r="C653" s="359" t="s">
        <v>1123</v>
      </c>
      <c r="D653" s="359" t="s">
        <v>5540</v>
      </c>
      <c r="E653" s="319" t="s">
        <v>4340</v>
      </c>
      <c r="F653" s="319">
        <v>3000</v>
      </c>
      <c r="G653" s="319">
        <v>441.96428571428567</v>
      </c>
      <c r="H653" s="360">
        <v>1325892.857142857</v>
      </c>
      <c r="I653" s="319" t="s">
        <v>4905</v>
      </c>
    </row>
    <row r="654" spans="1:9" ht="173.25" hidden="1" outlineLevel="5" x14ac:dyDescent="0.25">
      <c r="A654" s="319">
        <v>456</v>
      </c>
      <c r="B654" s="359" t="s">
        <v>1515</v>
      </c>
      <c r="C654" s="359" t="s">
        <v>1123</v>
      </c>
      <c r="D654" s="359" t="s">
        <v>5541</v>
      </c>
      <c r="E654" s="319" t="s">
        <v>4340</v>
      </c>
      <c r="F654" s="319">
        <v>50</v>
      </c>
      <c r="G654" s="319">
        <v>6544.6428571428569</v>
      </c>
      <c r="H654" s="360">
        <v>327232.14285714284</v>
      </c>
      <c r="I654" s="319" t="s">
        <v>4905</v>
      </c>
    </row>
    <row r="655" spans="1:9" ht="173.25" hidden="1" outlineLevel="5" x14ac:dyDescent="0.25">
      <c r="A655" s="319">
        <v>457</v>
      </c>
      <c r="B655" s="359" t="s">
        <v>1515</v>
      </c>
      <c r="C655" s="359" t="s">
        <v>1123</v>
      </c>
      <c r="D655" s="359" t="s">
        <v>5542</v>
      </c>
      <c r="E655" s="319" t="s">
        <v>4340</v>
      </c>
      <c r="F655" s="319">
        <v>50</v>
      </c>
      <c r="G655" s="319">
        <v>6544.6428571428569</v>
      </c>
      <c r="H655" s="360">
        <v>327232.14285714284</v>
      </c>
      <c r="I655" s="319" t="s">
        <v>4905</v>
      </c>
    </row>
    <row r="656" spans="1:9" ht="47.25" hidden="1" outlineLevel="5" x14ac:dyDescent="0.25">
      <c r="A656" s="319">
        <v>458</v>
      </c>
      <c r="B656" s="359" t="s">
        <v>1516</v>
      </c>
      <c r="C656" s="359" t="s">
        <v>1123</v>
      </c>
      <c r="D656" s="359" t="s">
        <v>5543</v>
      </c>
      <c r="E656" s="319" t="s">
        <v>4340</v>
      </c>
      <c r="F656" s="319">
        <v>150</v>
      </c>
      <c r="G656" s="319">
        <v>1785.7142857142856</v>
      </c>
      <c r="H656" s="360">
        <v>267857.14285714284</v>
      </c>
      <c r="I656" s="319" t="s">
        <v>4905</v>
      </c>
    </row>
    <row r="657" spans="1:9" ht="63" hidden="1" outlineLevel="5" x14ac:dyDescent="0.25">
      <c r="A657" s="319">
        <v>459</v>
      </c>
      <c r="B657" s="359" t="s">
        <v>1517</v>
      </c>
      <c r="C657" s="359" t="s">
        <v>1123</v>
      </c>
      <c r="D657" s="359" t="s">
        <v>5544</v>
      </c>
      <c r="E657" s="319" t="s">
        <v>4340</v>
      </c>
      <c r="F657" s="319">
        <v>2000</v>
      </c>
      <c r="G657" s="319">
        <v>714.28571428571422</v>
      </c>
      <c r="H657" s="360">
        <v>1428571.4285714284</v>
      </c>
      <c r="I657" s="319" t="s">
        <v>4905</v>
      </c>
    </row>
    <row r="658" spans="1:9" ht="94.5" hidden="1" outlineLevel="5" x14ac:dyDescent="0.25">
      <c r="A658" s="319">
        <v>460</v>
      </c>
      <c r="B658" s="359" t="s">
        <v>1518</v>
      </c>
      <c r="C658" s="359" t="s">
        <v>1123</v>
      </c>
      <c r="D658" s="359" t="s">
        <v>5545</v>
      </c>
      <c r="E658" s="319" t="s">
        <v>4340</v>
      </c>
      <c r="F658" s="319">
        <v>10</v>
      </c>
      <c r="G658" s="319">
        <v>45176.78571428571</v>
      </c>
      <c r="H658" s="360">
        <v>451767.8571428571</v>
      </c>
      <c r="I658" s="319" t="s">
        <v>4905</v>
      </c>
    </row>
    <row r="659" spans="1:9" ht="393.75" hidden="1" outlineLevel="5" x14ac:dyDescent="0.25">
      <c r="A659" s="319">
        <v>461</v>
      </c>
      <c r="B659" s="359" t="s">
        <v>1519</v>
      </c>
      <c r="C659" s="359" t="s">
        <v>1123</v>
      </c>
      <c r="D659" s="359" t="s">
        <v>5546</v>
      </c>
      <c r="E659" s="319" t="s">
        <v>4340</v>
      </c>
      <c r="F659" s="319">
        <v>10</v>
      </c>
      <c r="G659" s="319">
        <v>30357.142857142855</v>
      </c>
      <c r="H659" s="360">
        <v>303571.42857142852</v>
      </c>
      <c r="I659" s="319" t="s">
        <v>4905</v>
      </c>
    </row>
    <row r="660" spans="1:9" ht="141.75" hidden="1" outlineLevel="5" x14ac:dyDescent="0.25">
      <c r="A660" s="319">
        <v>462</v>
      </c>
      <c r="B660" s="359" t="s">
        <v>41</v>
      </c>
      <c r="C660" s="359" t="s">
        <v>1123</v>
      </c>
      <c r="D660" s="359" t="s">
        <v>5547</v>
      </c>
      <c r="E660" s="319" t="s">
        <v>4466</v>
      </c>
      <c r="F660" s="319">
        <v>2000</v>
      </c>
      <c r="G660" s="319">
        <v>424.10714285714283</v>
      </c>
      <c r="H660" s="360">
        <v>848214.28571428568</v>
      </c>
      <c r="I660" s="319" t="s">
        <v>4905</v>
      </c>
    </row>
    <row r="661" spans="1:9" ht="189" hidden="1" outlineLevel="5" x14ac:dyDescent="0.25">
      <c r="A661" s="319">
        <v>463</v>
      </c>
      <c r="B661" s="359" t="s">
        <v>1520</v>
      </c>
      <c r="C661" s="359" t="s">
        <v>1123</v>
      </c>
      <c r="D661" s="359" t="s">
        <v>5548</v>
      </c>
      <c r="E661" s="319" t="s">
        <v>4340</v>
      </c>
      <c r="F661" s="319">
        <v>1000</v>
      </c>
      <c r="G661" s="319">
        <v>302.67857142857139</v>
      </c>
      <c r="H661" s="360">
        <v>302678.57142857136</v>
      </c>
      <c r="I661" s="319" t="s">
        <v>4905</v>
      </c>
    </row>
    <row r="662" spans="1:9" ht="173.25" hidden="1" outlineLevel="5" x14ac:dyDescent="0.25">
      <c r="A662" s="319">
        <v>464</v>
      </c>
      <c r="B662" s="359" t="s">
        <v>1521</v>
      </c>
      <c r="C662" s="359" t="s">
        <v>1123</v>
      </c>
      <c r="D662" s="359" t="s">
        <v>5549</v>
      </c>
      <c r="E662" s="319" t="s">
        <v>4340</v>
      </c>
      <c r="F662" s="319">
        <v>1200</v>
      </c>
      <c r="G662" s="319">
        <v>387.49999999999994</v>
      </c>
      <c r="H662" s="360">
        <v>464999.99999999994</v>
      </c>
      <c r="I662" s="319" t="s">
        <v>4905</v>
      </c>
    </row>
    <row r="663" spans="1:9" ht="409.5" hidden="1" outlineLevel="5" x14ac:dyDescent="0.25">
      <c r="A663" s="319">
        <v>465</v>
      </c>
      <c r="B663" s="359" t="s">
        <v>144</v>
      </c>
      <c r="C663" s="359" t="s">
        <v>1123</v>
      </c>
      <c r="D663" s="359" t="s">
        <v>5550</v>
      </c>
      <c r="E663" s="319">
        <v>240</v>
      </c>
      <c r="F663" s="319" t="s">
        <v>4340</v>
      </c>
      <c r="G663" s="319">
        <v>2022.3214285714284</v>
      </c>
      <c r="H663" s="360">
        <v>485357.14285714284</v>
      </c>
      <c r="I663" s="319" t="s">
        <v>4905</v>
      </c>
    </row>
    <row r="664" spans="1:9" ht="409.5" hidden="1" outlineLevel="5" x14ac:dyDescent="0.25">
      <c r="A664" s="319">
        <v>466</v>
      </c>
      <c r="B664" s="359" t="s">
        <v>1522</v>
      </c>
      <c r="C664" s="359" t="s">
        <v>1123</v>
      </c>
      <c r="D664" s="359" t="s">
        <v>5551</v>
      </c>
      <c r="E664" s="319">
        <v>500</v>
      </c>
      <c r="F664" s="319" t="s">
        <v>4340</v>
      </c>
      <c r="G664" s="319">
        <v>2049.1071428571427</v>
      </c>
      <c r="H664" s="360">
        <v>1024553.5714285714</v>
      </c>
      <c r="I664" s="319" t="s">
        <v>4905</v>
      </c>
    </row>
    <row r="665" spans="1:9" ht="78.75" hidden="1" outlineLevel="5" x14ac:dyDescent="0.25">
      <c r="A665" s="319">
        <v>467</v>
      </c>
      <c r="B665" s="359" t="s">
        <v>1523</v>
      </c>
      <c r="C665" s="359" t="s">
        <v>1123</v>
      </c>
      <c r="D665" s="359" t="s">
        <v>5552</v>
      </c>
      <c r="E665" s="319">
        <v>500</v>
      </c>
      <c r="F665" s="319" t="s">
        <v>4340</v>
      </c>
      <c r="G665" s="319">
        <v>2348.2142857142853</v>
      </c>
      <c r="H665" s="360">
        <v>1174107.1428571427</v>
      </c>
      <c r="I665" s="319" t="s">
        <v>4905</v>
      </c>
    </row>
    <row r="666" spans="1:9" ht="78.75" hidden="1" outlineLevel="5" x14ac:dyDescent="0.25">
      <c r="A666" s="319">
        <v>468</v>
      </c>
      <c r="B666" s="359" t="s">
        <v>1524</v>
      </c>
      <c r="C666" s="359" t="s">
        <v>1123</v>
      </c>
      <c r="D666" s="359" t="s">
        <v>5553</v>
      </c>
      <c r="E666" s="319">
        <v>120</v>
      </c>
      <c r="F666" s="319" t="s">
        <v>4340</v>
      </c>
      <c r="G666" s="319">
        <v>2665.1785714285711</v>
      </c>
      <c r="H666" s="360">
        <v>319821.42857142852</v>
      </c>
      <c r="I666" s="319" t="s">
        <v>4905</v>
      </c>
    </row>
    <row r="667" spans="1:9" ht="78.75" hidden="1" outlineLevel="5" x14ac:dyDescent="0.25">
      <c r="A667" s="319">
        <v>469</v>
      </c>
      <c r="B667" s="359" t="s">
        <v>1525</v>
      </c>
      <c r="C667" s="359" t="s">
        <v>1123</v>
      </c>
      <c r="D667" s="359" t="s">
        <v>5554</v>
      </c>
      <c r="E667" s="319">
        <v>300</v>
      </c>
      <c r="F667" s="319" t="s">
        <v>4340</v>
      </c>
      <c r="G667" s="319">
        <v>1964.285714285714</v>
      </c>
      <c r="H667" s="360">
        <v>589285.7142857142</v>
      </c>
      <c r="I667" s="319" t="s">
        <v>4905</v>
      </c>
    </row>
    <row r="668" spans="1:9" ht="78.75" hidden="1" outlineLevel="5" x14ac:dyDescent="0.25">
      <c r="A668" s="319">
        <v>470</v>
      </c>
      <c r="B668" s="359" t="s">
        <v>1526</v>
      </c>
      <c r="C668" s="359" t="s">
        <v>1123</v>
      </c>
      <c r="D668" s="359" t="s">
        <v>5555</v>
      </c>
      <c r="E668" s="319">
        <v>125</v>
      </c>
      <c r="F668" s="319" t="s">
        <v>4340</v>
      </c>
      <c r="G668" s="319">
        <v>2183.0357142857142</v>
      </c>
      <c r="H668" s="360">
        <v>272879.46428571426</v>
      </c>
      <c r="I668" s="319" t="s">
        <v>4905</v>
      </c>
    </row>
    <row r="669" spans="1:9" ht="47.25" hidden="1" outlineLevel="5" x14ac:dyDescent="0.25">
      <c r="A669" s="319">
        <v>471</v>
      </c>
      <c r="B669" s="359" t="s">
        <v>144</v>
      </c>
      <c r="C669" s="359" t="s">
        <v>1123</v>
      </c>
      <c r="D669" s="359" t="s">
        <v>5556</v>
      </c>
      <c r="E669" s="319">
        <v>100</v>
      </c>
      <c r="F669" s="319" t="s">
        <v>4340</v>
      </c>
      <c r="G669" s="319">
        <v>3178.5714285714284</v>
      </c>
      <c r="H669" s="360">
        <v>317857.14285714284</v>
      </c>
      <c r="I669" s="319" t="s">
        <v>4905</v>
      </c>
    </row>
    <row r="670" spans="1:9" ht="110.25" hidden="1" outlineLevel="5" x14ac:dyDescent="0.25">
      <c r="A670" s="319">
        <v>472</v>
      </c>
      <c r="B670" s="359" t="s">
        <v>1383</v>
      </c>
      <c r="C670" s="359" t="s">
        <v>1123</v>
      </c>
      <c r="D670" s="359" t="s">
        <v>5557</v>
      </c>
      <c r="E670" s="319">
        <v>550</v>
      </c>
      <c r="F670" s="319" t="s">
        <v>4340</v>
      </c>
      <c r="G670" s="319">
        <v>2232.1428571428569</v>
      </c>
      <c r="H670" s="360">
        <v>1227678.5714285714</v>
      </c>
      <c r="I670" s="319" t="s">
        <v>4905</v>
      </c>
    </row>
    <row r="671" spans="1:9" ht="94.5" hidden="1" outlineLevel="5" x14ac:dyDescent="0.25">
      <c r="A671" s="319">
        <v>473</v>
      </c>
      <c r="B671" s="359" t="s">
        <v>1527</v>
      </c>
      <c r="C671" s="359" t="s">
        <v>1123</v>
      </c>
      <c r="D671" s="359" t="s">
        <v>5558</v>
      </c>
      <c r="E671" s="319">
        <v>40</v>
      </c>
      <c r="F671" s="319" t="s">
        <v>4466</v>
      </c>
      <c r="G671" s="319">
        <v>62098.214285714283</v>
      </c>
      <c r="H671" s="360">
        <v>2483928.5714285714</v>
      </c>
      <c r="I671" s="319" t="s">
        <v>4905</v>
      </c>
    </row>
    <row r="672" spans="1:9" ht="94.5" hidden="1" outlineLevel="5" x14ac:dyDescent="0.25">
      <c r="A672" s="319">
        <v>474</v>
      </c>
      <c r="B672" s="359" t="s">
        <v>1528</v>
      </c>
      <c r="C672" s="359" t="s">
        <v>1123</v>
      </c>
      <c r="D672" s="359" t="s">
        <v>5559</v>
      </c>
      <c r="E672" s="319">
        <v>612</v>
      </c>
      <c r="F672" s="319" t="s">
        <v>4340</v>
      </c>
      <c r="G672" s="319">
        <v>877.00892857142844</v>
      </c>
      <c r="H672" s="360">
        <v>536729.4642857142</v>
      </c>
      <c r="I672" s="319" t="s">
        <v>4905</v>
      </c>
    </row>
    <row r="673" spans="1:9" ht="31.5" hidden="1" outlineLevel="5" x14ac:dyDescent="0.25">
      <c r="A673" s="319">
        <v>475</v>
      </c>
      <c r="B673" s="359" t="s">
        <v>1529</v>
      </c>
      <c r="C673" s="359" t="s">
        <v>1123</v>
      </c>
      <c r="D673" s="359" t="s">
        <v>5560</v>
      </c>
      <c r="E673" s="319">
        <v>10</v>
      </c>
      <c r="F673" s="319" t="s">
        <v>4340</v>
      </c>
      <c r="G673" s="319">
        <v>29999.999999999996</v>
      </c>
      <c r="H673" s="360">
        <v>299999.99999999994</v>
      </c>
      <c r="I673" s="319" t="s">
        <v>4905</v>
      </c>
    </row>
    <row r="674" spans="1:9" ht="63" hidden="1" outlineLevel="5" x14ac:dyDescent="0.25">
      <c r="A674" s="319">
        <v>476</v>
      </c>
      <c r="B674" s="359" t="s">
        <v>1530</v>
      </c>
      <c r="C674" s="359" t="s">
        <v>1123</v>
      </c>
      <c r="D674" s="359" t="s">
        <v>5561</v>
      </c>
      <c r="E674" s="319">
        <v>100</v>
      </c>
      <c r="F674" s="319" t="s">
        <v>757</v>
      </c>
      <c r="G674" s="319">
        <v>24999.999999999996</v>
      </c>
      <c r="H674" s="360">
        <v>2499999.9999999995</v>
      </c>
      <c r="I674" s="319" t="s">
        <v>4905</v>
      </c>
    </row>
    <row r="675" spans="1:9" ht="63" hidden="1" outlineLevel="5" x14ac:dyDescent="0.25">
      <c r="A675" s="319">
        <v>477</v>
      </c>
      <c r="B675" s="359" t="s">
        <v>1530</v>
      </c>
      <c r="C675" s="359" t="s">
        <v>1123</v>
      </c>
      <c r="D675" s="359" t="s">
        <v>5562</v>
      </c>
      <c r="E675" s="319">
        <v>100</v>
      </c>
      <c r="F675" s="319" t="s">
        <v>757</v>
      </c>
      <c r="G675" s="319">
        <v>24999.999999999996</v>
      </c>
      <c r="H675" s="360">
        <v>2499999.9999999995</v>
      </c>
      <c r="I675" s="319" t="s">
        <v>4905</v>
      </c>
    </row>
    <row r="676" spans="1:9" ht="110.25" hidden="1" outlineLevel="5" x14ac:dyDescent="0.25">
      <c r="A676" s="319">
        <v>478</v>
      </c>
      <c r="B676" s="359" t="s">
        <v>1531</v>
      </c>
      <c r="C676" s="359" t="s">
        <v>1123</v>
      </c>
      <c r="D676" s="359" t="s">
        <v>5563</v>
      </c>
      <c r="E676" s="319">
        <v>2</v>
      </c>
      <c r="F676" s="319" t="s">
        <v>4340</v>
      </c>
      <c r="G676" s="319">
        <v>263392.8571428571</v>
      </c>
      <c r="H676" s="360">
        <v>526785.7142857142</v>
      </c>
      <c r="I676" s="319" t="s">
        <v>4905</v>
      </c>
    </row>
    <row r="677" spans="1:9" ht="141.75" hidden="1" outlineLevel="5" x14ac:dyDescent="0.25">
      <c r="A677" s="319">
        <v>479</v>
      </c>
      <c r="B677" s="359" t="s">
        <v>1532</v>
      </c>
      <c r="C677" s="359" t="s">
        <v>1123</v>
      </c>
      <c r="D677" s="359" t="s">
        <v>5564</v>
      </c>
      <c r="E677" s="319">
        <v>3</v>
      </c>
      <c r="F677" s="319" t="s">
        <v>4340</v>
      </c>
      <c r="G677" s="319">
        <v>146696.42857142855</v>
      </c>
      <c r="H677" s="360">
        <v>440089.28571428568</v>
      </c>
      <c r="I677" s="319" t="s">
        <v>4905</v>
      </c>
    </row>
    <row r="678" spans="1:9" ht="110.25" hidden="1" outlineLevel="5" x14ac:dyDescent="0.25">
      <c r="A678" s="319">
        <v>480</v>
      </c>
      <c r="B678" s="359" t="s">
        <v>1533</v>
      </c>
      <c r="C678" s="359" t="s">
        <v>1123</v>
      </c>
      <c r="D678" s="359" t="s">
        <v>5565</v>
      </c>
      <c r="E678" s="319">
        <v>500</v>
      </c>
      <c r="F678" s="319" t="s">
        <v>4297</v>
      </c>
      <c r="G678" s="319">
        <v>2645.883928571428</v>
      </c>
      <c r="H678" s="360">
        <v>1322941.9642857141</v>
      </c>
      <c r="I678" s="319" t="s">
        <v>4905</v>
      </c>
    </row>
    <row r="679" spans="1:9" ht="63" hidden="1" outlineLevel="5" x14ac:dyDescent="0.25">
      <c r="A679" s="319">
        <v>481</v>
      </c>
      <c r="B679" s="359" t="s">
        <v>1534</v>
      </c>
      <c r="C679" s="359" t="s">
        <v>1123</v>
      </c>
      <c r="D679" s="359" t="s">
        <v>5566</v>
      </c>
      <c r="E679" s="319">
        <v>8</v>
      </c>
      <c r="F679" s="319" t="s">
        <v>5460</v>
      </c>
      <c r="G679" s="319">
        <v>105709.82142857142</v>
      </c>
      <c r="H679" s="360">
        <v>845678.57142857136</v>
      </c>
      <c r="I679" s="319" t="s">
        <v>4905</v>
      </c>
    </row>
    <row r="680" spans="1:9" ht="78.75" hidden="1" outlineLevel="5" x14ac:dyDescent="0.25">
      <c r="A680" s="319">
        <v>482</v>
      </c>
      <c r="B680" s="359" t="s">
        <v>1535</v>
      </c>
      <c r="C680" s="359" t="s">
        <v>1123</v>
      </c>
      <c r="D680" s="359" t="s">
        <v>5567</v>
      </c>
      <c r="E680" s="319">
        <v>2</v>
      </c>
      <c r="F680" s="319" t="s">
        <v>4340</v>
      </c>
      <c r="G680" s="319">
        <v>342857.14285714284</v>
      </c>
      <c r="H680" s="360">
        <v>685714.28571428568</v>
      </c>
      <c r="I680" s="319" t="s">
        <v>4905</v>
      </c>
    </row>
    <row r="681" spans="1:9" ht="78.75" hidden="1" outlineLevel="5" x14ac:dyDescent="0.25">
      <c r="A681" s="319">
        <v>483</v>
      </c>
      <c r="B681" s="359" t="s">
        <v>160</v>
      </c>
      <c r="C681" s="359" t="s">
        <v>1123</v>
      </c>
      <c r="D681" s="359" t="s">
        <v>5568</v>
      </c>
      <c r="E681" s="319">
        <v>2</v>
      </c>
      <c r="F681" s="319" t="s">
        <v>4340</v>
      </c>
      <c r="G681" s="319">
        <v>176785.71428571426</v>
      </c>
      <c r="H681" s="360">
        <v>353571.42857142852</v>
      </c>
      <c r="I681" s="319" t="s">
        <v>4905</v>
      </c>
    </row>
    <row r="682" spans="1:9" ht="346.5" hidden="1" outlineLevel="5" x14ac:dyDescent="0.25">
      <c r="A682" s="319">
        <v>484</v>
      </c>
      <c r="B682" s="359" t="s">
        <v>1536</v>
      </c>
      <c r="C682" s="359" t="s">
        <v>1123</v>
      </c>
      <c r="D682" s="359" t="s">
        <v>5569</v>
      </c>
      <c r="E682" s="319">
        <v>10</v>
      </c>
      <c r="F682" s="319" t="s">
        <v>4340</v>
      </c>
      <c r="G682" s="319">
        <v>143750</v>
      </c>
      <c r="H682" s="360">
        <v>1437500</v>
      </c>
      <c r="I682" s="319" t="s">
        <v>4905</v>
      </c>
    </row>
    <row r="683" spans="1:9" ht="236.25" hidden="1" outlineLevel="5" x14ac:dyDescent="0.25">
      <c r="A683" s="319">
        <v>485</v>
      </c>
      <c r="B683" s="359" t="s">
        <v>1537</v>
      </c>
      <c r="C683" s="359" t="s">
        <v>1123</v>
      </c>
      <c r="D683" s="359" t="s">
        <v>5570</v>
      </c>
      <c r="E683" s="319">
        <v>10</v>
      </c>
      <c r="F683" s="319" t="s">
        <v>4340</v>
      </c>
      <c r="G683" s="319">
        <v>156249.99999999997</v>
      </c>
      <c r="H683" s="360">
        <v>1562499.9999999998</v>
      </c>
      <c r="I683" s="319" t="s">
        <v>4905</v>
      </c>
    </row>
    <row r="684" spans="1:9" ht="173.25" hidden="1" outlineLevel="5" x14ac:dyDescent="0.25">
      <c r="A684" s="319">
        <v>486</v>
      </c>
      <c r="B684" s="359" t="s">
        <v>1538</v>
      </c>
      <c r="C684" s="359" t="s">
        <v>1123</v>
      </c>
      <c r="D684" s="359" t="s">
        <v>5571</v>
      </c>
      <c r="E684" s="319">
        <v>100</v>
      </c>
      <c r="F684" s="319" t="s">
        <v>4340</v>
      </c>
      <c r="G684" s="319">
        <v>32709.821428571424</v>
      </c>
      <c r="H684" s="360">
        <v>3270982.1428571423</v>
      </c>
      <c r="I684" s="319" t="s">
        <v>4905</v>
      </c>
    </row>
    <row r="685" spans="1:9" ht="236.25" hidden="1" outlineLevel="5" x14ac:dyDescent="0.25">
      <c r="A685" s="319">
        <v>487</v>
      </c>
      <c r="B685" s="359" t="s">
        <v>1539</v>
      </c>
      <c r="C685" s="359" t="s">
        <v>1123</v>
      </c>
      <c r="D685" s="359" t="s">
        <v>5572</v>
      </c>
      <c r="E685" s="319">
        <v>40</v>
      </c>
      <c r="F685" s="319" t="s">
        <v>4340</v>
      </c>
      <c r="G685" s="319">
        <v>17053.571428571428</v>
      </c>
      <c r="H685" s="360">
        <v>682142.85714285704</v>
      </c>
      <c r="I685" s="319" t="s">
        <v>4905</v>
      </c>
    </row>
    <row r="686" spans="1:9" ht="236.25" hidden="1" outlineLevel="5" x14ac:dyDescent="0.25">
      <c r="A686" s="319">
        <v>488</v>
      </c>
      <c r="B686" s="359" t="s">
        <v>1539</v>
      </c>
      <c r="C686" s="359" t="s">
        <v>1123</v>
      </c>
      <c r="D686" s="359" t="s">
        <v>5573</v>
      </c>
      <c r="E686" s="319">
        <v>30</v>
      </c>
      <c r="F686" s="319" t="s">
        <v>4340</v>
      </c>
      <c r="G686" s="319">
        <v>17053.571428571428</v>
      </c>
      <c r="H686" s="360">
        <v>511607.14285714284</v>
      </c>
      <c r="I686" s="319" t="s">
        <v>4905</v>
      </c>
    </row>
    <row r="687" spans="1:9" ht="252" hidden="1" outlineLevel="5" x14ac:dyDescent="0.25">
      <c r="A687" s="319">
        <v>489</v>
      </c>
      <c r="B687" s="359" t="s">
        <v>1540</v>
      </c>
      <c r="C687" s="359" t="s">
        <v>1123</v>
      </c>
      <c r="D687" s="359" t="s">
        <v>5574</v>
      </c>
      <c r="E687" s="319">
        <v>200</v>
      </c>
      <c r="F687" s="319" t="s">
        <v>4340</v>
      </c>
      <c r="G687" s="319">
        <v>2109.0178571428569</v>
      </c>
      <c r="H687" s="360">
        <v>421803.57142857136</v>
      </c>
      <c r="I687" s="319" t="s">
        <v>4905</v>
      </c>
    </row>
    <row r="688" spans="1:9" ht="236.25" hidden="1" outlineLevel="5" x14ac:dyDescent="0.25">
      <c r="A688" s="319">
        <v>490</v>
      </c>
      <c r="B688" s="359" t="s">
        <v>1541</v>
      </c>
      <c r="C688" s="359" t="s">
        <v>1123</v>
      </c>
      <c r="D688" s="359" t="s">
        <v>5575</v>
      </c>
      <c r="E688" s="319">
        <v>20</v>
      </c>
      <c r="F688" s="319" t="s">
        <v>4466</v>
      </c>
      <c r="G688" s="319">
        <v>11428.571428571428</v>
      </c>
      <c r="H688" s="360">
        <v>228571.42857142855</v>
      </c>
      <c r="I688" s="319" t="s">
        <v>4905</v>
      </c>
    </row>
    <row r="689" spans="1:9" ht="346.5" hidden="1" outlineLevel="5" x14ac:dyDescent="0.25">
      <c r="A689" s="319">
        <v>491</v>
      </c>
      <c r="B689" s="359" t="s">
        <v>1542</v>
      </c>
      <c r="C689" s="359" t="s">
        <v>1123</v>
      </c>
      <c r="D689" s="359" t="s">
        <v>5576</v>
      </c>
      <c r="E689" s="319">
        <v>50</v>
      </c>
      <c r="F689" s="319" t="s">
        <v>4340</v>
      </c>
      <c r="G689" s="319">
        <v>4821.4285714285706</v>
      </c>
      <c r="H689" s="360">
        <v>241071.42857142852</v>
      </c>
      <c r="I689" s="319" t="s">
        <v>4905</v>
      </c>
    </row>
    <row r="690" spans="1:9" ht="409.5" hidden="1" outlineLevel="5" x14ac:dyDescent="0.25">
      <c r="A690" s="319">
        <v>492</v>
      </c>
      <c r="B690" s="359" t="s">
        <v>1543</v>
      </c>
      <c r="C690" s="359" t="s">
        <v>1123</v>
      </c>
      <c r="D690" s="359" t="s">
        <v>5577</v>
      </c>
      <c r="E690" s="319">
        <v>10</v>
      </c>
      <c r="F690" s="319" t="s">
        <v>4340</v>
      </c>
      <c r="G690" s="319">
        <v>18928.571428571428</v>
      </c>
      <c r="H690" s="360">
        <v>189285.71428571426</v>
      </c>
      <c r="I690" s="319" t="s">
        <v>4905</v>
      </c>
    </row>
    <row r="691" spans="1:9" ht="409.5" hidden="1" outlineLevel="5" x14ac:dyDescent="0.25">
      <c r="A691" s="319">
        <v>493</v>
      </c>
      <c r="B691" s="359" t="s">
        <v>1544</v>
      </c>
      <c r="C691" s="359" t="s">
        <v>1123</v>
      </c>
      <c r="D691" s="359" t="s">
        <v>5578</v>
      </c>
      <c r="E691" s="319">
        <v>50</v>
      </c>
      <c r="F691" s="319" t="s">
        <v>4340</v>
      </c>
      <c r="G691" s="319">
        <v>12767.857142857141</v>
      </c>
      <c r="H691" s="360">
        <v>638392.85714285704</v>
      </c>
      <c r="I691" s="319" t="s">
        <v>4905</v>
      </c>
    </row>
    <row r="692" spans="1:9" ht="409.5" hidden="1" outlineLevel="5" x14ac:dyDescent="0.25">
      <c r="A692" s="319">
        <v>494</v>
      </c>
      <c r="B692" s="359" t="s">
        <v>1544</v>
      </c>
      <c r="C692" s="359" t="s">
        <v>1123</v>
      </c>
      <c r="D692" s="359" t="s">
        <v>5579</v>
      </c>
      <c r="E692" s="319">
        <v>50</v>
      </c>
      <c r="F692" s="319" t="s">
        <v>4340</v>
      </c>
      <c r="G692" s="319">
        <v>18928.571428571428</v>
      </c>
      <c r="H692" s="360">
        <v>946428.57142857136</v>
      </c>
      <c r="I692" s="319" t="s">
        <v>4905</v>
      </c>
    </row>
    <row r="693" spans="1:9" ht="63" hidden="1" outlineLevel="5" x14ac:dyDescent="0.25">
      <c r="A693" s="319">
        <v>495</v>
      </c>
      <c r="B693" s="359" t="s">
        <v>1545</v>
      </c>
      <c r="C693" s="359" t="s">
        <v>1123</v>
      </c>
      <c r="D693" s="359" t="s">
        <v>5580</v>
      </c>
      <c r="E693" s="319">
        <v>20</v>
      </c>
      <c r="F693" s="319" t="s">
        <v>4466</v>
      </c>
      <c r="G693" s="319">
        <v>76339.28571428571</v>
      </c>
      <c r="H693" s="360">
        <v>1526785.7142857141</v>
      </c>
      <c r="I693" s="319" t="s">
        <v>4905</v>
      </c>
    </row>
    <row r="694" spans="1:9" ht="409.5" hidden="1" outlineLevel="5" x14ac:dyDescent="0.25">
      <c r="A694" s="319">
        <v>496</v>
      </c>
      <c r="B694" s="359" t="s">
        <v>1546</v>
      </c>
      <c r="C694" s="359" t="s">
        <v>1123</v>
      </c>
      <c r="D694" s="359" t="s">
        <v>5581</v>
      </c>
      <c r="E694" s="319">
        <v>25</v>
      </c>
      <c r="F694" s="319" t="s">
        <v>4340</v>
      </c>
      <c r="G694" s="319">
        <v>33401.78571428571</v>
      </c>
      <c r="H694" s="360">
        <v>835044.64285714272</v>
      </c>
      <c r="I694" s="319" t="s">
        <v>4905</v>
      </c>
    </row>
    <row r="695" spans="1:9" ht="409.5" hidden="1" outlineLevel="5" x14ac:dyDescent="0.25">
      <c r="A695" s="319">
        <v>497</v>
      </c>
      <c r="B695" s="359" t="s">
        <v>1546</v>
      </c>
      <c r="C695" s="359" t="s">
        <v>1123</v>
      </c>
      <c r="D695" s="359" t="s">
        <v>5582</v>
      </c>
      <c r="E695" s="319">
        <v>25</v>
      </c>
      <c r="F695" s="319" t="s">
        <v>4340</v>
      </c>
      <c r="G695" s="319">
        <v>33401.78571428571</v>
      </c>
      <c r="H695" s="360">
        <v>835044.64285714272</v>
      </c>
      <c r="I695" s="319" t="s">
        <v>4905</v>
      </c>
    </row>
    <row r="696" spans="1:9" ht="409.5" hidden="1" outlineLevel="5" x14ac:dyDescent="0.25">
      <c r="A696" s="319">
        <v>498</v>
      </c>
      <c r="B696" s="359" t="s">
        <v>1546</v>
      </c>
      <c r="C696" s="359" t="s">
        <v>1123</v>
      </c>
      <c r="D696" s="359" t="s">
        <v>5583</v>
      </c>
      <c r="E696" s="319">
        <v>25</v>
      </c>
      <c r="F696" s="319" t="s">
        <v>4340</v>
      </c>
      <c r="G696" s="319">
        <v>33401.78571428571</v>
      </c>
      <c r="H696" s="360">
        <v>835044.64285714272</v>
      </c>
      <c r="I696" s="319" t="s">
        <v>4905</v>
      </c>
    </row>
    <row r="697" spans="1:9" ht="409.5" hidden="1" outlineLevel="5" x14ac:dyDescent="0.25">
      <c r="A697" s="319">
        <v>499</v>
      </c>
      <c r="B697" s="359" t="s">
        <v>1546</v>
      </c>
      <c r="C697" s="359" t="s">
        <v>1123</v>
      </c>
      <c r="D697" s="359" t="s">
        <v>5584</v>
      </c>
      <c r="E697" s="319">
        <v>25</v>
      </c>
      <c r="F697" s="319" t="s">
        <v>4340</v>
      </c>
      <c r="G697" s="319">
        <v>33401.78571428571</v>
      </c>
      <c r="H697" s="360">
        <v>835044.64285714272</v>
      </c>
      <c r="I697" s="319" t="s">
        <v>4905</v>
      </c>
    </row>
    <row r="698" spans="1:9" ht="409.5" hidden="1" outlineLevel="5" x14ac:dyDescent="0.25">
      <c r="A698" s="319">
        <v>500</v>
      </c>
      <c r="B698" s="359" t="s">
        <v>1547</v>
      </c>
      <c r="C698" s="359" t="s">
        <v>1123</v>
      </c>
      <c r="D698" s="359" t="s">
        <v>5585</v>
      </c>
      <c r="E698" s="319">
        <v>1</v>
      </c>
      <c r="F698" s="319" t="s">
        <v>4340</v>
      </c>
      <c r="G698" s="319">
        <v>982142.85714285704</v>
      </c>
      <c r="H698" s="360">
        <v>982142.85714285704</v>
      </c>
      <c r="I698" s="319" t="s">
        <v>4905</v>
      </c>
    </row>
    <row r="699" spans="1:9" ht="126" hidden="1" outlineLevel="5" x14ac:dyDescent="0.25">
      <c r="A699" s="319">
        <v>501</v>
      </c>
      <c r="B699" s="359" t="s">
        <v>1548</v>
      </c>
      <c r="C699" s="359" t="s">
        <v>1123</v>
      </c>
      <c r="D699" s="359" t="s">
        <v>5586</v>
      </c>
      <c r="E699" s="319">
        <v>4</v>
      </c>
      <c r="F699" s="319" t="s">
        <v>4340</v>
      </c>
      <c r="G699" s="319">
        <v>99089.28571428571</v>
      </c>
      <c r="H699" s="360">
        <v>396357.14285714284</v>
      </c>
      <c r="I699" s="319" t="s">
        <v>4905</v>
      </c>
    </row>
    <row r="700" spans="1:9" ht="126" hidden="1" outlineLevel="5" x14ac:dyDescent="0.25">
      <c r="A700" s="319">
        <v>502</v>
      </c>
      <c r="B700" s="359" t="s">
        <v>1549</v>
      </c>
      <c r="C700" s="359" t="s">
        <v>1123</v>
      </c>
      <c r="D700" s="359" t="s">
        <v>5587</v>
      </c>
      <c r="E700" s="319">
        <v>4</v>
      </c>
      <c r="F700" s="319" t="s">
        <v>4340</v>
      </c>
      <c r="G700" s="319">
        <v>99089.28571428571</v>
      </c>
      <c r="H700" s="360">
        <v>396357.14285714284</v>
      </c>
      <c r="I700" s="319" t="s">
        <v>4905</v>
      </c>
    </row>
    <row r="701" spans="1:9" ht="126" hidden="1" outlineLevel="5" x14ac:dyDescent="0.25">
      <c r="A701" s="319">
        <v>503</v>
      </c>
      <c r="B701" s="359" t="s">
        <v>1550</v>
      </c>
      <c r="C701" s="359" t="s">
        <v>1123</v>
      </c>
      <c r="D701" s="359" t="s">
        <v>5588</v>
      </c>
      <c r="E701" s="319">
        <v>5</v>
      </c>
      <c r="F701" s="319" t="s">
        <v>4340</v>
      </c>
      <c r="G701" s="319">
        <v>99089.28571428571</v>
      </c>
      <c r="H701" s="360">
        <v>495446.42857142852</v>
      </c>
      <c r="I701" s="319" t="s">
        <v>4905</v>
      </c>
    </row>
    <row r="702" spans="1:9" ht="141.75" hidden="1" outlineLevel="5" x14ac:dyDescent="0.25">
      <c r="A702" s="319">
        <v>504</v>
      </c>
      <c r="B702" s="359" t="s">
        <v>1551</v>
      </c>
      <c r="C702" s="359" t="s">
        <v>1123</v>
      </c>
      <c r="D702" s="359" t="s">
        <v>5589</v>
      </c>
      <c r="E702" s="319">
        <v>5</v>
      </c>
      <c r="F702" s="319" t="s">
        <v>4340</v>
      </c>
      <c r="G702" s="319">
        <v>99089.28571428571</v>
      </c>
      <c r="H702" s="360">
        <v>495446.42857142852</v>
      </c>
      <c r="I702" s="319" t="s">
        <v>4905</v>
      </c>
    </row>
    <row r="703" spans="1:9" ht="141.75" hidden="1" outlineLevel="5" x14ac:dyDescent="0.25">
      <c r="A703" s="319">
        <v>505</v>
      </c>
      <c r="B703" s="359" t="s">
        <v>1552</v>
      </c>
      <c r="C703" s="359" t="s">
        <v>1123</v>
      </c>
      <c r="D703" s="359" t="s">
        <v>5590</v>
      </c>
      <c r="E703" s="319">
        <v>5</v>
      </c>
      <c r="F703" s="319" t="s">
        <v>4340</v>
      </c>
      <c r="G703" s="319">
        <v>99089.28571428571</v>
      </c>
      <c r="H703" s="360">
        <v>495446.42857142852</v>
      </c>
      <c r="I703" s="319" t="s">
        <v>4905</v>
      </c>
    </row>
    <row r="704" spans="1:9" ht="141.75" hidden="1" outlineLevel="5" x14ac:dyDescent="0.25">
      <c r="A704" s="319">
        <v>506</v>
      </c>
      <c r="B704" s="359" t="s">
        <v>1553</v>
      </c>
      <c r="C704" s="359" t="s">
        <v>1123</v>
      </c>
      <c r="D704" s="359" t="s">
        <v>5591</v>
      </c>
      <c r="E704" s="319">
        <v>5</v>
      </c>
      <c r="F704" s="319" t="s">
        <v>4340</v>
      </c>
      <c r="G704" s="319">
        <v>99089.28571428571</v>
      </c>
      <c r="H704" s="360">
        <v>495446.42857142852</v>
      </c>
      <c r="I704" s="319" t="s">
        <v>4905</v>
      </c>
    </row>
    <row r="705" spans="1:9" ht="141.75" hidden="1" outlineLevel="5" x14ac:dyDescent="0.25">
      <c r="A705" s="319">
        <v>507</v>
      </c>
      <c r="B705" s="359" t="s">
        <v>1554</v>
      </c>
      <c r="C705" s="359" t="s">
        <v>1123</v>
      </c>
      <c r="D705" s="359" t="s">
        <v>5592</v>
      </c>
      <c r="E705" s="319">
        <v>5</v>
      </c>
      <c r="F705" s="319" t="s">
        <v>4340</v>
      </c>
      <c r="G705" s="319">
        <v>99089.28571428571</v>
      </c>
      <c r="H705" s="360">
        <v>495446.42857142852</v>
      </c>
      <c r="I705" s="319" t="s">
        <v>4905</v>
      </c>
    </row>
    <row r="706" spans="1:9" ht="141.75" hidden="1" outlineLevel="5" x14ac:dyDescent="0.25">
      <c r="A706" s="319">
        <v>508</v>
      </c>
      <c r="B706" s="359" t="s">
        <v>1555</v>
      </c>
      <c r="C706" s="359" t="s">
        <v>1123</v>
      </c>
      <c r="D706" s="359" t="s">
        <v>5593</v>
      </c>
      <c r="E706" s="319">
        <v>5</v>
      </c>
      <c r="F706" s="319" t="s">
        <v>4340</v>
      </c>
      <c r="G706" s="319">
        <v>99089.28571428571</v>
      </c>
      <c r="H706" s="360">
        <v>495446.42857142852</v>
      </c>
      <c r="I706" s="319" t="s">
        <v>4905</v>
      </c>
    </row>
    <row r="707" spans="1:9" ht="141.75" hidden="1" outlineLevel="5" x14ac:dyDescent="0.25">
      <c r="A707" s="319">
        <v>509</v>
      </c>
      <c r="B707" s="359" t="s">
        <v>1556</v>
      </c>
      <c r="C707" s="359" t="s">
        <v>1123</v>
      </c>
      <c r="D707" s="359" t="s">
        <v>5594</v>
      </c>
      <c r="E707" s="319">
        <v>5</v>
      </c>
      <c r="F707" s="319" t="s">
        <v>4340</v>
      </c>
      <c r="G707" s="319">
        <v>99089.28571428571</v>
      </c>
      <c r="H707" s="360">
        <v>495446.42857142852</v>
      </c>
      <c r="I707" s="319" t="s">
        <v>4905</v>
      </c>
    </row>
    <row r="708" spans="1:9" ht="126" hidden="1" outlineLevel="5" x14ac:dyDescent="0.25">
      <c r="A708" s="319">
        <v>510</v>
      </c>
      <c r="B708" s="359" t="s">
        <v>1557</v>
      </c>
      <c r="C708" s="359" t="s">
        <v>1123</v>
      </c>
      <c r="D708" s="359" t="s">
        <v>5595</v>
      </c>
      <c r="E708" s="319">
        <v>5</v>
      </c>
      <c r="F708" s="319" t="s">
        <v>4340</v>
      </c>
      <c r="G708" s="319">
        <v>99089.28571428571</v>
      </c>
      <c r="H708" s="360">
        <v>495446.42857142852</v>
      </c>
      <c r="I708" s="319" t="s">
        <v>4905</v>
      </c>
    </row>
    <row r="709" spans="1:9" ht="189" hidden="1" outlineLevel="5" x14ac:dyDescent="0.25">
      <c r="A709" s="319">
        <v>511</v>
      </c>
      <c r="B709" s="359" t="s">
        <v>1558</v>
      </c>
      <c r="C709" s="359" t="s">
        <v>1123</v>
      </c>
      <c r="D709" s="359" t="s">
        <v>5596</v>
      </c>
      <c r="E709" s="319">
        <v>5</v>
      </c>
      <c r="F709" s="319" t="s">
        <v>4340</v>
      </c>
      <c r="G709" s="319">
        <v>99089.28571428571</v>
      </c>
      <c r="H709" s="360">
        <v>495446.42857142852</v>
      </c>
      <c r="I709" s="319" t="s">
        <v>4905</v>
      </c>
    </row>
    <row r="710" spans="1:9" ht="189" hidden="1" outlineLevel="5" x14ac:dyDescent="0.25">
      <c r="A710" s="319">
        <v>512</v>
      </c>
      <c r="B710" s="359" t="s">
        <v>1559</v>
      </c>
      <c r="C710" s="359" t="s">
        <v>1123</v>
      </c>
      <c r="D710" s="359" t="s">
        <v>5597</v>
      </c>
      <c r="E710" s="319">
        <v>5</v>
      </c>
      <c r="F710" s="319" t="s">
        <v>4340</v>
      </c>
      <c r="G710" s="319">
        <v>99089.28571428571</v>
      </c>
      <c r="H710" s="360">
        <v>495446.42857142852</v>
      </c>
      <c r="I710" s="319" t="s">
        <v>4905</v>
      </c>
    </row>
    <row r="711" spans="1:9" ht="157.5" hidden="1" outlineLevel="5" x14ac:dyDescent="0.25">
      <c r="A711" s="319">
        <v>513</v>
      </c>
      <c r="B711" s="359" t="s">
        <v>1560</v>
      </c>
      <c r="C711" s="359" t="s">
        <v>1123</v>
      </c>
      <c r="D711" s="359" t="s">
        <v>5598</v>
      </c>
      <c r="E711" s="319">
        <v>5</v>
      </c>
      <c r="F711" s="319" t="s">
        <v>4340</v>
      </c>
      <c r="G711" s="319">
        <v>99089.28571428571</v>
      </c>
      <c r="H711" s="360">
        <v>495446.42857142852</v>
      </c>
      <c r="I711" s="319" t="s">
        <v>4905</v>
      </c>
    </row>
    <row r="712" spans="1:9" ht="157.5" hidden="1" outlineLevel="5" x14ac:dyDescent="0.25">
      <c r="A712" s="319">
        <v>514</v>
      </c>
      <c r="B712" s="359" t="s">
        <v>1561</v>
      </c>
      <c r="C712" s="359" t="s">
        <v>1123</v>
      </c>
      <c r="D712" s="359" t="s">
        <v>5599</v>
      </c>
      <c r="E712" s="319">
        <v>5</v>
      </c>
      <c r="F712" s="319" t="s">
        <v>4340</v>
      </c>
      <c r="G712" s="319">
        <v>99089.28571428571</v>
      </c>
      <c r="H712" s="360">
        <v>495446.42857142852</v>
      </c>
      <c r="I712" s="319" t="s">
        <v>4905</v>
      </c>
    </row>
    <row r="713" spans="1:9" ht="157.5" hidden="1" outlineLevel="5" x14ac:dyDescent="0.25">
      <c r="A713" s="319">
        <v>515</v>
      </c>
      <c r="B713" s="359" t="s">
        <v>1562</v>
      </c>
      <c r="C713" s="359" t="s">
        <v>1123</v>
      </c>
      <c r="D713" s="359" t="s">
        <v>5600</v>
      </c>
      <c r="E713" s="319">
        <v>5</v>
      </c>
      <c r="F713" s="319" t="s">
        <v>4340</v>
      </c>
      <c r="G713" s="319">
        <v>99089.28571428571</v>
      </c>
      <c r="H713" s="360">
        <v>495446.42857142852</v>
      </c>
      <c r="I713" s="319" t="s">
        <v>4905</v>
      </c>
    </row>
    <row r="714" spans="1:9" ht="173.25" hidden="1" outlineLevel="5" x14ac:dyDescent="0.25">
      <c r="A714" s="319">
        <v>516</v>
      </c>
      <c r="B714" s="359" t="s">
        <v>1563</v>
      </c>
      <c r="C714" s="359" t="s">
        <v>1123</v>
      </c>
      <c r="D714" s="359" t="s">
        <v>5601</v>
      </c>
      <c r="E714" s="319">
        <v>5</v>
      </c>
      <c r="F714" s="319" t="s">
        <v>4340</v>
      </c>
      <c r="G714" s="319">
        <v>99089.28571428571</v>
      </c>
      <c r="H714" s="360">
        <v>495446.42857142852</v>
      </c>
      <c r="I714" s="319" t="s">
        <v>4905</v>
      </c>
    </row>
    <row r="715" spans="1:9" ht="94.5" hidden="1" outlineLevel="5" x14ac:dyDescent="0.25">
      <c r="A715" s="319">
        <v>517</v>
      </c>
      <c r="B715" s="359" t="s">
        <v>1564</v>
      </c>
      <c r="C715" s="359" t="s">
        <v>1123</v>
      </c>
      <c r="D715" s="359" t="s">
        <v>5602</v>
      </c>
      <c r="E715" s="319">
        <v>100</v>
      </c>
      <c r="F715" s="319" t="s">
        <v>4340</v>
      </c>
      <c r="G715" s="319">
        <v>35625</v>
      </c>
      <c r="H715" s="360">
        <v>3562500</v>
      </c>
      <c r="I715" s="319" t="s">
        <v>4905</v>
      </c>
    </row>
    <row r="716" spans="1:9" ht="47.25" hidden="1" outlineLevel="5" x14ac:dyDescent="0.25">
      <c r="A716" s="319">
        <v>518</v>
      </c>
      <c r="B716" s="359" t="s">
        <v>1565</v>
      </c>
      <c r="C716" s="359" t="s">
        <v>1123</v>
      </c>
      <c r="D716" s="359" t="s">
        <v>5603</v>
      </c>
      <c r="E716" s="319">
        <v>25</v>
      </c>
      <c r="F716" s="319" t="s">
        <v>4340</v>
      </c>
      <c r="G716" s="319">
        <v>23214.29</v>
      </c>
      <c r="H716" s="360">
        <v>580357.25</v>
      </c>
      <c r="I716" s="319" t="s">
        <v>4905</v>
      </c>
    </row>
    <row r="717" spans="1:9" ht="47.25" hidden="1" outlineLevel="5" x14ac:dyDescent="0.25">
      <c r="A717" s="319">
        <v>519</v>
      </c>
      <c r="B717" s="359" t="s">
        <v>1566</v>
      </c>
      <c r="C717" s="359" t="s">
        <v>1123</v>
      </c>
      <c r="D717" s="359" t="s">
        <v>5604</v>
      </c>
      <c r="E717" s="319">
        <v>20</v>
      </c>
      <c r="F717" s="319" t="s">
        <v>4340</v>
      </c>
      <c r="G717" s="319">
        <v>46500</v>
      </c>
      <c r="H717" s="360">
        <v>930000</v>
      </c>
      <c r="I717" s="319" t="s">
        <v>4905</v>
      </c>
    </row>
    <row r="718" spans="1:9" ht="47.25" hidden="1" outlineLevel="5" x14ac:dyDescent="0.25">
      <c r="A718" s="319">
        <v>520</v>
      </c>
      <c r="B718" s="359" t="s">
        <v>1567</v>
      </c>
      <c r="C718" s="359" t="s">
        <v>1123</v>
      </c>
      <c r="D718" s="359" t="s">
        <v>1567</v>
      </c>
      <c r="E718" s="319">
        <v>20</v>
      </c>
      <c r="F718" s="319" t="s">
        <v>4340</v>
      </c>
      <c r="G718" s="319">
        <v>55500</v>
      </c>
      <c r="H718" s="360">
        <v>1110000</v>
      </c>
      <c r="I718" s="319" t="s">
        <v>4905</v>
      </c>
    </row>
    <row r="719" spans="1:9" ht="252" hidden="1" outlineLevel="5" x14ac:dyDescent="0.25">
      <c r="A719" s="319">
        <v>521</v>
      </c>
      <c r="B719" s="359" t="s">
        <v>1568</v>
      </c>
      <c r="C719" s="359" t="s">
        <v>1123</v>
      </c>
      <c r="D719" s="359" t="s">
        <v>5605</v>
      </c>
      <c r="E719" s="319">
        <v>50</v>
      </c>
      <c r="F719" s="319" t="s">
        <v>5105</v>
      </c>
      <c r="G719" s="319">
        <v>7589.29</v>
      </c>
      <c r="H719" s="360">
        <v>379464.5</v>
      </c>
      <c r="I719" s="319" t="s">
        <v>4905</v>
      </c>
    </row>
    <row r="720" spans="1:9" outlineLevel="3" collapsed="1" x14ac:dyDescent="0.25">
      <c r="A720" s="396" t="s">
        <v>5606</v>
      </c>
      <c r="B720" s="396"/>
      <c r="C720" s="350"/>
      <c r="D720" s="350"/>
      <c r="E720" s="350"/>
      <c r="F720" s="350"/>
      <c r="G720" s="350"/>
      <c r="H720" s="349">
        <f>SUM(H199:H719)</f>
        <v>352948769.92249942</v>
      </c>
      <c r="I720" s="350"/>
    </row>
    <row r="721" spans="1:9" outlineLevel="3" x14ac:dyDescent="0.25">
      <c r="A721" s="355" t="s">
        <v>1660</v>
      </c>
      <c r="B721" s="356" t="s">
        <v>1661</v>
      </c>
      <c r="C721" s="357"/>
      <c r="D721" s="357"/>
      <c r="E721" s="358"/>
      <c r="F721" s="358"/>
      <c r="G721" s="114"/>
      <c r="H721" s="114"/>
      <c r="I721" s="358"/>
    </row>
    <row r="722" spans="1:9" ht="204.75" hidden="1" outlineLevel="5" x14ac:dyDescent="0.25">
      <c r="A722" s="319">
        <v>1</v>
      </c>
      <c r="B722" s="359" t="s">
        <v>1662</v>
      </c>
      <c r="C722" s="359" t="s">
        <v>1123</v>
      </c>
      <c r="D722" s="359" t="s">
        <v>5607</v>
      </c>
      <c r="E722" s="319">
        <v>4</v>
      </c>
      <c r="F722" s="319" t="s">
        <v>5105</v>
      </c>
      <c r="G722" s="319">
        <v>492795</v>
      </c>
      <c r="H722" s="360">
        <v>1971180</v>
      </c>
      <c r="I722" s="319" t="s">
        <v>4905</v>
      </c>
    </row>
    <row r="723" spans="1:9" ht="173.25" hidden="1" outlineLevel="5" x14ac:dyDescent="0.25">
      <c r="A723" s="319">
        <v>2</v>
      </c>
      <c r="B723" s="359" t="s">
        <v>1663</v>
      </c>
      <c r="C723" s="359" t="s">
        <v>1123</v>
      </c>
      <c r="D723" s="359" t="s">
        <v>5608</v>
      </c>
      <c r="E723" s="319">
        <v>3</v>
      </c>
      <c r="F723" s="319" t="s">
        <v>5105</v>
      </c>
      <c r="G723" s="319">
        <v>440000</v>
      </c>
      <c r="H723" s="360">
        <v>1320000</v>
      </c>
      <c r="I723" s="319" t="s">
        <v>4905</v>
      </c>
    </row>
    <row r="724" spans="1:9" ht="236.25" hidden="1" outlineLevel="5" x14ac:dyDescent="0.25">
      <c r="A724" s="319">
        <v>3</v>
      </c>
      <c r="B724" s="359" t="s">
        <v>1664</v>
      </c>
      <c r="C724" s="359" t="s">
        <v>1123</v>
      </c>
      <c r="D724" s="359" t="s">
        <v>5609</v>
      </c>
      <c r="E724" s="319">
        <v>8</v>
      </c>
      <c r="F724" s="319" t="s">
        <v>5105</v>
      </c>
      <c r="G724" s="319">
        <v>439995</v>
      </c>
      <c r="H724" s="360">
        <v>3519960</v>
      </c>
      <c r="I724" s="319" t="s">
        <v>4905</v>
      </c>
    </row>
    <row r="725" spans="1:9" ht="47.25" hidden="1" outlineLevel="5" x14ac:dyDescent="0.25">
      <c r="A725" s="319">
        <v>4</v>
      </c>
      <c r="B725" s="359" t="s">
        <v>1669</v>
      </c>
      <c r="C725" s="359" t="s">
        <v>1123</v>
      </c>
      <c r="D725" s="359" t="s">
        <v>1669</v>
      </c>
      <c r="E725" s="319">
        <v>2</v>
      </c>
      <c r="F725" s="319" t="s">
        <v>5097</v>
      </c>
      <c r="G725" s="319">
        <v>178355</v>
      </c>
      <c r="H725" s="360">
        <v>356710</v>
      </c>
      <c r="I725" s="319" t="s">
        <v>4905</v>
      </c>
    </row>
    <row r="726" spans="1:9" ht="47.25" hidden="1" outlineLevel="5" x14ac:dyDescent="0.25">
      <c r="A726" s="319">
        <v>5</v>
      </c>
      <c r="B726" s="359" t="s">
        <v>1671</v>
      </c>
      <c r="C726" s="359" t="s">
        <v>1123</v>
      </c>
      <c r="D726" s="359" t="s">
        <v>1671</v>
      </c>
      <c r="E726" s="319">
        <v>2</v>
      </c>
      <c r="F726" s="319" t="s">
        <v>5097</v>
      </c>
      <c r="G726" s="319">
        <v>137710</v>
      </c>
      <c r="H726" s="360">
        <v>275420</v>
      </c>
      <c r="I726" s="319" t="s">
        <v>4905</v>
      </c>
    </row>
    <row r="727" spans="1:9" ht="63" hidden="1" outlineLevel="5" x14ac:dyDescent="0.25">
      <c r="A727" s="319">
        <v>6</v>
      </c>
      <c r="B727" s="359" t="s">
        <v>1672</v>
      </c>
      <c r="C727" s="359" t="s">
        <v>1123</v>
      </c>
      <c r="D727" s="359" t="s">
        <v>1672</v>
      </c>
      <c r="E727" s="319">
        <v>1</v>
      </c>
      <c r="F727" s="319" t="s">
        <v>5097</v>
      </c>
      <c r="G727" s="319">
        <v>188240</v>
      </c>
      <c r="H727" s="360">
        <v>188240</v>
      </c>
      <c r="I727" s="319" t="s">
        <v>4905</v>
      </c>
    </row>
    <row r="728" spans="1:9" ht="47.25" hidden="1" outlineLevel="5" x14ac:dyDescent="0.25">
      <c r="A728" s="319">
        <v>7</v>
      </c>
      <c r="B728" s="359" t="s">
        <v>1673</v>
      </c>
      <c r="C728" s="359" t="s">
        <v>1123</v>
      </c>
      <c r="D728" s="359" t="s">
        <v>1673</v>
      </c>
      <c r="E728" s="319">
        <v>2</v>
      </c>
      <c r="F728" s="319" t="s">
        <v>5097</v>
      </c>
      <c r="G728" s="319">
        <v>144760</v>
      </c>
      <c r="H728" s="360">
        <v>289520</v>
      </c>
      <c r="I728" s="319" t="s">
        <v>4905</v>
      </c>
    </row>
    <row r="729" spans="1:9" ht="47.25" hidden="1" outlineLevel="5" x14ac:dyDescent="0.25">
      <c r="A729" s="319">
        <v>8</v>
      </c>
      <c r="B729" s="359" t="s">
        <v>1675</v>
      </c>
      <c r="C729" s="359" t="s">
        <v>1123</v>
      </c>
      <c r="D729" s="359" t="s">
        <v>1675</v>
      </c>
      <c r="E729" s="319">
        <v>2</v>
      </c>
      <c r="F729" s="319" t="s">
        <v>5097</v>
      </c>
      <c r="G729" s="319">
        <v>109490</v>
      </c>
      <c r="H729" s="360">
        <v>218980</v>
      </c>
      <c r="I729" s="319" t="s">
        <v>4905</v>
      </c>
    </row>
    <row r="730" spans="1:9" ht="47.25" hidden="1" outlineLevel="5" x14ac:dyDescent="0.25">
      <c r="A730" s="319">
        <v>9</v>
      </c>
      <c r="B730" s="359" t="s">
        <v>1676</v>
      </c>
      <c r="C730" s="359" t="s">
        <v>1123</v>
      </c>
      <c r="D730" s="359" t="s">
        <v>1676</v>
      </c>
      <c r="E730" s="319">
        <v>2</v>
      </c>
      <c r="F730" s="319" t="s">
        <v>5097</v>
      </c>
      <c r="G730" s="319">
        <v>203880</v>
      </c>
      <c r="H730" s="360">
        <v>407760</v>
      </c>
      <c r="I730" s="319" t="s">
        <v>4905</v>
      </c>
    </row>
    <row r="731" spans="1:9" ht="31.5" hidden="1" outlineLevel="5" x14ac:dyDescent="0.25">
      <c r="A731" s="319">
        <v>10</v>
      </c>
      <c r="B731" s="359" t="s">
        <v>1677</v>
      </c>
      <c r="C731" s="359" t="s">
        <v>1123</v>
      </c>
      <c r="D731" s="359" t="s">
        <v>1677</v>
      </c>
      <c r="E731" s="319">
        <v>1</v>
      </c>
      <c r="F731" s="319" t="s">
        <v>5097</v>
      </c>
      <c r="G731" s="319">
        <v>129310</v>
      </c>
      <c r="H731" s="360">
        <v>129310</v>
      </c>
      <c r="I731" s="319" t="s">
        <v>4905</v>
      </c>
    </row>
    <row r="732" spans="1:9" ht="31.5" hidden="1" outlineLevel="5" x14ac:dyDescent="0.25">
      <c r="A732" s="319">
        <v>11</v>
      </c>
      <c r="B732" s="359" t="s">
        <v>1678</v>
      </c>
      <c r="C732" s="359" t="s">
        <v>1123</v>
      </c>
      <c r="D732" s="359" t="s">
        <v>1678</v>
      </c>
      <c r="E732" s="319">
        <v>3</v>
      </c>
      <c r="F732" s="319" t="s">
        <v>5097</v>
      </c>
      <c r="G732" s="319">
        <v>101770</v>
      </c>
      <c r="H732" s="360">
        <v>305310</v>
      </c>
      <c r="I732" s="319" t="s">
        <v>4905</v>
      </c>
    </row>
    <row r="733" spans="1:9" ht="47.25" hidden="1" outlineLevel="5" x14ac:dyDescent="0.25">
      <c r="A733" s="319">
        <v>12</v>
      </c>
      <c r="B733" s="359" t="s">
        <v>1680</v>
      </c>
      <c r="C733" s="359" t="s">
        <v>1123</v>
      </c>
      <c r="D733" s="359" t="s">
        <v>1680</v>
      </c>
      <c r="E733" s="319">
        <v>4</v>
      </c>
      <c r="F733" s="319" t="s">
        <v>5097</v>
      </c>
      <c r="G733" s="319">
        <v>158535</v>
      </c>
      <c r="H733" s="360">
        <v>634140</v>
      </c>
      <c r="I733" s="319" t="s">
        <v>4905</v>
      </c>
    </row>
    <row r="734" spans="1:9" ht="47.25" hidden="1" outlineLevel="5" x14ac:dyDescent="0.25">
      <c r="A734" s="319">
        <v>13</v>
      </c>
      <c r="B734" s="359" t="s">
        <v>1682</v>
      </c>
      <c r="C734" s="359" t="s">
        <v>1123</v>
      </c>
      <c r="D734" s="359" t="s">
        <v>1682</v>
      </c>
      <c r="E734" s="319">
        <v>3</v>
      </c>
      <c r="F734" s="319" t="s">
        <v>5097</v>
      </c>
      <c r="G734" s="319">
        <v>92030</v>
      </c>
      <c r="H734" s="360">
        <v>276090</v>
      </c>
      <c r="I734" s="319" t="s">
        <v>4905</v>
      </c>
    </row>
    <row r="735" spans="1:9" ht="47.25" hidden="1" outlineLevel="5" x14ac:dyDescent="0.25">
      <c r="A735" s="319">
        <v>14</v>
      </c>
      <c r="B735" s="359" t="s">
        <v>1683</v>
      </c>
      <c r="C735" s="359" t="s">
        <v>1123</v>
      </c>
      <c r="D735" s="359" t="s">
        <v>1683</v>
      </c>
      <c r="E735" s="319">
        <v>1</v>
      </c>
      <c r="F735" s="319" t="s">
        <v>5097</v>
      </c>
      <c r="G735" s="319">
        <v>105130</v>
      </c>
      <c r="H735" s="360">
        <v>105130</v>
      </c>
      <c r="I735" s="319" t="s">
        <v>4905</v>
      </c>
    </row>
    <row r="736" spans="1:9" ht="47.25" hidden="1" outlineLevel="5" x14ac:dyDescent="0.25">
      <c r="A736" s="319">
        <v>15</v>
      </c>
      <c r="B736" s="359" t="s">
        <v>1684</v>
      </c>
      <c r="C736" s="359" t="s">
        <v>1123</v>
      </c>
      <c r="D736" s="359" t="s">
        <v>1684</v>
      </c>
      <c r="E736" s="319">
        <v>1</v>
      </c>
      <c r="F736" s="319" t="s">
        <v>5097</v>
      </c>
      <c r="G736" s="319">
        <v>104790</v>
      </c>
      <c r="H736" s="360">
        <v>104790</v>
      </c>
      <c r="I736" s="319" t="s">
        <v>4905</v>
      </c>
    </row>
    <row r="737" spans="1:9" ht="47.25" hidden="1" outlineLevel="5" x14ac:dyDescent="0.25">
      <c r="A737" s="319">
        <v>16</v>
      </c>
      <c r="B737" s="359" t="s">
        <v>1686</v>
      </c>
      <c r="C737" s="359" t="s">
        <v>1123</v>
      </c>
      <c r="D737" s="359" t="s">
        <v>1686</v>
      </c>
      <c r="E737" s="319">
        <v>1</v>
      </c>
      <c r="F737" s="319" t="s">
        <v>5097</v>
      </c>
      <c r="G737" s="319">
        <v>271390</v>
      </c>
      <c r="H737" s="360">
        <v>271390</v>
      </c>
      <c r="I737" s="319" t="s">
        <v>4905</v>
      </c>
    </row>
    <row r="738" spans="1:9" ht="47.25" hidden="1" outlineLevel="5" x14ac:dyDescent="0.25">
      <c r="A738" s="319">
        <v>17</v>
      </c>
      <c r="B738" s="359" t="s">
        <v>1687</v>
      </c>
      <c r="C738" s="359" t="s">
        <v>1123</v>
      </c>
      <c r="D738" s="359" t="s">
        <v>1687</v>
      </c>
      <c r="E738" s="319">
        <v>2</v>
      </c>
      <c r="F738" s="319" t="s">
        <v>5097</v>
      </c>
      <c r="G738" s="319">
        <v>139050</v>
      </c>
      <c r="H738" s="360">
        <v>278100</v>
      </c>
      <c r="I738" s="319" t="s">
        <v>4905</v>
      </c>
    </row>
    <row r="739" spans="1:9" ht="47.25" hidden="1" outlineLevel="5" x14ac:dyDescent="0.25">
      <c r="A739" s="319">
        <v>18</v>
      </c>
      <c r="B739" s="359" t="s">
        <v>1688</v>
      </c>
      <c r="C739" s="359" t="s">
        <v>1123</v>
      </c>
      <c r="D739" s="359" t="s">
        <v>1688</v>
      </c>
      <c r="E739" s="319">
        <v>3</v>
      </c>
      <c r="F739" s="319" t="s">
        <v>5097</v>
      </c>
      <c r="G739" s="319">
        <v>103450</v>
      </c>
      <c r="H739" s="360">
        <v>310350</v>
      </c>
      <c r="I739" s="319" t="s">
        <v>4905</v>
      </c>
    </row>
    <row r="740" spans="1:9" ht="31.5" hidden="1" outlineLevel="5" x14ac:dyDescent="0.25">
      <c r="A740" s="319">
        <v>19</v>
      </c>
      <c r="B740" s="359" t="s">
        <v>1689</v>
      </c>
      <c r="C740" s="359" t="s">
        <v>1123</v>
      </c>
      <c r="D740" s="359" t="s">
        <v>1689</v>
      </c>
      <c r="E740" s="319">
        <v>6</v>
      </c>
      <c r="F740" s="319" t="s">
        <v>5097</v>
      </c>
      <c r="G740" s="319">
        <v>203880</v>
      </c>
      <c r="H740" s="360">
        <v>1223280</v>
      </c>
      <c r="I740" s="319" t="s">
        <v>4905</v>
      </c>
    </row>
    <row r="741" spans="1:9" ht="31.5" hidden="1" outlineLevel="5" x14ac:dyDescent="0.25">
      <c r="A741" s="319">
        <v>20</v>
      </c>
      <c r="B741" s="359" t="s">
        <v>1690</v>
      </c>
      <c r="C741" s="359" t="s">
        <v>1123</v>
      </c>
      <c r="D741" s="359" t="s">
        <v>1690</v>
      </c>
      <c r="E741" s="319">
        <v>3</v>
      </c>
      <c r="F741" s="319" t="s">
        <v>5097</v>
      </c>
      <c r="G741" s="319">
        <v>45675</v>
      </c>
      <c r="H741" s="360">
        <v>137025</v>
      </c>
      <c r="I741" s="319" t="s">
        <v>4905</v>
      </c>
    </row>
    <row r="742" spans="1:9" ht="31.5" hidden="1" outlineLevel="5" x14ac:dyDescent="0.25">
      <c r="A742" s="319">
        <v>21</v>
      </c>
      <c r="B742" s="359" t="s">
        <v>1691</v>
      </c>
      <c r="C742" s="359" t="s">
        <v>1123</v>
      </c>
      <c r="D742" s="359" t="s">
        <v>1691</v>
      </c>
      <c r="E742" s="319">
        <v>2</v>
      </c>
      <c r="F742" s="319" t="s">
        <v>5097</v>
      </c>
      <c r="G742" s="319">
        <v>100425</v>
      </c>
      <c r="H742" s="360">
        <v>200850</v>
      </c>
      <c r="I742" s="319" t="s">
        <v>4905</v>
      </c>
    </row>
    <row r="743" spans="1:9" ht="47.25" hidden="1" outlineLevel="5" x14ac:dyDescent="0.25">
      <c r="A743" s="319">
        <v>22</v>
      </c>
      <c r="B743" s="359" t="s">
        <v>1692</v>
      </c>
      <c r="C743" s="359" t="s">
        <v>1123</v>
      </c>
      <c r="D743" s="359" t="s">
        <v>1692</v>
      </c>
      <c r="E743" s="319">
        <v>1</v>
      </c>
      <c r="F743" s="319" t="s">
        <v>5097</v>
      </c>
      <c r="G743" s="319">
        <v>121590</v>
      </c>
      <c r="H743" s="360">
        <v>121590</v>
      </c>
      <c r="I743" s="319" t="s">
        <v>4905</v>
      </c>
    </row>
    <row r="744" spans="1:9" ht="47.25" hidden="1" outlineLevel="5" x14ac:dyDescent="0.25">
      <c r="A744" s="319">
        <v>23</v>
      </c>
      <c r="B744" s="359" t="s">
        <v>1694</v>
      </c>
      <c r="C744" s="359" t="s">
        <v>1123</v>
      </c>
      <c r="D744" s="359" t="s">
        <v>1694</v>
      </c>
      <c r="E744" s="319">
        <v>2</v>
      </c>
      <c r="F744" s="319" t="s">
        <v>5097</v>
      </c>
      <c r="G744" s="319">
        <v>200860</v>
      </c>
      <c r="H744" s="360">
        <v>401720</v>
      </c>
      <c r="I744" s="319" t="s">
        <v>4905</v>
      </c>
    </row>
    <row r="745" spans="1:9" ht="47.25" hidden="1" outlineLevel="5" x14ac:dyDescent="0.25">
      <c r="A745" s="319">
        <v>24</v>
      </c>
      <c r="B745" s="359" t="s">
        <v>1695</v>
      </c>
      <c r="C745" s="359" t="s">
        <v>1123</v>
      </c>
      <c r="D745" s="359" t="s">
        <v>1695</v>
      </c>
      <c r="E745" s="319">
        <v>7</v>
      </c>
      <c r="F745" s="319" t="s">
        <v>5097</v>
      </c>
      <c r="G745" s="319">
        <v>107140</v>
      </c>
      <c r="H745" s="360">
        <v>749980</v>
      </c>
      <c r="I745" s="319" t="s">
        <v>4905</v>
      </c>
    </row>
    <row r="746" spans="1:9" ht="63" hidden="1" outlineLevel="5" x14ac:dyDescent="0.25">
      <c r="A746" s="319">
        <v>25</v>
      </c>
      <c r="B746" s="359" t="s">
        <v>1698</v>
      </c>
      <c r="C746" s="359" t="s">
        <v>1123</v>
      </c>
      <c r="D746" s="359" t="s">
        <v>5610</v>
      </c>
      <c r="E746" s="319">
        <v>1</v>
      </c>
      <c r="F746" s="319" t="s">
        <v>5063</v>
      </c>
      <c r="G746" s="319">
        <v>75570</v>
      </c>
      <c r="H746" s="360">
        <v>75570</v>
      </c>
      <c r="I746" s="319" t="s">
        <v>4905</v>
      </c>
    </row>
    <row r="747" spans="1:9" ht="47.25" hidden="1" outlineLevel="5" x14ac:dyDescent="0.25">
      <c r="A747" s="319">
        <v>26</v>
      </c>
      <c r="B747" s="359" t="s">
        <v>1701</v>
      </c>
      <c r="C747" s="359" t="s">
        <v>1123</v>
      </c>
      <c r="D747" s="359" t="s">
        <v>1701</v>
      </c>
      <c r="E747" s="319">
        <v>16</v>
      </c>
      <c r="F747" s="319" t="s">
        <v>5063</v>
      </c>
      <c r="G747" s="319">
        <v>9100</v>
      </c>
      <c r="H747" s="360">
        <v>145600</v>
      </c>
      <c r="I747" s="319" t="s">
        <v>4905</v>
      </c>
    </row>
    <row r="748" spans="1:9" ht="31.5" hidden="1" outlineLevel="5" x14ac:dyDescent="0.25">
      <c r="A748" s="319">
        <v>27</v>
      </c>
      <c r="B748" s="359" t="s">
        <v>1704</v>
      </c>
      <c r="C748" s="359" t="s">
        <v>1123</v>
      </c>
      <c r="D748" s="359" t="s">
        <v>1704</v>
      </c>
      <c r="E748" s="319">
        <v>4</v>
      </c>
      <c r="F748" s="319" t="s">
        <v>5063</v>
      </c>
      <c r="G748" s="319">
        <v>5580</v>
      </c>
      <c r="H748" s="360">
        <v>22320</v>
      </c>
      <c r="I748" s="319" t="s">
        <v>4905</v>
      </c>
    </row>
    <row r="749" spans="1:9" ht="63" hidden="1" outlineLevel="5" x14ac:dyDescent="0.25">
      <c r="A749" s="319">
        <v>28</v>
      </c>
      <c r="B749" s="359" t="s">
        <v>1705</v>
      </c>
      <c r="C749" s="359" t="s">
        <v>1123</v>
      </c>
      <c r="D749" s="359" t="s">
        <v>5611</v>
      </c>
      <c r="E749" s="319">
        <v>3</v>
      </c>
      <c r="F749" s="319" t="s">
        <v>5063</v>
      </c>
      <c r="G749" s="319">
        <v>64770</v>
      </c>
      <c r="H749" s="360">
        <v>194310</v>
      </c>
      <c r="I749" s="319" t="s">
        <v>4905</v>
      </c>
    </row>
    <row r="750" spans="1:9" ht="126" hidden="1" outlineLevel="5" x14ac:dyDescent="0.25">
      <c r="A750" s="319">
        <v>29</v>
      </c>
      <c r="B750" s="359" t="s">
        <v>1707</v>
      </c>
      <c r="C750" s="359" t="s">
        <v>1123</v>
      </c>
      <c r="D750" s="359" t="s">
        <v>1707</v>
      </c>
      <c r="E750" s="319">
        <v>1</v>
      </c>
      <c r="F750" s="319" t="s">
        <v>5063</v>
      </c>
      <c r="G750" s="319">
        <v>113290</v>
      </c>
      <c r="H750" s="360">
        <v>113290</v>
      </c>
      <c r="I750" s="319" t="s">
        <v>4905</v>
      </c>
    </row>
    <row r="751" spans="1:9" ht="63" hidden="1" outlineLevel="5" x14ac:dyDescent="0.25">
      <c r="A751" s="319">
        <v>30</v>
      </c>
      <c r="B751" s="359" t="s">
        <v>1710</v>
      </c>
      <c r="C751" s="359" t="s">
        <v>1123</v>
      </c>
      <c r="D751" s="359" t="s">
        <v>1710</v>
      </c>
      <c r="E751" s="319">
        <v>2</v>
      </c>
      <c r="F751" s="319" t="s">
        <v>5097</v>
      </c>
      <c r="G751" s="319">
        <v>353925</v>
      </c>
      <c r="H751" s="360">
        <v>707850</v>
      </c>
      <c r="I751" s="319" t="s">
        <v>4905</v>
      </c>
    </row>
    <row r="752" spans="1:9" ht="63" hidden="1" outlineLevel="5" x14ac:dyDescent="0.25">
      <c r="A752" s="319">
        <v>31</v>
      </c>
      <c r="B752" s="359" t="s">
        <v>1712</v>
      </c>
      <c r="C752" s="359" t="s">
        <v>1123</v>
      </c>
      <c r="D752" s="359" t="s">
        <v>1712</v>
      </c>
      <c r="E752" s="319">
        <v>15</v>
      </c>
      <c r="F752" s="319" t="s">
        <v>5097</v>
      </c>
      <c r="G752" s="319">
        <v>23035.71</v>
      </c>
      <c r="H752" s="360">
        <v>345535.64999999997</v>
      </c>
      <c r="I752" s="319" t="s">
        <v>4905</v>
      </c>
    </row>
    <row r="753" spans="1:9" ht="47.25" hidden="1" outlineLevel="5" x14ac:dyDescent="0.25">
      <c r="A753" s="319">
        <v>32</v>
      </c>
      <c r="B753" s="359" t="s">
        <v>1713</v>
      </c>
      <c r="C753" s="359" t="s">
        <v>1123</v>
      </c>
      <c r="D753" s="359" t="s">
        <v>1713</v>
      </c>
      <c r="E753" s="319">
        <v>8</v>
      </c>
      <c r="F753" s="319" t="s">
        <v>5097</v>
      </c>
      <c r="G753" s="319">
        <v>126025</v>
      </c>
      <c r="H753" s="360">
        <v>1008200</v>
      </c>
      <c r="I753" s="319" t="s">
        <v>4905</v>
      </c>
    </row>
    <row r="754" spans="1:9" ht="78.75" hidden="1" outlineLevel="5" x14ac:dyDescent="0.25">
      <c r="A754" s="319">
        <v>33</v>
      </c>
      <c r="B754" s="359" t="s">
        <v>1714</v>
      </c>
      <c r="C754" s="359" t="s">
        <v>1123</v>
      </c>
      <c r="D754" s="359" t="s">
        <v>1714</v>
      </c>
      <c r="E754" s="319">
        <v>1</v>
      </c>
      <c r="F754" s="319" t="s">
        <v>5097</v>
      </c>
      <c r="G754" s="319">
        <v>525710</v>
      </c>
      <c r="H754" s="360">
        <v>525710</v>
      </c>
      <c r="I754" s="319" t="s">
        <v>4905</v>
      </c>
    </row>
    <row r="755" spans="1:9" ht="63" hidden="1" outlineLevel="5" x14ac:dyDescent="0.25">
      <c r="A755" s="319">
        <v>34</v>
      </c>
      <c r="B755" s="359" t="s">
        <v>1715</v>
      </c>
      <c r="C755" s="359" t="s">
        <v>1123</v>
      </c>
      <c r="D755" s="359" t="s">
        <v>1715</v>
      </c>
      <c r="E755" s="319">
        <v>2</v>
      </c>
      <c r="F755" s="319" t="s">
        <v>5097</v>
      </c>
      <c r="G755" s="319">
        <v>182111.61</v>
      </c>
      <c r="H755" s="360">
        <v>364223.22</v>
      </c>
      <c r="I755" s="319" t="s">
        <v>4905</v>
      </c>
    </row>
    <row r="756" spans="1:9" ht="47.25" hidden="1" outlineLevel="5" x14ac:dyDescent="0.25">
      <c r="A756" s="319">
        <v>35</v>
      </c>
      <c r="B756" s="359" t="s">
        <v>1716</v>
      </c>
      <c r="C756" s="359" t="s">
        <v>1123</v>
      </c>
      <c r="D756" s="359" t="s">
        <v>1716</v>
      </c>
      <c r="E756" s="319">
        <v>7</v>
      </c>
      <c r="F756" s="319" t="s">
        <v>5097</v>
      </c>
      <c r="G756" s="319">
        <v>20267.86</v>
      </c>
      <c r="H756" s="360">
        <v>141875.02000000002</v>
      </c>
      <c r="I756" s="319" t="s">
        <v>4905</v>
      </c>
    </row>
    <row r="757" spans="1:9" ht="63" hidden="1" outlineLevel="5" x14ac:dyDescent="0.25">
      <c r="A757" s="319">
        <v>36</v>
      </c>
      <c r="B757" s="359" t="s">
        <v>1717</v>
      </c>
      <c r="C757" s="359" t="s">
        <v>1123</v>
      </c>
      <c r="D757" s="359" t="s">
        <v>1717</v>
      </c>
      <c r="E757" s="319">
        <v>9</v>
      </c>
      <c r="F757" s="319" t="s">
        <v>5097</v>
      </c>
      <c r="G757" s="319">
        <v>46281.25</v>
      </c>
      <c r="H757" s="360">
        <v>416531.25</v>
      </c>
      <c r="I757" s="319" t="s">
        <v>4905</v>
      </c>
    </row>
    <row r="758" spans="1:9" ht="47.25" hidden="1" outlineLevel="5" x14ac:dyDescent="0.25">
      <c r="A758" s="319">
        <v>37</v>
      </c>
      <c r="B758" s="359" t="s">
        <v>1721</v>
      </c>
      <c r="C758" s="359" t="s">
        <v>1123</v>
      </c>
      <c r="D758" s="359" t="s">
        <v>1721</v>
      </c>
      <c r="E758" s="319">
        <v>2</v>
      </c>
      <c r="F758" s="319" t="s">
        <v>5097</v>
      </c>
      <c r="G758" s="319">
        <v>91794.65</v>
      </c>
      <c r="H758" s="360">
        <v>183589.3</v>
      </c>
      <c r="I758" s="319" t="s">
        <v>4905</v>
      </c>
    </row>
    <row r="759" spans="1:9" ht="47.25" hidden="1" outlineLevel="5" x14ac:dyDescent="0.25">
      <c r="A759" s="319">
        <v>38</v>
      </c>
      <c r="B759" s="359" t="s">
        <v>1722</v>
      </c>
      <c r="C759" s="359" t="s">
        <v>1123</v>
      </c>
      <c r="D759" s="359" t="s">
        <v>1722</v>
      </c>
      <c r="E759" s="319">
        <v>1</v>
      </c>
      <c r="F759" s="319" t="s">
        <v>5097</v>
      </c>
      <c r="G759" s="319">
        <v>96339.29</v>
      </c>
      <c r="H759" s="360">
        <v>96339.29</v>
      </c>
      <c r="I759" s="319" t="s">
        <v>4905</v>
      </c>
    </row>
    <row r="760" spans="1:9" ht="47.25" hidden="1" outlineLevel="5" x14ac:dyDescent="0.25">
      <c r="A760" s="319">
        <v>39</v>
      </c>
      <c r="B760" s="359" t="s">
        <v>1724</v>
      </c>
      <c r="C760" s="359" t="s">
        <v>1123</v>
      </c>
      <c r="D760" s="359" t="s">
        <v>1724</v>
      </c>
      <c r="E760" s="319">
        <v>3</v>
      </c>
      <c r="F760" s="319" t="s">
        <v>5097</v>
      </c>
      <c r="G760" s="319">
        <v>147946.43</v>
      </c>
      <c r="H760" s="360">
        <v>443839.29</v>
      </c>
      <c r="I760" s="319" t="s">
        <v>4905</v>
      </c>
    </row>
    <row r="761" spans="1:9" ht="31.5" hidden="1" outlineLevel="5" x14ac:dyDescent="0.25">
      <c r="A761" s="319">
        <v>40</v>
      </c>
      <c r="B761" s="359" t="s">
        <v>1727</v>
      </c>
      <c r="C761" s="359" t="s">
        <v>1123</v>
      </c>
      <c r="D761" s="359" t="s">
        <v>1727</v>
      </c>
      <c r="E761" s="319">
        <v>5</v>
      </c>
      <c r="F761" s="319" t="s">
        <v>5097</v>
      </c>
      <c r="G761" s="319">
        <v>23080.36</v>
      </c>
      <c r="H761" s="360">
        <v>115401.8</v>
      </c>
      <c r="I761" s="319" t="s">
        <v>4905</v>
      </c>
    </row>
    <row r="762" spans="1:9" ht="47.25" hidden="1" outlineLevel="5" x14ac:dyDescent="0.25">
      <c r="A762" s="319">
        <v>41</v>
      </c>
      <c r="B762" s="359" t="s">
        <v>1728</v>
      </c>
      <c r="C762" s="359" t="s">
        <v>1123</v>
      </c>
      <c r="D762" s="359" t="s">
        <v>1728</v>
      </c>
      <c r="E762" s="319">
        <v>2</v>
      </c>
      <c r="F762" s="319" t="s">
        <v>5097</v>
      </c>
      <c r="G762" s="319">
        <v>141373</v>
      </c>
      <c r="H762" s="360">
        <v>282746</v>
      </c>
      <c r="I762" s="319" t="s">
        <v>4905</v>
      </c>
    </row>
    <row r="763" spans="1:9" ht="47.25" hidden="1" outlineLevel="5" x14ac:dyDescent="0.25">
      <c r="A763" s="319">
        <v>42</v>
      </c>
      <c r="B763" s="359" t="s">
        <v>1730</v>
      </c>
      <c r="C763" s="359" t="s">
        <v>1123</v>
      </c>
      <c r="D763" s="359" t="s">
        <v>1730</v>
      </c>
      <c r="E763" s="319">
        <v>1</v>
      </c>
      <c r="F763" s="319" t="s">
        <v>5097</v>
      </c>
      <c r="G763" s="319">
        <v>72270</v>
      </c>
      <c r="H763" s="360">
        <v>72270</v>
      </c>
      <c r="I763" s="319" t="s">
        <v>4905</v>
      </c>
    </row>
    <row r="764" spans="1:9" ht="47.25" hidden="1" outlineLevel="5" x14ac:dyDescent="0.25">
      <c r="A764" s="319">
        <v>43</v>
      </c>
      <c r="B764" s="359" t="s">
        <v>1731</v>
      </c>
      <c r="C764" s="359" t="s">
        <v>1123</v>
      </c>
      <c r="D764" s="359" t="s">
        <v>1731</v>
      </c>
      <c r="E764" s="319">
        <v>2</v>
      </c>
      <c r="F764" s="319" t="s">
        <v>5097</v>
      </c>
      <c r="G764" s="319">
        <v>187508.93</v>
      </c>
      <c r="H764" s="360">
        <v>375017.86</v>
      </c>
      <c r="I764" s="319" t="s">
        <v>4905</v>
      </c>
    </row>
    <row r="765" spans="1:9" ht="63" hidden="1" outlineLevel="5" x14ac:dyDescent="0.25">
      <c r="A765" s="319">
        <v>44</v>
      </c>
      <c r="B765" s="359" t="s">
        <v>1732</v>
      </c>
      <c r="C765" s="359" t="s">
        <v>1123</v>
      </c>
      <c r="D765" s="359" t="s">
        <v>1732</v>
      </c>
      <c r="E765" s="319">
        <v>2</v>
      </c>
      <c r="F765" s="319" t="s">
        <v>5097</v>
      </c>
      <c r="G765" s="319">
        <v>545832</v>
      </c>
      <c r="H765" s="360">
        <v>1091664</v>
      </c>
      <c r="I765" s="319" t="s">
        <v>4905</v>
      </c>
    </row>
    <row r="766" spans="1:9" ht="63" hidden="1" outlineLevel="5" x14ac:dyDescent="0.25">
      <c r="A766" s="319">
        <v>45</v>
      </c>
      <c r="B766" s="359" t="s">
        <v>1733</v>
      </c>
      <c r="C766" s="359" t="s">
        <v>1123</v>
      </c>
      <c r="D766" s="359" t="s">
        <v>1733</v>
      </c>
      <c r="E766" s="319">
        <v>3</v>
      </c>
      <c r="F766" s="319" t="s">
        <v>5097</v>
      </c>
      <c r="G766" s="319">
        <v>81782</v>
      </c>
      <c r="H766" s="360">
        <v>245346</v>
      </c>
      <c r="I766" s="319" t="s">
        <v>4905</v>
      </c>
    </row>
    <row r="767" spans="1:9" ht="47.25" hidden="1" outlineLevel="5" x14ac:dyDescent="0.25">
      <c r="A767" s="319">
        <v>46</v>
      </c>
      <c r="B767" s="359" t="s">
        <v>1734</v>
      </c>
      <c r="C767" s="359" t="s">
        <v>1123</v>
      </c>
      <c r="D767" s="359" t="s">
        <v>1734</v>
      </c>
      <c r="E767" s="319">
        <v>2</v>
      </c>
      <c r="F767" s="319" t="s">
        <v>5097</v>
      </c>
      <c r="G767" s="319">
        <v>162482.15</v>
      </c>
      <c r="H767" s="360">
        <v>324964.3</v>
      </c>
      <c r="I767" s="319" t="s">
        <v>4905</v>
      </c>
    </row>
    <row r="768" spans="1:9" ht="31.5" hidden="1" outlineLevel="5" x14ac:dyDescent="0.25">
      <c r="A768" s="319">
        <v>47</v>
      </c>
      <c r="B768" s="359" t="s">
        <v>1736</v>
      </c>
      <c r="C768" s="359" t="s">
        <v>1123</v>
      </c>
      <c r="D768" s="359" t="s">
        <v>1736</v>
      </c>
      <c r="E768" s="319">
        <v>1</v>
      </c>
      <c r="F768" s="319" t="s">
        <v>5097</v>
      </c>
      <c r="G768" s="319">
        <v>91357.15</v>
      </c>
      <c r="H768" s="360">
        <v>91357.15</v>
      </c>
      <c r="I768" s="319" t="s">
        <v>4905</v>
      </c>
    </row>
    <row r="769" spans="1:9" ht="31.5" hidden="1" outlineLevel="5" x14ac:dyDescent="0.25">
      <c r="A769" s="319">
        <v>48</v>
      </c>
      <c r="B769" s="359" t="s">
        <v>1737</v>
      </c>
      <c r="C769" s="359" t="s">
        <v>1123</v>
      </c>
      <c r="D769" s="359" t="s">
        <v>1737</v>
      </c>
      <c r="E769" s="319">
        <v>1</v>
      </c>
      <c r="F769" s="319" t="s">
        <v>5097</v>
      </c>
      <c r="G769" s="319">
        <v>82093.75</v>
      </c>
      <c r="H769" s="360">
        <v>82093.75</v>
      </c>
      <c r="I769" s="319" t="s">
        <v>4905</v>
      </c>
    </row>
    <row r="770" spans="1:9" ht="126" hidden="1" outlineLevel="5" x14ac:dyDescent="0.25">
      <c r="A770" s="319">
        <v>49</v>
      </c>
      <c r="B770" s="359" t="s">
        <v>1745</v>
      </c>
      <c r="C770" s="359" t="s">
        <v>1123</v>
      </c>
      <c r="D770" s="359" t="s">
        <v>1745</v>
      </c>
      <c r="E770" s="319">
        <v>12</v>
      </c>
      <c r="F770" s="319" t="s">
        <v>295</v>
      </c>
      <c r="G770" s="319">
        <v>28850</v>
      </c>
      <c r="H770" s="360">
        <v>346200</v>
      </c>
      <c r="I770" s="319" t="s">
        <v>4905</v>
      </c>
    </row>
    <row r="771" spans="1:9" ht="63" hidden="1" outlineLevel="5" x14ac:dyDescent="0.25">
      <c r="A771" s="319">
        <v>50</v>
      </c>
      <c r="B771" s="359" t="s">
        <v>1746</v>
      </c>
      <c r="C771" s="359" t="s">
        <v>1123</v>
      </c>
      <c r="D771" s="359" t="s">
        <v>1746</v>
      </c>
      <c r="E771" s="319">
        <v>14</v>
      </c>
      <c r="F771" s="319" t="s">
        <v>295</v>
      </c>
      <c r="G771" s="319">
        <v>39510</v>
      </c>
      <c r="H771" s="360">
        <v>553140</v>
      </c>
      <c r="I771" s="319" t="s">
        <v>4905</v>
      </c>
    </row>
    <row r="772" spans="1:9" ht="63" hidden="1" outlineLevel="5" x14ac:dyDescent="0.25">
      <c r="A772" s="319">
        <v>51</v>
      </c>
      <c r="B772" s="359" t="s">
        <v>1747</v>
      </c>
      <c r="C772" s="359" t="s">
        <v>1123</v>
      </c>
      <c r="D772" s="359" t="s">
        <v>1747</v>
      </c>
      <c r="E772" s="319">
        <v>14</v>
      </c>
      <c r="F772" s="319" t="s">
        <v>295</v>
      </c>
      <c r="G772" s="319">
        <v>41545</v>
      </c>
      <c r="H772" s="360">
        <v>581630</v>
      </c>
      <c r="I772" s="319" t="s">
        <v>4905</v>
      </c>
    </row>
    <row r="773" spans="1:9" ht="78.75" hidden="1" outlineLevel="5" x14ac:dyDescent="0.25">
      <c r="A773" s="319">
        <v>52</v>
      </c>
      <c r="B773" s="359" t="s">
        <v>1748</v>
      </c>
      <c r="C773" s="359" t="s">
        <v>1123</v>
      </c>
      <c r="D773" s="359" t="s">
        <v>1748</v>
      </c>
      <c r="E773" s="319">
        <v>14</v>
      </c>
      <c r="F773" s="319" t="s">
        <v>295</v>
      </c>
      <c r="G773" s="319">
        <v>39510</v>
      </c>
      <c r="H773" s="360">
        <v>553140</v>
      </c>
      <c r="I773" s="319" t="s">
        <v>4905</v>
      </c>
    </row>
    <row r="774" spans="1:9" ht="78.75" hidden="1" outlineLevel="5" x14ac:dyDescent="0.25">
      <c r="A774" s="319">
        <v>53</v>
      </c>
      <c r="B774" s="359" t="s">
        <v>1749</v>
      </c>
      <c r="C774" s="359" t="s">
        <v>1123</v>
      </c>
      <c r="D774" s="359" t="s">
        <v>1749</v>
      </c>
      <c r="E774" s="319">
        <v>12</v>
      </c>
      <c r="F774" s="319" t="s">
        <v>295</v>
      </c>
      <c r="G774" s="319">
        <v>41545</v>
      </c>
      <c r="H774" s="360">
        <v>498540</v>
      </c>
      <c r="I774" s="319" t="s">
        <v>4905</v>
      </c>
    </row>
    <row r="775" spans="1:9" ht="47.25" hidden="1" outlineLevel="5" x14ac:dyDescent="0.25">
      <c r="A775" s="319">
        <v>54</v>
      </c>
      <c r="B775" s="359" t="s">
        <v>1750</v>
      </c>
      <c r="C775" s="359" t="s">
        <v>1123</v>
      </c>
      <c r="D775" s="359" t="s">
        <v>1750</v>
      </c>
      <c r="E775" s="319">
        <v>2</v>
      </c>
      <c r="F775" s="319" t="s">
        <v>5097</v>
      </c>
      <c r="G775" s="319">
        <v>525265</v>
      </c>
      <c r="H775" s="360">
        <v>1050530</v>
      </c>
      <c r="I775" s="319" t="s">
        <v>4905</v>
      </c>
    </row>
    <row r="776" spans="1:9" ht="63" hidden="1" outlineLevel="5" x14ac:dyDescent="0.25">
      <c r="A776" s="319">
        <v>55</v>
      </c>
      <c r="B776" s="359" t="s">
        <v>1751</v>
      </c>
      <c r="C776" s="359" t="s">
        <v>1123</v>
      </c>
      <c r="D776" s="359" t="s">
        <v>1751</v>
      </c>
      <c r="E776" s="319">
        <v>5</v>
      </c>
      <c r="F776" s="319" t="s">
        <v>4340</v>
      </c>
      <c r="G776" s="319">
        <v>39200</v>
      </c>
      <c r="H776" s="360">
        <v>196000</v>
      </c>
      <c r="I776" s="319" t="s">
        <v>4905</v>
      </c>
    </row>
    <row r="777" spans="1:9" ht="78.75" hidden="1" outlineLevel="5" x14ac:dyDescent="0.25">
      <c r="A777" s="319">
        <v>56</v>
      </c>
      <c r="B777" s="359" t="s">
        <v>1752</v>
      </c>
      <c r="C777" s="359" t="s">
        <v>1123</v>
      </c>
      <c r="D777" s="359" t="s">
        <v>5612</v>
      </c>
      <c r="E777" s="319">
        <v>50</v>
      </c>
      <c r="F777" s="319" t="s">
        <v>5613</v>
      </c>
      <c r="G777" s="319">
        <v>14280</v>
      </c>
      <c r="H777" s="360">
        <v>714000</v>
      </c>
      <c r="I777" s="319" t="s">
        <v>4905</v>
      </c>
    </row>
    <row r="778" spans="1:9" ht="63" hidden="1" outlineLevel="5" x14ac:dyDescent="0.25">
      <c r="A778" s="319">
        <v>57</v>
      </c>
      <c r="B778" s="359" t="s">
        <v>1753</v>
      </c>
      <c r="C778" s="359" t="s">
        <v>1123</v>
      </c>
      <c r="D778" s="359" t="s">
        <v>5614</v>
      </c>
      <c r="E778" s="319">
        <v>1</v>
      </c>
      <c r="F778" s="319" t="s">
        <v>4466</v>
      </c>
      <c r="G778" s="319">
        <v>149900</v>
      </c>
      <c r="H778" s="360">
        <v>149900</v>
      </c>
      <c r="I778" s="319" t="s">
        <v>4905</v>
      </c>
    </row>
    <row r="779" spans="1:9" ht="63" hidden="1" outlineLevel="5" x14ac:dyDescent="0.25">
      <c r="A779" s="319">
        <v>58</v>
      </c>
      <c r="B779" s="359" t="s">
        <v>1754</v>
      </c>
      <c r="C779" s="359" t="s">
        <v>1123</v>
      </c>
      <c r="D779" s="359" t="s">
        <v>5614</v>
      </c>
      <c r="E779" s="319">
        <v>1</v>
      </c>
      <c r="F779" s="319" t="s">
        <v>4466</v>
      </c>
      <c r="G779" s="319">
        <v>158800</v>
      </c>
      <c r="H779" s="360">
        <v>158800</v>
      </c>
      <c r="I779" s="319" t="s">
        <v>4905</v>
      </c>
    </row>
    <row r="780" spans="1:9" ht="63" hidden="1" outlineLevel="5" x14ac:dyDescent="0.25">
      <c r="A780" s="319">
        <v>59</v>
      </c>
      <c r="B780" s="359" t="s">
        <v>1755</v>
      </c>
      <c r="C780" s="359" t="s">
        <v>1123</v>
      </c>
      <c r="D780" s="359" t="s">
        <v>5614</v>
      </c>
      <c r="E780" s="319">
        <v>1</v>
      </c>
      <c r="F780" s="319" t="s">
        <v>4466</v>
      </c>
      <c r="G780" s="319">
        <v>158800</v>
      </c>
      <c r="H780" s="360">
        <v>158800</v>
      </c>
      <c r="I780" s="319" t="s">
        <v>4905</v>
      </c>
    </row>
    <row r="781" spans="1:9" ht="63" hidden="1" outlineLevel="5" x14ac:dyDescent="0.25">
      <c r="A781" s="319">
        <v>60</v>
      </c>
      <c r="B781" s="359" t="s">
        <v>1756</v>
      </c>
      <c r="C781" s="359" t="s">
        <v>1123</v>
      </c>
      <c r="D781" s="359" t="s">
        <v>5614</v>
      </c>
      <c r="E781" s="319">
        <v>1</v>
      </c>
      <c r="F781" s="319" t="s">
        <v>4466</v>
      </c>
      <c r="G781" s="319">
        <v>158800</v>
      </c>
      <c r="H781" s="360">
        <v>158800</v>
      </c>
      <c r="I781" s="319" t="s">
        <v>4905</v>
      </c>
    </row>
    <row r="782" spans="1:9" ht="63" hidden="1" outlineLevel="5" x14ac:dyDescent="0.25">
      <c r="A782" s="319">
        <v>61</v>
      </c>
      <c r="B782" s="359" t="s">
        <v>1757</v>
      </c>
      <c r="C782" s="359" t="s">
        <v>1123</v>
      </c>
      <c r="D782" s="359" t="s">
        <v>5614</v>
      </c>
      <c r="E782" s="319">
        <v>1</v>
      </c>
      <c r="F782" s="319" t="s">
        <v>4466</v>
      </c>
      <c r="G782" s="319">
        <v>149900</v>
      </c>
      <c r="H782" s="360">
        <v>149900</v>
      </c>
      <c r="I782" s="319" t="s">
        <v>4905</v>
      </c>
    </row>
    <row r="783" spans="1:9" ht="63" hidden="1" outlineLevel="5" x14ac:dyDescent="0.25">
      <c r="A783" s="319">
        <v>62</v>
      </c>
      <c r="B783" s="359" t="s">
        <v>1758</v>
      </c>
      <c r="C783" s="359" t="s">
        <v>1123</v>
      </c>
      <c r="D783" s="359" t="s">
        <v>5614</v>
      </c>
      <c r="E783" s="319">
        <v>1</v>
      </c>
      <c r="F783" s="319" t="s">
        <v>4466</v>
      </c>
      <c r="G783" s="319">
        <v>158800</v>
      </c>
      <c r="H783" s="360">
        <v>158800</v>
      </c>
      <c r="I783" s="319" t="s">
        <v>4905</v>
      </c>
    </row>
    <row r="784" spans="1:9" ht="63" hidden="1" outlineLevel="5" x14ac:dyDescent="0.25">
      <c r="A784" s="319">
        <v>63</v>
      </c>
      <c r="B784" s="359" t="s">
        <v>1759</v>
      </c>
      <c r="C784" s="359" t="s">
        <v>1123</v>
      </c>
      <c r="D784" s="359" t="s">
        <v>5614</v>
      </c>
      <c r="E784" s="319">
        <v>1</v>
      </c>
      <c r="F784" s="319" t="s">
        <v>4466</v>
      </c>
      <c r="G784" s="319">
        <v>158800</v>
      </c>
      <c r="H784" s="360">
        <v>158800</v>
      </c>
      <c r="I784" s="319" t="s">
        <v>4905</v>
      </c>
    </row>
    <row r="785" spans="1:9" ht="63" hidden="1" outlineLevel="5" x14ac:dyDescent="0.25">
      <c r="A785" s="319">
        <v>64</v>
      </c>
      <c r="B785" s="359" t="s">
        <v>1760</v>
      </c>
      <c r="C785" s="359" t="s">
        <v>1123</v>
      </c>
      <c r="D785" s="359" t="s">
        <v>5614</v>
      </c>
      <c r="E785" s="319">
        <v>1</v>
      </c>
      <c r="F785" s="319" t="s">
        <v>4466</v>
      </c>
      <c r="G785" s="319">
        <v>149900</v>
      </c>
      <c r="H785" s="360">
        <v>149900</v>
      </c>
      <c r="I785" s="319" t="s">
        <v>4905</v>
      </c>
    </row>
    <row r="786" spans="1:9" ht="63" hidden="1" outlineLevel="5" x14ac:dyDescent="0.25">
      <c r="A786" s="319">
        <v>65</v>
      </c>
      <c r="B786" s="359" t="s">
        <v>1761</v>
      </c>
      <c r="C786" s="359" t="s">
        <v>1123</v>
      </c>
      <c r="D786" s="359" t="s">
        <v>5614</v>
      </c>
      <c r="E786" s="319">
        <v>1</v>
      </c>
      <c r="F786" s="319" t="s">
        <v>4466</v>
      </c>
      <c r="G786" s="319">
        <v>149900</v>
      </c>
      <c r="H786" s="360">
        <v>149900</v>
      </c>
      <c r="I786" s="319" t="s">
        <v>4905</v>
      </c>
    </row>
    <row r="787" spans="1:9" ht="63" hidden="1" outlineLevel="5" x14ac:dyDescent="0.25">
      <c r="A787" s="319">
        <v>66</v>
      </c>
      <c r="B787" s="359" t="s">
        <v>1762</v>
      </c>
      <c r="C787" s="359" t="s">
        <v>1123</v>
      </c>
      <c r="D787" s="359" t="s">
        <v>5614</v>
      </c>
      <c r="E787" s="319">
        <v>1</v>
      </c>
      <c r="F787" s="319" t="s">
        <v>4466</v>
      </c>
      <c r="G787" s="319">
        <v>149900</v>
      </c>
      <c r="H787" s="360">
        <v>149900</v>
      </c>
      <c r="I787" s="319" t="s">
        <v>4905</v>
      </c>
    </row>
    <row r="788" spans="1:9" ht="63" hidden="1" outlineLevel="5" x14ac:dyDescent="0.25">
      <c r="A788" s="319">
        <v>67</v>
      </c>
      <c r="B788" s="359" t="s">
        <v>1763</v>
      </c>
      <c r="C788" s="359" t="s">
        <v>1123</v>
      </c>
      <c r="D788" s="359" t="s">
        <v>1763</v>
      </c>
      <c r="E788" s="319">
        <v>10</v>
      </c>
      <c r="F788" s="319" t="s">
        <v>295</v>
      </c>
      <c r="G788" s="319">
        <v>44927</v>
      </c>
      <c r="H788" s="360">
        <v>449270</v>
      </c>
      <c r="I788" s="319" t="s">
        <v>4905</v>
      </c>
    </row>
    <row r="789" spans="1:9" ht="94.5" hidden="1" outlineLevel="5" x14ac:dyDescent="0.25">
      <c r="A789" s="319">
        <v>68</v>
      </c>
      <c r="B789" s="359" t="s">
        <v>1764</v>
      </c>
      <c r="C789" s="359" t="s">
        <v>1123</v>
      </c>
      <c r="D789" s="359" t="s">
        <v>1764</v>
      </c>
      <c r="E789" s="319">
        <v>24</v>
      </c>
      <c r="F789" s="319" t="s">
        <v>295</v>
      </c>
      <c r="G789" s="319">
        <v>44927</v>
      </c>
      <c r="H789" s="360">
        <v>1078248</v>
      </c>
      <c r="I789" s="319" t="s">
        <v>4905</v>
      </c>
    </row>
    <row r="790" spans="1:9" ht="47.25" hidden="1" outlineLevel="5" x14ac:dyDescent="0.25">
      <c r="A790" s="319">
        <v>69</v>
      </c>
      <c r="B790" s="359" t="s">
        <v>1765</v>
      </c>
      <c r="C790" s="359" t="s">
        <v>1123</v>
      </c>
      <c r="D790" s="359" t="s">
        <v>1765</v>
      </c>
      <c r="E790" s="319">
        <v>14</v>
      </c>
      <c r="F790" s="319" t="s">
        <v>295</v>
      </c>
      <c r="G790" s="319">
        <v>44927</v>
      </c>
      <c r="H790" s="360">
        <v>628978</v>
      </c>
      <c r="I790" s="319" t="s">
        <v>4905</v>
      </c>
    </row>
    <row r="791" spans="1:9" ht="47.25" hidden="1" outlineLevel="5" x14ac:dyDescent="0.25">
      <c r="A791" s="319">
        <v>70</v>
      </c>
      <c r="B791" s="359" t="s">
        <v>1766</v>
      </c>
      <c r="C791" s="359" t="s">
        <v>1123</v>
      </c>
      <c r="D791" s="359" t="s">
        <v>1766</v>
      </c>
      <c r="E791" s="319">
        <v>14</v>
      </c>
      <c r="F791" s="319" t="s">
        <v>295</v>
      </c>
      <c r="G791" s="319">
        <v>44927</v>
      </c>
      <c r="H791" s="360">
        <v>628978</v>
      </c>
      <c r="I791" s="319" t="s">
        <v>4905</v>
      </c>
    </row>
    <row r="792" spans="1:9" ht="63" hidden="1" outlineLevel="5" x14ac:dyDescent="0.25">
      <c r="A792" s="319">
        <v>71</v>
      </c>
      <c r="B792" s="359" t="s">
        <v>1767</v>
      </c>
      <c r="C792" s="359" t="s">
        <v>1123</v>
      </c>
      <c r="D792" s="359" t="s">
        <v>1767</v>
      </c>
      <c r="E792" s="319">
        <v>10</v>
      </c>
      <c r="F792" s="319" t="s">
        <v>295</v>
      </c>
      <c r="G792" s="319">
        <v>44927</v>
      </c>
      <c r="H792" s="360">
        <v>449270</v>
      </c>
      <c r="I792" s="319" t="s">
        <v>4905</v>
      </c>
    </row>
    <row r="793" spans="1:9" ht="63" hidden="1" outlineLevel="5" x14ac:dyDescent="0.25">
      <c r="A793" s="319">
        <v>72</v>
      </c>
      <c r="B793" s="359" t="s">
        <v>1768</v>
      </c>
      <c r="C793" s="359" t="s">
        <v>1123</v>
      </c>
      <c r="D793" s="359" t="s">
        <v>1768</v>
      </c>
      <c r="E793" s="319">
        <v>6</v>
      </c>
      <c r="F793" s="319" t="s">
        <v>295</v>
      </c>
      <c r="G793" s="319">
        <v>44927</v>
      </c>
      <c r="H793" s="360">
        <v>269562</v>
      </c>
      <c r="I793" s="319" t="s">
        <v>4905</v>
      </c>
    </row>
    <row r="794" spans="1:9" ht="63" hidden="1" outlineLevel="5" x14ac:dyDescent="0.25">
      <c r="A794" s="319">
        <v>73</v>
      </c>
      <c r="B794" s="359" t="s">
        <v>1769</v>
      </c>
      <c r="C794" s="359" t="s">
        <v>1123</v>
      </c>
      <c r="D794" s="359" t="s">
        <v>1769</v>
      </c>
      <c r="E794" s="319">
        <v>10</v>
      </c>
      <c r="F794" s="319" t="s">
        <v>295</v>
      </c>
      <c r="G794" s="319">
        <v>44927</v>
      </c>
      <c r="H794" s="360">
        <v>449270</v>
      </c>
      <c r="I794" s="319" t="s">
        <v>4905</v>
      </c>
    </row>
    <row r="795" spans="1:9" ht="63" hidden="1" outlineLevel="5" x14ac:dyDescent="0.25">
      <c r="A795" s="319">
        <v>74</v>
      </c>
      <c r="B795" s="359" t="s">
        <v>1770</v>
      </c>
      <c r="C795" s="359" t="s">
        <v>1123</v>
      </c>
      <c r="D795" s="359" t="s">
        <v>1770</v>
      </c>
      <c r="E795" s="319">
        <v>10</v>
      </c>
      <c r="F795" s="319" t="s">
        <v>295</v>
      </c>
      <c r="G795" s="319">
        <v>44927</v>
      </c>
      <c r="H795" s="360">
        <v>449270</v>
      </c>
      <c r="I795" s="319" t="s">
        <v>4905</v>
      </c>
    </row>
    <row r="796" spans="1:9" ht="63" hidden="1" outlineLevel="5" x14ac:dyDescent="0.25">
      <c r="A796" s="319">
        <v>75</v>
      </c>
      <c r="B796" s="359" t="s">
        <v>1771</v>
      </c>
      <c r="C796" s="359" t="s">
        <v>1123</v>
      </c>
      <c r="D796" s="359" t="s">
        <v>1771</v>
      </c>
      <c r="E796" s="319">
        <v>24</v>
      </c>
      <c r="F796" s="319" t="s">
        <v>295</v>
      </c>
      <c r="G796" s="319">
        <v>44927</v>
      </c>
      <c r="H796" s="360">
        <v>1078248</v>
      </c>
      <c r="I796" s="319" t="s">
        <v>4905</v>
      </c>
    </row>
    <row r="797" spans="1:9" ht="63" hidden="1" outlineLevel="5" x14ac:dyDescent="0.25">
      <c r="A797" s="319">
        <v>76</v>
      </c>
      <c r="B797" s="359" t="s">
        <v>1772</v>
      </c>
      <c r="C797" s="359" t="s">
        <v>1123</v>
      </c>
      <c r="D797" s="359" t="s">
        <v>1772</v>
      </c>
      <c r="E797" s="319">
        <v>20</v>
      </c>
      <c r="F797" s="319" t="s">
        <v>295</v>
      </c>
      <c r="G797" s="319">
        <v>44927</v>
      </c>
      <c r="H797" s="360">
        <v>898540</v>
      </c>
      <c r="I797" s="319" t="s">
        <v>4905</v>
      </c>
    </row>
    <row r="798" spans="1:9" ht="63" hidden="1" outlineLevel="5" x14ac:dyDescent="0.25">
      <c r="A798" s="319">
        <v>77</v>
      </c>
      <c r="B798" s="359" t="s">
        <v>1773</v>
      </c>
      <c r="C798" s="359" t="s">
        <v>1123</v>
      </c>
      <c r="D798" s="359" t="s">
        <v>1773</v>
      </c>
      <c r="E798" s="319">
        <v>20</v>
      </c>
      <c r="F798" s="319" t="s">
        <v>295</v>
      </c>
      <c r="G798" s="319">
        <v>44927</v>
      </c>
      <c r="H798" s="360">
        <v>898540</v>
      </c>
      <c r="I798" s="319" t="s">
        <v>4905</v>
      </c>
    </row>
    <row r="799" spans="1:9" ht="78.75" hidden="1" outlineLevel="5" x14ac:dyDescent="0.25">
      <c r="A799" s="319">
        <v>78</v>
      </c>
      <c r="B799" s="359" t="s">
        <v>1774</v>
      </c>
      <c r="C799" s="359" t="s">
        <v>1123</v>
      </c>
      <c r="D799" s="359" t="s">
        <v>1774</v>
      </c>
      <c r="E799" s="319">
        <v>20</v>
      </c>
      <c r="F799" s="319" t="s">
        <v>295</v>
      </c>
      <c r="G799" s="319">
        <v>44927</v>
      </c>
      <c r="H799" s="360">
        <v>898540</v>
      </c>
      <c r="I799" s="319" t="s">
        <v>4905</v>
      </c>
    </row>
    <row r="800" spans="1:9" ht="78.75" hidden="1" outlineLevel="5" x14ac:dyDescent="0.25">
      <c r="A800" s="319">
        <v>79</v>
      </c>
      <c r="B800" s="359" t="s">
        <v>1775</v>
      </c>
      <c r="C800" s="359" t="s">
        <v>1123</v>
      </c>
      <c r="D800" s="359" t="s">
        <v>1775</v>
      </c>
      <c r="E800" s="319">
        <v>20</v>
      </c>
      <c r="F800" s="319" t="s">
        <v>295</v>
      </c>
      <c r="G800" s="319">
        <v>44927</v>
      </c>
      <c r="H800" s="360">
        <v>898540</v>
      </c>
      <c r="I800" s="319" t="s">
        <v>4905</v>
      </c>
    </row>
    <row r="801" spans="1:9" ht="78.75" hidden="1" outlineLevel="5" x14ac:dyDescent="0.25">
      <c r="A801" s="319">
        <v>80</v>
      </c>
      <c r="B801" s="359" t="s">
        <v>1776</v>
      </c>
      <c r="C801" s="359" t="s">
        <v>1123</v>
      </c>
      <c r="D801" s="359" t="s">
        <v>1776</v>
      </c>
      <c r="E801" s="319">
        <v>8</v>
      </c>
      <c r="F801" s="319" t="s">
        <v>295</v>
      </c>
      <c r="G801" s="319">
        <v>56585</v>
      </c>
      <c r="H801" s="360">
        <v>452680</v>
      </c>
      <c r="I801" s="319" t="s">
        <v>4905</v>
      </c>
    </row>
    <row r="802" spans="1:9" ht="78.75" hidden="1" outlineLevel="5" x14ac:dyDescent="0.25">
      <c r="A802" s="319">
        <v>81</v>
      </c>
      <c r="B802" s="359" t="s">
        <v>1777</v>
      </c>
      <c r="C802" s="359" t="s">
        <v>1123</v>
      </c>
      <c r="D802" s="359" t="s">
        <v>1777</v>
      </c>
      <c r="E802" s="319">
        <v>5</v>
      </c>
      <c r="F802" s="319" t="s">
        <v>295</v>
      </c>
      <c r="G802" s="319">
        <v>56585</v>
      </c>
      <c r="H802" s="360">
        <v>282925</v>
      </c>
      <c r="I802" s="319" t="s">
        <v>4905</v>
      </c>
    </row>
    <row r="803" spans="1:9" ht="31.5" hidden="1" outlineLevel="5" x14ac:dyDescent="0.25">
      <c r="A803" s="319">
        <v>82</v>
      </c>
      <c r="B803" s="359" t="s">
        <v>1778</v>
      </c>
      <c r="C803" s="359" t="s">
        <v>1123</v>
      </c>
      <c r="D803" s="359" t="s">
        <v>1778</v>
      </c>
      <c r="E803" s="319">
        <v>15</v>
      </c>
      <c r="F803" s="319" t="s">
        <v>295</v>
      </c>
      <c r="G803" s="319">
        <v>112320</v>
      </c>
      <c r="H803" s="360">
        <v>1684800</v>
      </c>
      <c r="I803" s="319" t="s">
        <v>4905</v>
      </c>
    </row>
    <row r="804" spans="1:9" ht="63" hidden="1" outlineLevel="5" x14ac:dyDescent="0.25">
      <c r="A804" s="319">
        <v>83</v>
      </c>
      <c r="B804" s="359" t="s">
        <v>1779</v>
      </c>
      <c r="C804" s="359" t="s">
        <v>1123</v>
      </c>
      <c r="D804" s="359" t="s">
        <v>1779</v>
      </c>
      <c r="E804" s="319">
        <v>4</v>
      </c>
      <c r="F804" s="319" t="s">
        <v>295</v>
      </c>
      <c r="G804" s="319">
        <v>88641</v>
      </c>
      <c r="H804" s="360">
        <v>354564</v>
      </c>
      <c r="I804" s="319" t="s">
        <v>4905</v>
      </c>
    </row>
    <row r="805" spans="1:9" ht="63" hidden="1" outlineLevel="5" x14ac:dyDescent="0.25">
      <c r="A805" s="319">
        <v>84</v>
      </c>
      <c r="B805" s="359" t="s">
        <v>1780</v>
      </c>
      <c r="C805" s="359" t="s">
        <v>1123</v>
      </c>
      <c r="D805" s="359" t="s">
        <v>1780</v>
      </c>
      <c r="E805" s="319">
        <v>8</v>
      </c>
      <c r="F805" s="319" t="s">
        <v>295</v>
      </c>
      <c r="G805" s="319">
        <v>54641</v>
      </c>
      <c r="H805" s="360">
        <v>437128</v>
      </c>
      <c r="I805" s="319" t="s">
        <v>4905</v>
      </c>
    </row>
    <row r="806" spans="1:9" ht="63" hidden="1" outlineLevel="5" x14ac:dyDescent="0.25">
      <c r="A806" s="319">
        <v>85</v>
      </c>
      <c r="B806" s="359" t="s">
        <v>1781</v>
      </c>
      <c r="C806" s="359" t="s">
        <v>1123</v>
      </c>
      <c r="D806" s="359" t="s">
        <v>1781</v>
      </c>
      <c r="E806" s="319">
        <v>8</v>
      </c>
      <c r="F806" s="319" t="s">
        <v>295</v>
      </c>
      <c r="G806" s="319">
        <v>56641</v>
      </c>
      <c r="H806" s="360">
        <v>453128</v>
      </c>
      <c r="I806" s="319" t="s">
        <v>4905</v>
      </c>
    </row>
    <row r="807" spans="1:9" ht="94.5" hidden="1" outlineLevel="5" x14ac:dyDescent="0.25">
      <c r="A807" s="319">
        <v>86</v>
      </c>
      <c r="B807" s="359" t="s">
        <v>1782</v>
      </c>
      <c r="C807" s="359" t="s">
        <v>1123</v>
      </c>
      <c r="D807" s="359" t="s">
        <v>1782</v>
      </c>
      <c r="E807" s="319">
        <v>20</v>
      </c>
      <c r="F807" s="319" t="s">
        <v>295</v>
      </c>
      <c r="G807" s="319">
        <v>44927</v>
      </c>
      <c r="H807" s="360">
        <v>898540</v>
      </c>
      <c r="I807" s="319" t="s">
        <v>4905</v>
      </c>
    </row>
    <row r="808" spans="1:9" ht="47.25" hidden="1" outlineLevel="5" x14ac:dyDescent="0.25">
      <c r="A808" s="319">
        <v>87</v>
      </c>
      <c r="B808" s="359" t="s">
        <v>1783</v>
      </c>
      <c r="C808" s="359" t="s">
        <v>1123</v>
      </c>
      <c r="D808" s="359" t="s">
        <v>1783</v>
      </c>
      <c r="E808" s="319">
        <v>3</v>
      </c>
      <c r="F808" s="319" t="s">
        <v>295</v>
      </c>
      <c r="G808" s="319">
        <v>44927</v>
      </c>
      <c r="H808" s="360">
        <v>134781</v>
      </c>
      <c r="I808" s="319" t="s">
        <v>4905</v>
      </c>
    </row>
    <row r="809" spans="1:9" ht="78.75" hidden="1" outlineLevel="5" x14ac:dyDescent="0.25">
      <c r="A809" s="319">
        <v>88</v>
      </c>
      <c r="B809" s="359" t="s">
        <v>1784</v>
      </c>
      <c r="C809" s="359" t="s">
        <v>1123</v>
      </c>
      <c r="D809" s="359" t="s">
        <v>1784</v>
      </c>
      <c r="E809" s="319">
        <v>2</v>
      </c>
      <c r="F809" s="319" t="s">
        <v>295</v>
      </c>
      <c r="G809" s="319">
        <v>104000</v>
      </c>
      <c r="H809" s="360">
        <v>208000</v>
      </c>
      <c r="I809" s="319" t="s">
        <v>4905</v>
      </c>
    </row>
    <row r="810" spans="1:9" ht="126" hidden="1" outlineLevel="5" x14ac:dyDescent="0.25">
      <c r="A810" s="319">
        <v>89</v>
      </c>
      <c r="B810" s="359" t="s">
        <v>1785</v>
      </c>
      <c r="C810" s="359" t="s">
        <v>1123</v>
      </c>
      <c r="D810" s="359" t="s">
        <v>1785</v>
      </c>
      <c r="E810" s="319">
        <v>10</v>
      </c>
      <c r="F810" s="319" t="s">
        <v>295</v>
      </c>
      <c r="G810" s="319">
        <v>35700</v>
      </c>
      <c r="H810" s="360">
        <v>357000</v>
      </c>
      <c r="I810" s="319" t="s">
        <v>4905</v>
      </c>
    </row>
    <row r="811" spans="1:9" ht="126" hidden="1" outlineLevel="5" x14ac:dyDescent="0.25">
      <c r="A811" s="319">
        <v>90</v>
      </c>
      <c r="B811" s="359" t="s">
        <v>1786</v>
      </c>
      <c r="C811" s="359" t="s">
        <v>1123</v>
      </c>
      <c r="D811" s="359" t="s">
        <v>1786</v>
      </c>
      <c r="E811" s="319">
        <v>10</v>
      </c>
      <c r="F811" s="319" t="s">
        <v>295</v>
      </c>
      <c r="G811" s="319">
        <v>37350</v>
      </c>
      <c r="H811" s="360">
        <v>373500</v>
      </c>
      <c r="I811" s="319" t="s">
        <v>4905</v>
      </c>
    </row>
    <row r="812" spans="1:9" ht="126" hidden="1" outlineLevel="5" x14ac:dyDescent="0.25">
      <c r="A812" s="319">
        <v>91</v>
      </c>
      <c r="B812" s="359" t="s">
        <v>1787</v>
      </c>
      <c r="C812" s="359" t="s">
        <v>1123</v>
      </c>
      <c r="D812" s="359" t="s">
        <v>1787</v>
      </c>
      <c r="E812" s="319">
        <v>10</v>
      </c>
      <c r="F812" s="319" t="s">
        <v>295</v>
      </c>
      <c r="G812" s="319">
        <v>40330</v>
      </c>
      <c r="H812" s="360">
        <v>403300</v>
      </c>
      <c r="I812" s="319" t="s">
        <v>4905</v>
      </c>
    </row>
    <row r="813" spans="1:9" ht="141.75" hidden="1" outlineLevel="5" x14ac:dyDescent="0.25">
      <c r="A813" s="319">
        <v>92</v>
      </c>
      <c r="B813" s="359" t="s">
        <v>1788</v>
      </c>
      <c r="C813" s="359" t="s">
        <v>1123</v>
      </c>
      <c r="D813" s="359" t="s">
        <v>1788</v>
      </c>
      <c r="E813" s="319">
        <v>16</v>
      </c>
      <c r="F813" s="319" t="s">
        <v>295</v>
      </c>
      <c r="G813" s="319">
        <v>39510</v>
      </c>
      <c r="H813" s="360">
        <v>632160</v>
      </c>
      <c r="I813" s="319" t="s">
        <v>4905</v>
      </c>
    </row>
    <row r="814" spans="1:9" ht="189" hidden="1" outlineLevel="5" x14ac:dyDescent="0.25">
      <c r="A814" s="319">
        <v>93</v>
      </c>
      <c r="B814" s="359" t="s">
        <v>1789</v>
      </c>
      <c r="C814" s="359" t="s">
        <v>1123</v>
      </c>
      <c r="D814" s="359" t="s">
        <v>1789</v>
      </c>
      <c r="E814" s="319">
        <v>16</v>
      </c>
      <c r="F814" s="319" t="s">
        <v>295</v>
      </c>
      <c r="G814" s="319">
        <v>41540</v>
      </c>
      <c r="H814" s="360">
        <v>664640</v>
      </c>
      <c r="I814" s="319" t="s">
        <v>4905</v>
      </c>
    </row>
    <row r="815" spans="1:9" ht="189" hidden="1" outlineLevel="5" x14ac:dyDescent="0.25">
      <c r="A815" s="319">
        <v>94</v>
      </c>
      <c r="B815" s="359" t="s">
        <v>1790</v>
      </c>
      <c r="C815" s="359" t="s">
        <v>1123</v>
      </c>
      <c r="D815" s="359" t="s">
        <v>1790</v>
      </c>
      <c r="E815" s="319">
        <v>12</v>
      </c>
      <c r="F815" s="319" t="s">
        <v>295</v>
      </c>
      <c r="G815" s="319">
        <v>32140</v>
      </c>
      <c r="H815" s="360">
        <v>385680</v>
      </c>
      <c r="I815" s="319" t="s">
        <v>4905</v>
      </c>
    </row>
    <row r="816" spans="1:9" ht="173.25" hidden="1" outlineLevel="5" x14ac:dyDescent="0.25">
      <c r="A816" s="319">
        <v>95</v>
      </c>
      <c r="B816" s="359" t="s">
        <v>1791</v>
      </c>
      <c r="C816" s="359" t="s">
        <v>1123</v>
      </c>
      <c r="D816" s="359" t="s">
        <v>1791</v>
      </c>
      <c r="E816" s="319">
        <v>18</v>
      </c>
      <c r="F816" s="319" t="s">
        <v>295</v>
      </c>
      <c r="G816" s="319">
        <v>37320</v>
      </c>
      <c r="H816" s="360">
        <v>671760</v>
      </c>
      <c r="I816" s="319" t="s">
        <v>4905</v>
      </c>
    </row>
    <row r="817" spans="1:9" ht="204.75" hidden="1" outlineLevel="5" x14ac:dyDescent="0.25">
      <c r="A817" s="319">
        <v>96</v>
      </c>
      <c r="B817" s="359" t="s">
        <v>1792</v>
      </c>
      <c r="C817" s="359" t="s">
        <v>1123</v>
      </c>
      <c r="D817" s="359" t="s">
        <v>1792</v>
      </c>
      <c r="E817" s="319">
        <v>24</v>
      </c>
      <c r="F817" s="319" t="s">
        <v>295</v>
      </c>
      <c r="G817" s="319">
        <v>43110</v>
      </c>
      <c r="H817" s="360">
        <v>1034640</v>
      </c>
      <c r="I817" s="319" t="s">
        <v>4905</v>
      </c>
    </row>
    <row r="818" spans="1:9" ht="189" hidden="1" outlineLevel="5" x14ac:dyDescent="0.25">
      <c r="A818" s="319">
        <v>97</v>
      </c>
      <c r="B818" s="359" t="s">
        <v>1793</v>
      </c>
      <c r="C818" s="359" t="s">
        <v>1123</v>
      </c>
      <c r="D818" s="359" t="s">
        <v>1793</v>
      </c>
      <c r="E818" s="319">
        <v>18</v>
      </c>
      <c r="F818" s="319" t="s">
        <v>295</v>
      </c>
      <c r="G818" s="319">
        <v>42570</v>
      </c>
      <c r="H818" s="360">
        <v>766260</v>
      </c>
      <c r="I818" s="319" t="s">
        <v>4905</v>
      </c>
    </row>
    <row r="819" spans="1:9" ht="189" hidden="1" outlineLevel="5" x14ac:dyDescent="0.25">
      <c r="A819" s="319">
        <v>98</v>
      </c>
      <c r="B819" s="359" t="s">
        <v>1794</v>
      </c>
      <c r="C819" s="359" t="s">
        <v>1123</v>
      </c>
      <c r="D819" s="359" t="s">
        <v>1794</v>
      </c>
      <c r="E819" s="319">
        <v>20</v>
      </c>
      <c r="F819" s="319" t="s">
        <v>295</v>
      </c>
      <c r="G819" s="319">
        <v>43900</v>
      </c>
      <c r="H819" s="360">
        <v>878000</v>
      </c>
      <c r="I819" s="319" t="s">
        <v>4905</v>
      </c>
    </row>
    <row r="820" spans="1:9" ht="189" hidden="1" outlineLevel="5" x14ac:dyDescent="0.25">
      <c r="A820" s="319">
        <v>99</v>
      </c>
      <c r="B820" s="359" t="s">
        <v>1795</v>
      </c>
      <c r="C820" s="359" t="s">
        <v>1123</v>
      </c>
      <c r="D820" s="359" t="s">
        <v>1795</v>
      </c>
      <c r="E820" s="319">
        <v>24</v>
      </c>
      <c r="F820" s="319" t="s">
        <v>295</v>
      </c>
      <c r="G820" s="319">
        <v>42030</v>
      </c>
      <c r="H820" s="360">
        <v>1008720</v>
      </c>
      <c r="I820" s="319" t="s">
        <v>4905</v>
      </c>
    </row>
    <row r="821" spans="1:9" ht="157.5" hidden="1" outlineLevel="5" x14ac:dyDescent="0.25">
      <c r="A821" s="319">
        <v>100</v>
      </c>
      <c r="B821" s="359" t="s">
        <v>1796</v>
      </c>
      <c r="C821" s="359" t="s">
        <v>1123</v>
      </c>
      <c r="D821" s="359" t="s">
        <v>1796</v>
      </c>
      <c r="E821" s="319">
        <v>14</v>
      </c>
      <c r="F821" s="319" t="s">
        <v>295</v>
      </c>
      <c r="G821" s="319">
        <v>39510</v>
      </c>
      <c r="H821" s="360">
        <v>553140</v>
      </c>
      <c r="I821" s="319" t="s">
        <v>4905</v>
      </c>
    </row>
    <row r="822" spans="1:9" ht="157.5" hidden="1" outlineLevel="5" x14ac:dyDescent="0.25">
      <c r="A822" s="319">
        <v>101</v>
      </c>
      <c r="B822" s="359" t="s">
        <v>1797</v>
      </c>
      <c r="C822" s="359" t="s">
        <v>1123</v>
      </c>
      <c r="D822" s="359" t="s">
        <v>1797</v>
      </c>
      <c r="E822" s="319">
        <v>13</v>
      </c>
      <c r="F822" s="319" t="s">
        <v>295</v>
      </c>
      <c r="G822" s="319">
        <v>41545</v>
      </c>
      <c r="H822" s="360">
        <v>540085</v>
      </c>
      <c r="I822" s="319" t="s">
        <v>4905</v>
      </c>
    </row>
    <row r="823" spans="1:9" ht="173.25" hidden="1" outlineLevel="5" x14ac:dyDescent="0.25">
      <c r="A823" s="319">
        <v>102</v>
      </c>
      <c r="B823" s="359" t="s">
        <v>1798</v>
      </c>
      <c r="C823" s="359" t="s">
        <v>1123</v>
      </c>
      <c r="D823" s="359" t="s">
        <v>1798</v>
      </c>
      <c r="E823" s="319">
        <v>24</v>
      </c>
      <c r="F823" s="319" t="s">
        <v>295</v>
      </c>
      <c r="G823" s="319">
        <v>36680</v>
      </c>
      <c r="H823" s="360">
        <v>880320</v>
      </c>
      <c r="I823" s="319" t="s">
        <v>4905</v>
      </c>
    </row>
    <row r="824" spans="1:9" ht="189" hidden="1" outlineLevel="5" x14ac:dyDescent="0.25">
      <c r="A824" s="319">
        <v>103</v>
      </c>
      <c r="B824" s="359" t="s">
        <v>1799</v>
      </c>
      <c r="C824" s="359" t="s">
        <v>1123</v>
      </c>
      <c r="D824" s="359" t="s">
        <v>1799</v>
      </c>
      <c r="E824" s="319">
        <v>21</v>
      </c>
      <c r="F824" s="319" t="s">
        <v>295</v>
      </c>
      <c r="G824" s="319">
        <v>35340</v>
      </c>
      <c r="H824" s="360">
        <v>742140</v>
      </c>
      <c r="I824" s="319" t="s">
        <v>4905</v>
      </c>
    </row>
    <row r="825" spans="1:9" ht="141.75" hidden="1" outlineLevel="5" x14ac:dyDescent="0.25">
      <c r="A825" s="319">
        <v>104</v>
      </c>
      <c r="B825" s="359" t="s">
        <v>1800</v>
      </c>
      <c r="C825" s="359" t="s">
        <v>1123</v>
      </c>
      <c r="D825" s="359" t="s">
        <v>1800</v>
      </c>
      <c r="E825" s="319">
        <v>22</v>
      </c>
      <c r="F825" s="319" t="s">
        <v>295</v>
      </c>
      <c r="G825" s="319">
        <v>38030</v>
      </c>
      <c r="H825" s="360">
        <v>836660</v>
      </c>
      <c r="I825" s="319" t="s">
        <v>4905</v>
      </c>
    </row>
    <row r="826" spans="1:9" ht="173.25" hidden="1" outlineLevel="5" x14ac:dyDescent="0.25">
      <c r="A826" s="319">
        <v>105</v>
      </c>
      <c r="B826" s="359" t="s">
        <v>1801</v>
      </c>
      <c r="C826" s="359" t="s">
        <v>1123</v>
      </c>
      <c r="D826" s="359" t="s">
        <v>1801</v>
      </c>
      <c r="E826" s="319">
        <v>20</v>
      </c>
      <c r="F826" s="319" t="s">
        <v>295</v>
      </c>
      <c r="G826" s="319">
        <v>39620</v>
      </c>
      <c r="H826" s="360">
        <v>792400</v>
      </c>
      <c r="I826" s="319" t="s">
        <v>4905</v>
      </c>
    </row>
    <row r="827" spans="1:9" ht="220.5" hidden="1" outlineLevel="5" x14ac:dyDescent="0.25">
      <c r="A827" s="319">
        <v>106</v>
      </c>
      <c r="B827" s="359" t="s">
        <v>1802</v>
      </c>
      <c r="C827" s="359" t="s">
        <v>1123</v>
      </c>
      <c r="D827" s="359" t="s">
        <v>1802</v>
      </c>
      <c r="E827" s="319">
        <v>13</v>
      </c>
      <c r="F827" s="319" t="s">
        <v>295</v>
      </c>
      <c r="G827" s="319">
        <v>48570</v>
      </c>
      <c r="H827" s="360">
        <v>631410</v>
      </c>
      <c r="I827" s="319" t="s">
        <v>4905</v>
      </c>
    </row>
    <row r="828" spans="1:9" ht="173.25" hidden="1" outlineLevel="5" x14ac:dyDescent="0.25">
      <c r="A828" s="319">
        <v>107</v>
      </c>
      <c r="B828" s="359" t="s">
        <v>1803</v>
      </c>
      <c r="C828" s="359" t="s">
        <v>1123</v>
      </c>
      <c r="D828" s="359" t="s">
        <v>1803</v>
      </c>
      <c r="E828" s="319">
        <v>24</v>
      </c>
      <c r="F828" s="319" t="s">
        <v>295</v>
      </c>
      <c r="G828" s="319">
        <v>40470</v>
      </c>
      <c r="H828" s="360">
        <v>971280</v>
      </c>
      <c r="I828" s="319" t="s">
        <v>4905</v>
      </c>
    </row>
    <row r="829" spans="1:9" ht="157.5" hidden="1" outlineLevel="5" x14ac:dyDescent="0.25">
      <c r="A829" s="319">
        <v>108</v>
      </c>
      <c r="B829" s="359" t="s">
        <v>1804</v>
      </c>
      <c r="C829" s="359" t="s">
        <v>1123</v>
      </c>
      <c r="D829" s="359" t="s">
        <v>1804</v>
      </c>
      <c r="E829" s="319">
        <v>40</v>
      </c>
      <c r="F829" s="319" t="s">
        <v>295</v>
      </c>
      <c r="G829" s="319">
        <v>50310</v>
      </c>
      <c r="H829" s="360">
        <v>2012400</v>
      </c>
      <c r="I829" s="319" t="s">
        <v>4905</v>
      </c>
    </row>
    <row r="830" spans="1:9" ht="141.75" hidden="1" outlineLevel="5" x14ac:dyDescent="0.25">
      <c r="A830" s="319">
        <v>109</v>
      </c>
      <c r="B830" s="359" t="s">
        <v>1805</v>
      </c>
      <c r="C830" s="359" t="s">
        <v>1123</v>
      </c>
      <c r="D830" s="359" t="s">
        <v>1805</v>
      </c>
      <c r="E830" s="319">
        <v>40</v>
      </c>
      <c r="F830" s="319" t="s">
        <v>295</v>
      </c>
      <c r="G830" s="319">
        <v>41780</v>
      </c>
      <c r="H830" s="360">
        <v>1671200</v>
      </c>
      <c r="I830" s="319" t="s">
        <v>4905</v>
      </c>
    </row>
    <row r="831" spans="1:9" ht="141.75" hidden="1" outlineLevel="5" x14ac:dyDescent="0.25">
      <c r="A831" s="319">
        <v>110</v>
      </c>
      <c r="B831" s="359" t="s">
        <v>1806</v>
      </c>
      <c r="C831" s="359" t="s">
        <v>1123</v>
      </c>
      <c r="D831" s="359" t="s">
        <v>1806</v>
      </c>
      <c r="E831" s="319">
        <v>36</v>
      </c>
      <c r="F831" s="319" t="s">
        <v>295</v>
      </c>
      <c r="G831" s="319">
        <v>43120</v>
      </c>
      <c r="H831" s="360">
        <v>1552320</v>
      </c>
      <c r="I831" s="319" t="s">
        <v>4905</v>
      </c>
    </row>
    <row r="832" spans="1:9" ht="141.75" hidden="1" outlineLevel="5" x14ac:dyDescent="0.25">
      <c r="A832" s="319">
        <v>111</v>
      </c>
      <c r="B832" s="359" t="s">
        <v>1807</v>
      </c>
      <c r="C832" s="359" t="s">
        <v>1123</v>
      </c>
      <c r="D832" s="359" t="s">
        <v>1807</v>
      </c>
      <c r="E832" s="319">
        <v>12</v>
      </c>
      <c r="F832" s="319" t="s">
        <v>295</v>
      </c>
      <c r="G832" s="319">
        <v>39515</v>
      </c>
      <c r="H832" s="360">
        <v>474180</v>
      </c>
      <c r="I832" s="319" t="s">
        <v>4905</v>
      </c>
    </row>
    <row r="833" spans="1:9" ht="63" hidden="1" outlineLevel="5" x14ac:dyDescent="0.25">
      <c r="A833" s="319">
        <v>112</v>
      </c>
      <c r="B833" s="359" t="s">
        <v>1808</v>
      </c>
      <c r="C833" s="359" t="s">
        <v>1123</v>
      </c>
      <c r="D833" s="359" t="s">
        <v>1808</v>
      </c>
      <c r="E833" s="319">
        <v>12</v>
      </c>
      <c r="F833" s="319" t="s">
        <v>295</v>
      </c>
      <c r="G833" s="319">
        <v>41545</v>
      </c>
      <c r="H833" s="360">
        <v>498540</v>
      </c>
      <c r="I833" s="319" t="s">
        <v>4905</v>
      </c>
    </row>
    <row r="834" spans="1:9" ht="157.5" hidden="1" outlineLevel="5" x14ac:dyDescent="0.25">
      <c r="A834" s="319">
        <v>113</v>
      </c>
      <c r="B834" s="359" t="s">
        <v>1809</v>
      </c>
      <c r="C834" s="359" t="s">
        <v>1123</v>
      </c>
      <c r="D834" s="359" t="s">
        <v>1809</v>
      </c>
      <c r="E834" s="319">
        <v>18</v>
      </c>
      <c r="F834" s="319" t="s">
        <v>295</v>
      </c>
      <c r="G834" s="319">
        <v>39340</v>
      </c>
      <c r="H834" s="360">
        <v>708120</v>
      </c>
      <c r="I834" s="319" t="s">
        <v>4905</v>
      </c>
    </row>
    <row r="835" spans="1:9" ht="173.25" hidden="1" outlineLevel="5" x14ac:dyDescent="0.25">
      <c r="A835" s="319">
        <v>114</v>
      </c>
      <c r="B835" s="359" t="s">
        <v>1810</v>
      </c>
      <c r="C835" s="359" t="s">
        <v>1123</v>
      </c>
      <c r="D835" s="359" t="s">
        <v>1810</v>
      </c>
      <c r="E835" s="319">
        <v>5</v>
      </c>
      <c r="F835" s="319" t="s">
        <v>295</v>
      </c>
      <c r="G835" s="319">
        <v>42810</v>
      </c>
      <c r="H835" s="360">
        <v>214050</v>
      </c>
      <c r="I835" s="319" t="s">
        <v>4905</v>
      </c>
    </row>
    <row r="836" spans="1:9" ht="157.5" hidden="1" outlineLevel="5" x14ac:dyDescent="0.25">
      <c r="A836" s="319">
        <v>115</v>
      </c>
      <c r="B836" s="359" t="s">
        <v>1811</v>
      </c>
      <c r="C836" s="359" t="s">
        <v>1123</v>
      </c>
      <c r="D836" s="359" t="s">
        <v>1811</v>
      </c>
      <c r="E836" s="319">
        <v>10</v>
      </c>
      <c r="F836" s="319" t="s">
        <v>295</v>
      </c>
      <c r="G836" s="319">
        <v>43080</v>
      </c>
      <c r="H836" s="360">
        <v>430800</v>
      </c>
      <c r="I836" s="319" t="s">
        <v>4905</v>
      </c>
    </row>
    <row r="837" spans="1:9" ht="157.5" hidden="1" outlineLevel="5" x14ac:dyDescent="0.25">
      <c r="A837" s="319">
        <v>116</v>
      </c>
      <c r="B837" s="359" t="s">
        <v>1812</v>
      </c>
      <c r="C837" s="359" t="s">
        <v>1123</v>
      </c>
      <c r="D837" s="359" t="s">
        <v>1812</v>
      </c>
      <c r="E837" s="319">
        <v>3</v>
      </c>
      <c r="F837" s="319" t="s">
        <v>295</v>
      </c>
      <c r="G837" s="319">
        <v>70290</v>
      </c>
      <c r="H837" s="360">
        <v>210870</v>
      </c>
      <c r="I837" s="319" t="s">
        <v>4905</v>
      </c>
    </row>
    <row r="838" spans="1:9" ht="78.75" hidden="1" outlineLevel="5" x14ac:dyDescent="0.25">
      <c r="A838" s="319">
        <v>117</v>
      </c>
      <c r="B838" s="359" t="s">
        <v>1813</v>
      </c>
      <c r="C838" s="359" t="s">
        <v>1123</v>
      </c>
      <c r="D838" s="359" t="s">
        <v>1813</v>
      </c>
      <c r="E838" s="319">
        <v>10</v>
      </c>
      <c r="F838" s="319" t="s">
        <v>295</v>
      </c>
      <c r="G838" s="319">
        <v>233580</v>
      </c>
      <c r="H838" s="360">
        <v>2335800</v>
      </c>
      <c r="I838" s="319" t="s">
        <v>4905</v>
      </c>
    </row>
    <row r="839" spans="1:9" ht="78.75" hidden="1" outlineLevel="5" x14ac:dyDescent="0.25">
      <c r="A839" s="319">
        <v>118</v>
      </c>
      <c r="B839" s="359" t="s">
        <v>1814</v>
      </c>
      <c r="C839" s="359" t="s">
        <v>1123</v>
      </c>
      <c r="D839" s="359" t="s">
        <v>1814</v>
      </c>
      <c r="E839" s="319">
        <v>20</v>
      </c>
      <c r="F839" s="319" t="s">
        <v>295</v>
      </c>
      <c r="G839" s="319">
        <v>77780</v>
      </c>
      <c r="H839" s="360">
        <v>1555600</v>
      </c>
      <c r="I839" s="319" t="s">
        <v>4905</v>
      </c>
    </row>
    <row r="840" spans="1:9" ht="78.75" hidden="1" outlineLevel="5" x14ac:dyDescent="0.25">
      <c r="A840" s="319">
        <v>119</v>
      </c>
      <c r="B840" s="359" t="s">
        <v>1815</v>
      </c>
      <c r="C840" s="359" t="s">
        <v>1123</v>
      </c>
      <c r="D840" s="359" t="s">
        <v>1815</v>
      </c>
      <c r="E840" s="319">
        <v>15</v>
      </c>
      <c r="F840" s="319" t="s">
        <v>295</v>
      </c>
      <c r="G840" s="319">
        <v>327020</v>
      </c>
      <c r="H840" s="360">
        <v>4905300</v>
      </c>
      <c r="I840" s="319" t="s">
        <v>4905</v>
      </c>
    </row>
    <row r="841" spans="1:9" ht="78.75" hidden="1" outlineLevel="5" x14ac:dyDescent="0.25">
      <c r="A841" s="319">
        <v>120</v>
      </c>
      <c r="B841" s="359" t="s">
        <v>1816</v>
      </c>
      <c r="C841" s="359" t="s">
        <v>1123</v>
      </c>
      <c r="D841" s="359" t="s">
        <v>1816</v>
      </c>
      <c r="E841" s="319">
        <v>15</v>
      </c>
      <c r="F841" s="319" t="s">
        <v>295</v>
      </c>
      <c r="G841" s="319">
        <v>92400</v>
      </c>
      <c r="H841" s="360">
        <v>1386000</v>
      </c>
      <c r="I841" s="319" t="s">
        <v>4905</v>
      </c>
    </row>
    <row r="842" spans="1:9" ht="63" hidden="1" outlineLevel="5" x14ac:dyDescent="0.25">
      <c r="A842" s="319">
        <v>121</v>
      </c>
      <c r="B842" s="359" t="s">
        <v>1817</v>
      </c>
      <c r="C842" s="359" t="s">
        <v>1123</v>
      </c>
      <c r="D842" s="359" t="s">
        <v>1817</v>
      </c>
      <c r="E842" s="319">
        <v>10</v>
      </c>
      <c r="F842" s="319" t="s">
        <v>295</v>
      </c>
      <c r="G842" s="319">
        <v>229060</v>
      </c>
      <c r="H842" s="360">
        <v>2290600</v>
      </c>
      <c r="I842" s="319" t="s">
        <v>4905</v>
      </c>
    </row>
    <row r="843" spans="1:9" ht="63" hidden="1" outlineLevel="5" x14ac:dyDescent="0.25">
      <c r="A843" s="319">
        <v>122</v>
      </c>
      <c r="B843" s="359" t="s">
        <v>1818</v>
      </c>
      <c r="C843" s="359" t="s">
        <v>1123</v>
      </c>
      <c r="D843" s="359" t="s">
        <v>1818</v>
      </c>
      <c r="E843" s="319">
        <v>75</v>
      </c>
      <c r="F843" s="319" t="s">
        <v>295</v>
      </c>
      <c r="G843" s="319">
        <v>43400</v>
      </c>
      <c r="H843" s="360">
        <v>3255000</v>
      </c>
      <c r="I843" s="319" t="s">
        <v>4905</v>
      </c>
    </row>
    <row r="844" spans="1:9" ht="78.75" hidden="1" outlineLevel="5" x14ac:dyDescent="0.25">
      <c r="A844" s="319">
        <v>123</v>
      </c>
      <c r="B844" s="359" t="s">
        <v>1819</v>
      </c>
      <c r="C844" s="359" t="s">
        <v>1123</v>
      </c>
      <c r="D844" s="359" t="s">
        <v>1819</v>
      </c>
      <c r="E844" s="319">
        <v>25</v>
      </c>
      <c r="F844" s="319" t="s">
        <v>295</v>
      </c>
      <c r="G844" s="319">
        <v>41300</v>
      </c>
      <c r="H844" s="360">
        <v>1032500</v>
      </c>
      <c r="I844" s="319" t="s">
        <v>4905</v>
      </c>
    </row>
    <row r="845" spans="1:9" ht="78.75" hidden="1" outlineLevel="5" x14ac:dyDescent="0.25">
      <c r="A845" s="319">
        <v>124</v>
      </c>
      <c r="B845" s="359" t="s">
        <v>1820</v>
      </c>
      <c r="C845" s="359" t="s">
        <v>1123</v>
      </c>
      <c r="D845" s="359" t="s">
        <v>1820</v>
      </c>
      <c r="E845" s="319">
        <v>2</v>
      </c>
      <c r="F845" s="319" t="s">
        <v>295</v>
      </c>
      <c r="G845" s="319">
        <v>41300</v>
      </c>
      <c r="H845" s="360">
        <v>82600</v>
      </c>
      <c r="I845" s="319" t="s">
        <v>4905</v>
      </c>
    </row>
    <row r="846" spans="1:9" ht="94.5" hidden="1" outlineLevel="5" x14ac:dyDescent="0.25">
      <c r="A846" s="319">
        <v>125</v>
      </c>
      <c r="B846" s="359" t="s">
        <v>1821</v>
      </c>
      <c r="C846" s="359" t="s">
        <v>1123</v>
      </c>
      <c r="D846" s="359" t="s">
        <v>1821</v>
      </c>
      <c r="E846" s="319">
        <v>30</v>
      </c>
      <c r="F846" s="319" t="s">
        <v>295</v>
      </c>
      <c r="G846" s="319">
        <v>43400</v>
      </c>
      <c r="H846" s="360">
        <v>1302000</v>
      </c>
      <c r="I846" s="319" t="s">
        <v>4905</v>
      </c>
    </row>
    <row r="847" spans="1:9" ht="78.75" hidden="1" outlineLevel="5" x14ac:dyDescent="0.25">
      <c r="A847" s="319">
        <v>126</v>
      </c>
      <c r="B847" s="359" t="s">
        <v>1822</v>
      </c>
      <c r="C847" s="359" t="s">
        <v>1123</v>
      </c>
      <c r="D847" s="359" t="s">
        <v>1822</v>
      </c>
      <c r="E847" s="319">
        <v>75</v>
      </c>
      <c r="F847" s="319" t="s">
        <v>295</v>
      </c>
      <c r="G847" s="319">
        <v>43400</v>
      </c>
      <c r="H847" s="360">
        <v>3255000</v>
      </c>
      <c r="I847" s="319" t="s">
        <v>4905</v>
      </c>
    </row>
    <row r="848" spans="1:9" ht="78.75" hidden="1" outlineLevel="5" x14ac:dyDescent="0.25">
      <c r="A848" s="319">
        <v>127</v>
      </c>
      <c r="B848" s="359" t="s">
        <v>1823</v>
      </c>
      <c r="C848" s="359" t="s">
        <v>1123</v>
      </c>
      <c r="D848" s="359" t="s">
        <v>1823</v>
      </c>
      <c r="E848" s="319">
        <v>2</v>
      </c>
      <c r="F848" s="319" t="s">
        <v>295</v>
      </c>
      <c r="G848" s="319">
        <v>41300</v>
      </c>
      <c r="H848" s="360">
        <v>82600</v>
      </c>
      <c r="I848" s="319" t="s">
        <v>4905</v>
      </c>
    </row>
    <row r="849" spans="1:9" ht="78.75" hidden="1" outlineLevel="5" x14ac:dyDescent="0.25">
      <c r="A849" s="319">
        <v>128</v>
      </c>
      <c r="B849" s="359" t="s">
        <v>1824</v>
      </c>
      <c r="C849" s="359" t="s">
        <v>1123</v>
      </c>
      <c r="D849" s="359" t="s">
        <v>1824</v>
      </c>
      <c r="E849" s="319">
        <v>3</v>
      </c>
      <c r="F849" s="319" t="s">
        <v>295</v>
      </c>
      <c r="G849" s="319">
        <v>41300</v>
      </c>
      <c r="H849" s="360">
        <v>123900</v>
      </c>
      <c r="I849" s="319" t="s">
        <v>4905</v>
      </c>
    </row>
    <row r="850" spans="1:9" ht="78.75" hidden="1" outlineLevel="5" x14ac:dyDescent="0.25">
      <c r="A850" s="319">
        <v>129</v>
      </c>
      <c r="B850" s="359" t="s">
        <v>1825</v>
      </c>
      <c r="C850" s="359" t="s">
        <v>1123</v>
      </c>
      <c r="D850" s="359" t="s">
        <v>1825</v>
      </c>
      <c r="E850" s="319">
        <v>2</v>
      </c>
      <c r="F850" s="319" t="s">
        <v>295</v>
      </c>
      <c r="G850" s="319">
        <v>41300</v>
      </c>
      <c r="H850" s="360">
        <v>82600</v>
      </c>
      <c r="I850" s="319" t="s">
        <v>4905</v>
      </c>
    </row>
    <row r="851" spans="1:9" ht="78.75" hidden="1" outlineLevel="5" x14ac:dyDescent="0.25">
      <c r="A851" s="319">
        <v>130</v>
      </c>
      <c r="B851" s="359" t="s">
        <v>1826</v>
      </c>
      <c r="C851" s="359" t="s">
        <v>1123</v>
      </c>
      <c r="D851" s="359" t="s">
        <v>1826</v>
      </c>
      <c r="E851" s="319">
        <v>2</v>
      </c>
      <c r="F851" s="319" t="s">
        <v>295</v>
      </c>
      <c r="G851" s="319">
        <v>41300</v>
      </c>
      <c r="H851" s="360">
        <v>82600</v>
      </c>
      <c r="I851" s="319" t="s">
        <v>4905</v>
      </c>
    </row>
    <row r="852" spans="1:9" ht="78.75" hidden="1" outlineLevel="5" x14ac:dyDescent="0.25">
      <c r="A852" s="319">
        <v>131</v>
      </c>
      <c r="B852" s="359" t="s">
        <v>1827</v>
      </c>
      <c r="C852" s="359" t="s">
        <v>1123</v>
      </c>
      <c r="D852" s="359" t="s">
        <v>1827</v>
      </c>
      <c r="E852" s="319">
        <v>22</v>
      </c>
      <c r="F852" s="319" t="s">
        <v>295</v>
      </c>
      <c r="G852" s="319">
        <v>41300</v>
      </c>
      <c r="H852" s="360">
        <v>908600</v>
      </c>
      <c r="I852" s="319" t="s">
        <v>4905</v>
      </c>
    </row>
    <row r="853" spans="1:9" ht="63" hidden="1" outlineLevel="5" x14ac:dyDescent="0.25">
      <c r="A853" s="319">
        <v>132</v>
      </c>
      <c r="B853" s="359" t="s">
        <v>1828</v>
      </c>
      <c r="C853" s="359" t="s">
        <v>1123</v>
      </c>
      <c r="D853" s="359" t="s">
        <v>1828</v>
      </c>
      <c r="E853" s="319">
        <v>5</v>
      </c>
      <c r="F853" s="319" t="s">
        <v>295</v>
      </c>
      <c r="G853" s="319">
        <v>53760</v>
      </c>
      <c r="H853" s="360">
        <v>268800</v>
      </c>
      <c r="I853" s="319" t="s">
        <v>4905</v>
      </c>
    </row>
    <row r="854" spans="1:9" ht="78.75" hidden="1" outlineLevel="5" x14ac:dyDescent="0.25">
      <c r="A854" s="319">
        <v>133</v>
      </c>
      <c r="B854" s="359" t="s">
        <v>1829</v>
      </c>
      <c r="C854" s="359" t="s">
        <v>1123</v>
      </c>
      <c r="D854" s="359" t="s">
        <v>1829</v>
      </c>
      <c r="E854" s="319">
        <v>10</v>
      </c>
      <c r="F854" s="319" t="s">
        <v>295</v>
      </c>
      <c r="G854" s="319">
        <v>285620</v>
      </c>
      <c r="H854" s="360">
        <v>2856200</v>
      </c>
      <c r="I854" s="319" t="s">
        <v>4905</v>
      </c>
    </row>
    <row r="855" spans="1:9" ht="110.25" hidden="1" outlineLevel="5" x14ac:dyDescent="0.25">
      <c r="A855" s="319">
        <v>134</v>
      </c>
      <c r="B855" s="359" t="s">
        <v>1830</v>
      </c>
      <c r="C855" s="359" t="s">
        <v>1123</v>
      </c>
      <c r="D855" s="359" t="s">
        <v>1830</v>
      </c>
      <c r="E855" s="319">
        <v>65</v>
      </c>
      <c r="F855" s="319" t="s">
        <v>295</v>
      </c>
      <c r="G855" s="319">
        <v>11865</v>
      </c>
      <c r="H855" s="360">
        <v>771225</v>
      </c>
      <c r="I855" s="319" t="s">
        <v>4905</v>
      </c>
    </row>
    <row r="856" spans="1:9" ht="220.5" hidden="1" outlineLevel="5" x14ac:dyDescent="0.25">
      <c r="A856" s="319">
        <v>135</v>
      </c>
      <c r="B856" s="359" t="s">
        <v>1831</v>
      </c>
      <c r="C856" s="359" t="s">
        <v>1123</v>
      </c>
      <c r="D856" s="359" t="s">
        <v>1831</v>
      </c>
      <c r="E856" s="319">
        <v>55</v>
      </c>
      <c r="F856" s="319" t="s">
        <v>295</v>
      </c>
      <c r="G856" s="319">
        <v>44210</v>
      </c>
      <c r="H856" s="360">
        <v>2431550</v>
      </c>
      <c r="I856" s="319" t="s">
        <v>4905</v>
      </c>
    </row>
    <row r="857" spans="1:9" ht="110.25" hidden="1" outlineLevel="5" x14ac:dyDescent="0.25">
      <c r="A857" s="319">
        <v>136</v>
      </c>
      <c r="B857" s="359" t="s">
        <v>1832</v>
      </c>
      <c r="C857" s="359" t="s">
        <v>1123</v>
      </c>
      <c r="D857" s="359" t="s">
        <v>1832</v>
      </c>
      <c r="E857" s="319">
        <v>40</v>
      </c>
      <c r="F857" s="319" t="s">
        <v>295</v>
      </c>
      <c r="G857" s="319">
        <v>17960</v>
      </c>
      <c r="H857" s="360">
        <v>718400</v>
      </c>
      <c r="I857" s="319" t="s">
        <v>4905</v>
      </c>
    </row>
    <row r="858" spans="1:9" ht="63" hidden="1" outlineLevel="5" x14ac:dyDescent="0.25">
      <c r="A858" s="319">
        <v>137</v>
      </c>
      <c r="B858" s="359" t="s">
        <v>1833</v>
      </c>
      <c r="C858" s="359" t="s">
        <v>1123</v>
      </c>
      <c r="D858" s="359" t="s">
        <v>1833</v>
      </c>
      <c r="E858" s="319">
        <v>3</v>
      </c>
      <c r="F858" s="319" t="s">
        <v>5097</v>
      </c>
      <c r="G858" s="319">
        <v>280000</v>
      </c>
      <c r="H858" s="360">
        <v>840000</v>
      </c>
      <c r="I858" s="319" t="s">
        <v>4905</v>
      </c>
    </row>
    <row r="859" spans="1:9" ht="63" hidden="1" outlineLevel="5" x14ac:dyDescent="0.25">
      <c r="A859" s="319">
        <v>138</v>
      </c>
      <c r="B859" s="359" t="s">
        <v>1834</v>
      </c>
      <c r="C859" s="359" t="s">
        <v>1123</v>
      </c>
      <c r="D859" s="359" t="s">
        <v>5615</v>
      </c>
      <c r="E859" s="319">
        <v>20</v>
      </c>
      <c r="F859" s="319" t="s">
        <v>295</v>
      </c>
      <c r="G859" s="319">
        <v>5030</v>
      </c>
      <c r="H859" s="360">
        <v>100600</v>
      </c>
      <c r="I859" s="319" t="s">
        <v>4905</v>
      </c>
    </row>
    <row r="860" spans="1:9" ht="110.25" hidden="1" outlineLevel="5" x14ac:dyDescent="0.25">
      <c r="A860" s="319">
        <v>139</v>
      </c>
      <c r="B860" s="359" t="s">
        <v>1835</v>
      </c>
      <c r="C860" s="359" t="s">
        <v>1123</v>
      </c>
      <c r="D860" s="359" t="s">
        <v>1835</v>
      </c>
      <c r="E860" s="319">
        <v>2</v>
      </c>
      <c r="F860" s="319" t="s">
        <v>295</v>
      </c>
      <c r="G860" s="319">
        <v>15400</v>
      </c>
      <c r="H860" s="360">
        <v>30800</v>
      </c>
      <c r="I860" s="319" t="s">
        <v>4905</v>
      </c>
    </row>
    <row r="861" spans="1:9" ht="110.25" hidden="1" outlineLevel="5" x14ac:dyDescent="0.25">
      <c r="A861" s="319">
        <v>140</v>
      </c>
      <c r="B861" s="359" t="s">
        <v>1836</v>
      </c>
      <c r="C861" s="359" t="s">
        <v>1123</v>
      </c>
      <c r="D861" s="359" t="s">
        <v>1836</v>
      </c>
      <c r="E861" s="319">
        <v>2</v>
      </c>
      <c r="F861" s="319" t="s">
        <v>4466</v>
      </c>
      <c r="G861" s="319">
        <v>165178</v>
      </c>
      <c r="H861" s="360">
        <v>330356</v>
      </c>
      <c r="I861" s="319" t="s">
        <v>4905</v>
      </c>
    </row>
    <row r="862" spans="1:9" ht="63" hidden="1" outlineLevel="5" x14ac:dyDescent="0.25">
      <c r="A862" s="319">
        <v>141</v>
      </c>
      <c r="B862" s="359" t="s">
        <v>1837</v>
      </c>
      <c r="C862" s="359" t="s">
        <v>1123</v>
      </c>
      <c r="D862" s="359" t="s">
        <v>1837</v>
      </c>
      <c r="E862" s="319">
        <v>2</v>
      </c>
      <c r="F862" s="319" t="s">
        <v>4466</v>
      </c>
      <c r="G862" s="319">
        <v>276428</v>
      </c>
      <c r="H862" s="360">
        <v>552856</v>
      </c>
      <c r="I862" s="319" t="s">
        <v>4905</v>
      </c>
    </row>
    <row r="863" spans="1:9" ht="409.5" hidden="1" outlineLevel="5" x14ac:dyDescent="0.25">
      <c r="A863" s="319">
        <v>142</v>
      </c>
      <c r="B863" s="359" t="s">
        <v>1838</v>
      </c>
      <c r="C863" s="359" t="s">
        <v>1123</v>
      </c>
      <c r="D863" s="359" t="s">
        <v>1838</v>
      </c>
      <c r="E863" s="319">
        <v>20</v>
      </c>
      <c r="F863" s="319" t="s">
        <v>4466</v>
      </c>
      <c r="G863" s="319">
        <v>22140</v>
      </c>
      <c r="H863" s="360">
        <v>442800</v>
      </c>
      <c r="I863" s="319" t="s">
        <v>4905</v>
      </c>
    </row>
    <row r="864" spans="1:9" ht="47.25" hidden="1" outlineLevel="5" x14ac:dyDescent="0.25">
      <c r="A864" s="319">
        <v>143</v>
      </c>
      <c r="B864" s="359" t="s">
        <v>1839</v>
      </c>
      <c r="C864" s="359" t="s">
        <v>1123</v>
      </c>
      <c r="D864" s="359" t="s">
        <v>1839</v>
      </c>
      <c r="E864" s="319">
        <v>1</v>
      </c>
      <c r="F864" s="319" t="s">
        <v>4466</v>
      </c>
      <c r="G864" s="319">
        <v>116517.86</v>
      </c>
      <c r="H864" s="360">
        <v>116517.86</v>
      </c>
      <c r="I864" s="319" t="s">
        <v>4905</v>
      </c>
    </row>
    <row r="865" spans="1:9" ht="63" hidden="1" outlineLevel="5" x14ac:dyDescent="0.25">
      <c r="A865" s="319">
        <v>144</v>
      </c>
      <c r="B865" s="359" t="s">
        <v>1840</v>
      </c>
      <c r="C865" s="359" t="s">
        <v>1123</v>
      </c>
      <c r="D865" s="359" t="s">
        <v>1840</v>
      </c>
      <c r="E865" s="319">
        <v>55</v>
      </c>
      <c r="F865" s="319" t="s">
        <v>4466</v>
      </c>
      <c r="G865" s="319">
        <v>21540</v>
      </c>
      <c r="H865" s="360">
        <v>1184700</v>
      </c>
      <c r="I865" s="319" t="s">
        <v>4905</v>
      </c>
    </row>
    <row r="866" spans="1:9" ht="63" hidden="1" outlineLevel="5" x14ac:dyDescent="0.25">
      <c r="A866" s="319">
        <v>145</v>
      </c>
      <c r="B866" s="359" t="s">
        <v>1841</v>
      </c>
      <c r="C866" s="359" t="s">
        <v>1123</v>
      </c>
      <c r="D866" s="359" t="s">
        <v>1841</v>
      </c>
      <c r="E866" s="319">
        <v>40</v>
      </c>
      <c r="F866" s="319" t="s">
        <v>4466</v>
      </c>
      <c r="G866" s="319">
        <v>44625</v>
      </c>
      <c r="H866" s="360">
        <v>1785000</v>
      </c>
      <c r="I866" s="319" t="s">
        <v>4905</v>
      </c>
    </row>
    <row r="867" spans="1:9" ht="31.5" hidden="1" outlineLevel="5" x14ac:dyDescent="0.25">
      <c r="A867" s="319">
        <v>146</v>
      </c>
      <c r="B867" s="359" t="s">
        <v>1842</v>
      </c>
      <c r="C867" s="359" t="s">
        <v>1123</v>
      </c>
      <c r="D867" s="359" t="s">
        <v>1842</v>
      </c>
      <c r="E867" s="319">
        <v>36</v>
      </c>
      <c r="F867" s="319" t="s">
        <v>4340</v>
      </c>
      <c r="G867" s="319">
        <v>33769</v>
      </c>
      <c r="H867" s="360">
        <v>1215684</v>
      </c>
      <c r="I867" s="319" t="s">
        <v>4905</v>
      </c>
    </row>
    <row r="868" spans="1:9" ht="31.5" hidden="1" outlineLevel="5" x14ac:dyDescent="0.25">
      <c r="A868" s="319">
        <v>147</v>
      </c>
      <c r="B868" s="359" t="s">
        <v>1843</v>
      </c>
      <c r="C868" s="359" t="s">
        <v>1123</v>
      </c>
      <c r="D868" s="359" t="s">
        <v>1843</v>
      </c>
      <c r="E868" s="319">
        <v>36</v>
      </c>
      <c r="F868" s="319" t="s">
        <v>4340</v>
      </c>
      <c r="G868" s="319">
        <v>33769</v>
      </c>
      <c r="H868" s="360">
        <v>1215684</v>
      </c>
      <c r="I868" s="319" t="s">
        <v>4905</v>
      </c>
    </row>
    <row r="869" spans="1:9" ht="31.5" hidden="1" outlineLevel="5" x14ac:dyDescent="0.25">
      <c r="A869" s="319">
        <v>148</v>
      </c>
      <c r="B869" s="359" t="s">
        <v>1844</v>
      </c>
      <c r="C869" s="359" t="s">
        <v>1123</v>
      </c>
      <c r="D869" s="359" t="s">
        <v>1844</v>
      </c>
      <c r="E869" s="319">
        <v>36</v>
      </c>
      <c r="F869" s="319" t="s">
        <v>4340</v>
      </c>
      <c r="G869" s="319">
        <v>33769</v>
      </c>
      <c r="H869" s="360">
        <v>1215684</v>
      </c>
      <c r="I869" s="319" t="s">
        <v>4905</v>
      </c>
    </row>
    <row r="870" spans="1:9" ht="47.25" hidden="1" outlineLevel="5" x14ac:dyDescent="0.25">
      <c r="A870" s="319">
        <v>149</v>
      </c>
      <c r="B870" s="359" t="s">
        <v>1845</v>
      </c>
      <c r="C870" s="359" t="s">
        <v>1123</v>
      </c>
      <c r="D870" s="359" t="s">
        <v>1845</v>
      </c>
      <c r="E870" s="319">
        <v>15</v>
      </c>
      <c r="F870" s="319" t="s">
        <v>4466</v>
      </c>
      <c r="G870" s="319">
        <v>32194</v>
      </c>
      <c r="H870" s="360">
        <v>482910</v>
      </c>
      <c r="I870" s="319" t="s">
        <v>4905</v>
      </c>
    </row>
    <row r="871" spans="1:9" ht="47.25" hidden="1" outlineLevel="5" x14ac:dyDescent="0.25">
      <c r="A871" s="319">
        <v>150</v>
      </c>
      <c r="B871" s="359" t="s">
        <v>1846</v>
      </c>
      <c r="C871" s="359" t="s">
        <v>1123</v>
      </c>
      <c r="D871" s="359" t="s">
        <v>1846</v>
      </c>
      <c r="E871" s="319">
        <v>18</v>
      </c>
      <c r="F871" s="319" t="s">
        <v>4466</v>
      </c>
      <c r="G871" s="319">
        <v>24974</v>
      </c>
      <c r="H871" s="360">
        <v>449532</v>
      </c>
      <c r="I871" s="319" t="s">
        <v>4905</v>
      </c>
    </row>
    <row r="872" spans="1:9" ht="31.5" hidden="1" outlineLevel="5" x14ac:dyDescent="0.25">
      <c r="A872" s="319">
        <v>151</v>
      </c>
      <c r="B872" s="359" t="s">
        <v>1847</v>
      </c>
      <c r="C872" s="359" t="s">
        <v>1123</v>
      </c>
      <c r="D872" s="359" t="s">
        <v>1847</v>
      </c>
      <c r="E872" s="319">
        <v>5</v>
      </c>
      <c r="F872" s="319" t="s">
        <v>4466</v>
      </c>
      <c r="G872" s="319">
        <v>58660</v>
      </c>
      <c r="H872" s="360">
        <v>293300</v>
      </c>
      <c r="I872" s="319" t="s">
        <v>4905</v>
      </c>
    </row>
    <row r="873" spans="1:9" ht="63" hidden="1" outlineLevel="5" x14ac:dyDescent="0.25">
      <c r="A873" s="319">
        <v>152</v>
      </c>
      <c r="B873" s="359" t="s">
        <v>1848</v>
      </c>
      <c r="C873" s="359" t="s">
        <v>1123</v>
      </c>
      <c r="D873" s="359" t="s">
        <v>1848</v>
      </c>
      <c r="E873" s="319">
        <v>25</v>
      </c>
      <c r="F873" s="319" t="s">
        <v>4466</v>
      </c>
      <c r="G873" s="319">
        <v>86813</v>
      </c>
      <c r="H873" s="360">
        <v>2170325</v>
      </c>
      <c r="I873" s="319" t="s">
        <v>4905</v>
      </c>
    </row>
    <row r="874" spans="1:9" ht="63" hidden="1" outlineLevel="5" x14ac:dyDescent="0.25">
      <c r="A874" s="319">
        <v>153</v>
      </c>
      <c r="B874" s="359" t="s">
        <v>1849</v>
      </c>
      <c r="C874" s="359" t="s">
        <v>1123</v>
      </c>
      <c r="D874" s="359" t="s">
        <v>1849</v>
      </c>
      <c r="E874" s="319">
        <v>40</v>
      </c>
      <c r="F874" s="319" t="s">
        <v>4466</v>
      </c>
      <c r="G874" s="319">
        <v>16959</v>
      </c>
      <c r="H874" s="360">
        <v>678360</v>
      </c>
      <c r="I874" s="319" t="s">
        <v>4905</v>
      </c>
    </row>
    <row r="875" spans="1:9" ht="63" hidden="1" outlineLevel="5" x14ac:dyDescent="0.25">
      <c r="A875" s="319">
        <v>154</v>
      </c>
      <c r="B875" s="359" t="s">
        <v>1850</v>
      </c>
      <c r="C875" s="359" t="s">
        <v>1123</v>
      </c>
      <c r="D875" s="359" t="s">
        <v>1850</v>
      </c>
      <c r="E875" s="319">
        <v>20</v>
      </c>
      <c r="F875" s="319" t="s">
        <v>4466</v>
      </c>
      <c r="G875" s="319">
        <v>162035.71</v>
      </c>
      <c r="H875" s="360">
        <v>3240714.1999999997</v>
      </c>
      <c r="I875" s="319" t="s">
        <v>4905</v>
      </c>
    </row>
    <row r="876" spans="1:9" ht="63" hidden="1" outlineLevel="5" x14ac:dyDescent="0.25">
      <c r="A876" s="319">
        <v>155</v>
      </c>
      <c r="B876" s="359" t="s">
        <v>1851</v>
      </c>
      <c r="C876" s="359" t="s">
        <v>1123</v>
      </c>
      <c r="D876" s="359" t="s">
        <v>1851</v>
      </c>
      <c r="E876" s="319">
        <v>8</v>
      </c>
      <c r="F876" s="319" t="s">
        <v>4466</v>
      </c>
      <c r="G876" s="319">
        <v>79569</v>
      </c>
      <c r="H876" s="360">
        <v>636552</v>
      </c>
      <c r="I876" s="319" t="s">
        <v>4905</v>
      </c>
    </row>
    <row r="877" spans="1:9" ht="63" hidden="1" outlineLevel="5" x14ac:dyDescent="0.25">
      <c r="A877" s="319">
        <v>156</v>
      </c>
      <c r="B877" s="359" t="s">
        <v>1852</v>
      </c>
      <c r="C877" s="359" t="s">
        <v>1123</v>
      </c>
      <c r="D877" s="359" t="s">
        <v>1852</v>
      </c>
      <c r="E877" s="319">
        <v>13</v>
      </c>
      <c r="F877" s="319" t="s">
        <v>4466</v>
      </c>
      <c r="G877" s="319">
        <v>55250</v>
      </c>
      <c r="H877" s="360">
        <v>718250</v>
      </c>
      <c r="I877" s="319" t="s">
        <v>4905</v>
      </c>
    </row>
    <row r="878" spans="1:9" ht="63" hidden="1" outlineLevel="5" x14ac:dyDescent="0.25">
      <c r="A878" s="319">
        <v>157</v>
      </c>
      <c r="B878" s="359" t="s">
        <v>1853</v>
      </c>
      <c r="C878" s="359" t="s">
        <v>1123</v>
      </c>
      <c r="D878" s="359" t="s">
        <v>1853</v>
      </c>
      <c r="E878" s="319">
        <v>20</v>
      </c>
      <c r="F878" s="319" t="s">
        <v>4466</v>
      </c>
      <c r="G878" s="319">
        <v>283521.43</v>
      </c>
      <c r="H878" s="360">
        <v>5670428.5999999996</v>
      </c>
      <c r="I878" s="319" t="s">
        <v>4905</v>
      </c>
    </row>
    <row r="879" spans="1:9" ht="63" hidden="1" outlineLevel="5" x14ac:dyDescent="0.25">
      <c r="A879" s="319">
        <v>158</v>
      </c>
      <c r="B879" s="359" t="s">
        <v>1854</v>
      </c>
      <c r="C879" s="359" t="s">
        <v>1123</v>
      </c>
      <c r="D879" s="359" t="s">
        <v>1854</v>
      </c>
      <c r="E879" s="319">
        <v>130</v>
      </c>
      <c r="F879" s="319" t="s">
        <v>4466</v>
      </c>
      <c r="G879" s="319">
        <v>20330</v>
      </c>
      <c r="H879" s="360">
        <v>2642900</v>
      </c>
      <c r="I879" s="319" t="s">
        <v>4905</v>
      </c>
    </row>
    <row r="880" spans="1:9" ht="31.5" hidden="1" outlineLevel="5" x14ac:dyDescent="0.25">
      <c r="A880" s="319">
        <v>159</v>
      </c>
      <c r="B880" s="359" t="s">
        <v>1855</v>
      </c>
      <c r="C880" s="359" t="s">
        <v>1123</v>
      </c>
      <c r="D880" s="359" t="s">
        <v>1855</v>
      </c>
      <c r="E880" s="319">
        <v>4</v>
      </c>
      <c r="F880" s="319" t="s">
        <v>4466</v>
      </c>
      <c r="G880" s="319">
        <v>260562</v>
      </c>
      <c r="H880" s="360">
        <v>1042248</v>
      </c>
      <c r="I880" s="319" t="s">
        <v>4905</v>
      </c>
    </row>
    <row r="881" spans="1:9" ht="63" hidden="1" outlineLevel="5" x14ac:dyDescent="0.25">
      <c r="A881" s="319">
        <v>160</v>
      </c>
      <c r="B881" s="359" t="s">
        <v>1856</v>
      </c>
      <c r="C881" s="359" t="s">
        <v>1123</v>
      </c>
      <c r="D881" s="359" t="s">
        <v>1856</v>
      </c>
      <c r="E881" s="319">
        <v>20</v>
      </c>
      <c r="F881" s="319" t="s">
        <v>4466</v>
      </c>
      <c r="G881" s="319">
        <v>89174.999999999985</v>
      </c>
      <c r="H881" s="360">
        <v>1783499.9999999998</v>
      </c>
      <c r="I881" s="319" t="s">
        <v>4905</v>
      </c>
    </row>
    <row r="882" spans="1:9" ht="63" hidden="1" outlineLevel="5" x14ac:dyDescent="0.25">
      <c r="A882" s="319">
        <v>161</v>
      </c>
      <c r="B882" s="359" t="s">
        <v>1857</v>
      </c>
      <c r="C882" s="359" t="s">
        <v>1123</v>
      </c>
      <c r="D882" s="359" t="s">
        <v>1857</v>
      </c>
      <c r="E882" s="319">
        <v>15</v>
      </c>
      <c r="F882" s="319" t="s">
        <v>4466</v>
      </c>
      <c r="G882" s="319">
        <v>75122</v>
      </c>
      <c r="H882" s="360">
        <v>1126830</v>
      </c>
      <c r="I882" s="319" t="s">
        <v>4905</v>
      </c>
    </row>
    <row r="883" spans="1:9" ht="63" hidden="1" outlineLevel="5" x14ac:dyDescent="0.25">
      <c r="A883" s="319">
        <v>162</v>
      </c>
      <c r="B883" s="359" t="s">
        <v>1858</v>
      </c>
      <c r="C883" s="359" t="s">
        <v>1123</v>
      </c>
      <c r="D883" s="359" t="s">
        <v>1858</v>
      </c>
      <c r="E883" s="319">
        <v>18</v>
      </c>
      <c r="F883" s="319" t="s">
        <v>4466</v>
      </c>
      <c r="G883" s="319">
        <v>129125</v>
      </c>
      <c r="H883" s="360">
        <v>2324250</v>
      </c>
      <c r="I883" s="319" t="s">
        <v>4905</v>
      </c>
    </row>
    <row r="884" spans="1:9" ht="63" hidden="1" outlineLevel="5" x14ac:dyDescent="0.25">
      <c r="A884" s="319">
        <v>163</v>
      </c>
      <c r="B884" s="359" t="s">
        <v>1859</v>
      </c>
      <c r="C884" s="359" t="s">
        <v>1123</v>
      </c>
      <c r="D884" s="359" t="s">
        <v>1859</v>
      </c>
      <c r="E884" s="319">
        <v>18</v>
      </c>
      <c r="F884" s="319" t="s">
        <v>4466</v>
      </c>
      <c r="G884" s="319">
        <v>124267.86</v>
      </c>
      <c r="H884" s="360">
        <v>2236821.48</v>
      </c>
      <c r="I884" s="319" t="s">
        <v>4905</v>
      </c>
    </row>
    <row r="885" spans="1:9" ht="78.75" hidden="1" outlineLevel="5" x14ac:dyDescent="0.25">
      <c r="A885" s="319">
        <v>164</v>
      </c>
      <c r="B885" s="359" t="s">
        <v>1860</v>
      </c>
      <c r="C885" s="359" t="s">
        <v>1123</v>
      </c>
      <c r="D885" s="359" t="s">
        <v>1860</v>
      </c>
      <c r="E885" s="319">
        <v>90</v>
      </c>
      <c r="F885" s="319" t="s">
        <v>4466</v>
      </c>
      <c r="G885" s="319">
        <v>71792.86</v>
      </c>
      <c r="H885" s="360">
        <v>6461357.4000000004</v>
      </c>
      <c r="I885" s="319" t="s">
        <v>4905</v>
      </c>
    </row>
    <row r="886" spans="1:9" ht="47.25" hidden="1" outlineLevel="5" x14ac:dyDescent="0.25">
      <c r="A886" s="319">
        <v>165</v>
      </c>
      <c r="B886" s="359" t="s">
        <v>1861</v>
      </c>
      <c r="C886" s="359" t="s">
        <v>1123</v>
      </c>
      <c r="D886" s="359" t="s">
        <v>1861</v>
      </c>
      <c r="E886" s="319">
        <v>10</v>
      </c>
      <c r="F886" s="319" t="s">
        <v>4466</v>
      </c>
      <c r="G886" s="319">
        <v>134455</v>
      </c>
      <c r="H886" s="360">
        <v>1344550</v>
      </c>
      <c r="I886" s="319" t="s">
        <v>4905</v>
      </c>
    </row>
    <row r="887" spans="1:9" ht="47.25" hidden="1" outlineLevel="5" x14ac:dyDescent="0.25">
      <c r="A887" s="319">
        <v>166</v>
      </c>
      <c r="B887" s="359" t="s">
        <v>1862</v>
      </c>
      <c r="C887" s="359" t="s">
        <v>1123</v>
      </c>
      <c r="D887" s="359" t="s">
        <v>1862</v>
      </c>
      <c r="E887" s="319">
        <v>97</v>
      </c>
      <c r="F887" s="319" t="s">
        <v>5097</v>
      </c>
      <c r="G887" s="319">
        <v>13557</v>
      </c>
      <c r="H887" s="360">
        <v>1315029</v>
      </c>
      <c r="I887" s="319" t="s">
        <v>4905</v>
      </c>
    </row>
    <row r="888" spans="1:9" ht="94.5" hidden="1" outlineLevel="5" x14ac:dyDescent="0.25">
      <c r="A888" s="319">
        <v>167</v>
      </c>
      <c r="B888" s="359" t="s">
        <v>1863</v>
      </c>
      <c r="C888" s="359" t="s">
        <v>1123</v>
      </c>
      <c r="D888" s="359" t="s">
        <v>1863</v>
      </c>
      <c r="E888" s="319">
        <v>40</v>
      </c>
      <c r="F888" s="319" t="s">
        <v>295</v>
      </c>
      <c r="G888" s="319">
        <v>24000</v>
      </c>
      <c r="H888" s="360">
        <v>960000</v>
      </c>
      <c r="I888" s="319" t="s">
        <v>4905</v>
      </c>
    </row>
    <row r="889" spans="1:9" ht="94.5" hidden="1" outlineLevel="5" x14ac:dyDescent="0.25">
      <c r="A889" s="319">
        <v>168</v>
      </c>
      <c r="B889" s="359" t="s">
        <v>1864</v>
      </c>
      <c r="C889" s="359" t="s">
        <v>1123</v>
      </c>
      <c r="D889" s="359" t="s">
        <v>1864</v>
      </c>
      <c r="E889" s="319">
        <v>40</v>
      </c>
      <c r="F889" s="319" t="s">
        <v>295</v>
      </c>
      <c r="G889" s="319">
        <v>24000</v>
      </c>
      <c r="H889" s="360">
        <v>960000</v>
      </c>
      <c r="I889" s="319" t="s">
        <v>4905</v>
      </c>
    </row>
    <row r="890" spans="1:9" ht="94.5" hidden="1" outlineLevel="5" x14ac:dyDescent="0.25">
      <c r="A890" s="319">
        <v>169</v>
      </c>
      <c r="B890" s="359" t="s">
        <v>1865</v>
      </c>
      <c r="C890" s="359" t="s">
        <v>1123</v>
      </c>
      <c r="D890" s="359" t="s">
        <v>1865</v>
      </c>
      <c r="E890" s="319">
        <v>40</v>
      </c>
      <c r="F890" s="319" t="s">
        <v>295</v>
      </c>
      <c r="G890" s="319">
        <v>24000</v>
      </c>
      <c r="H890" s="360">
        <v>960000</v>
      </c>
      <c r="I890" s="319" t="s">
        <v>4905</v>
      </c>
    </row>
    <row r="891" spans="1:9" ht="189" hidden="1" outlineLevel="5" x14ac:dyDescent="0.25">
      <c r="A891" s="319">
        <v>170</v>
      </c>
      <c r="B891" s="359" t="s">
        <v>334</v>
      </c>
      <c r="C891" s="359" t="s">
        <v>1123</v>
      </c>
      <c r="D891" s="359" t="s">
        <v>5616</v>
      </c>
      <c r="E891" s="319">
        <v>5</v>
      </c>
      <c r="F891" s="319" t="s">
        <v>5063</v>
      </c>
      <c r="G891" s="319">
        <v>59655</v>
      </c>
      <c r="H891" s="360">
        <v>298275</v>
      </c>
      <c r="I891" s="319" t="s">
        <v>4905</v>
      </c>
    </row>
    <row r="892" spans="1:9" ht="330.75" hidden="1" outlineLevel="5" x14ac:dyDescent="0.25">
      <c r="A892" s="319">
        <v>171</v>
      </c>
      <c r="B892" s="359" t="s">
        <v>334</v>
      </c>
      <c r="C892" s="359" t="s">
        <v>1123</v>
      </c>
      <c r="D892" s="359" t="s">
        <v>5617</v>
      </c>
      <c r="E892" s="319">
        <v>9</v>
      </c>
      <c r="F892" s="319" t="s">
        <v>5063</v>
      </c>
      <c r="G892" s="319">
        <v>81180</v>
      </c>
      <c r="H892" s="360">
        <v>730620</v>
      </c>
      <c r="I892" s="319" t="s">
        <v>4905</v>
      </c>
    </row>
    <row r="893" spans="1:9" ht="283.5" hidden="1" outlineLevel="5" x14ac:dyDescent="0.25">
      <c r="A893" s="319">
        <v>172</v>
      </c>
      <c r="B893" s="359" t="s">
        <v>334</v>
      </c>
      <c r="C893" s="359" t="s">
        <v>1123</v>
      </c>
      <c r="D893" s="359" t="s">
        <v>5618</v>
      </c>
      <c r="E893" s="319">
        <v>9</v>
      </c>
      <c r="F893" s="319" t="s">
        <v>5063</v>
      </c>
      <c r="G893" s="319">
        <v>35055</v>
      </c>
      <c r="H893" s="360">
        <v>315495</v>
      </c>
      <c r="I893" s="319" t="s">
        <v>4905</v>
      </c>
    </row>
    <row r="894" spans="1:9" ht="299.25" hidden="1" outlineLevel="5" x14ac:dyDescent="0.25">
      <c r="A894" s="319">
        <v>173</v>
      </c>
      <c r="B894" s="359" t="s">
        <v>334</v>
      </c>
      <c r="C894" s="359" t="s">
        <v>1123</v>
      </c>
      <c r="D894" s="359" t="s">
        <v>5619</v>
      </c>
      <c r="E894" s="319">
        <v>9</v>
      </c>
      <c r="F894" s="319" t="s">
        <v>5063</v>
      </c>
      <c r="G894" s="319">
        <v>52500</v>
      </c>
      <c r="H894" s="360">
        <v>472500</v>
      </c>
      <c r="I894" s="319" t="s">
        <v>4905</v>
      </c>
    </row>
    <row r="895" spans="1:9" ht="330.75" hidden="1" outlineLevel="5" x14ac:dyDescent="0.25">
      <c r="A895" s="319">
        <v>174</v>
      </c>
      <c r="B895" s="359" t="s">
        <v>334</v>
      </c>
      <c r="C895" s="359" t="s">
        <v>1123</v>
      </c>
      <c r="D895" s="359" t="s">
        <v>5620</v>
      </c>
      <c r="E895" s="319">
        <v>9</v>
      </c>
      <c r="F895" s="319" t="s">
        <v>5063</v>
      </c>
      <c r="G895" s="319">
        <v>73185</v>
      </c>
      <c r="H895" s="360">
        <v>658665</v>
      </c>
      <c r="I895" s="319" t="s">
        <v>4905</v>
      </c>
    </row>
    <row r="896" spans="1:9" ht="173.25" hidden="1" outlineLevel="5" x14ac:dyDescent="0.25">
      <c r="A896" s="319">
        <v>175</v>
      </c>
      <c r="B896" s="359" t="s">
        <v>334</v>
      </c>
      <c r="C896" s="359" t="s">
        <v>1123</v>
      </c>
      <c r="D896" s="359" t="s">
        <v>5621</v>
      </c>
      <c r="E896" s="319">
        <v>10</v>
      </c>
      <c r="F896" s="319" t="s">
        <v>5063</v>
      </c>
      <c r="G896" s="319">
        <v>13590</v>
      </c>
      <c r="H896" s="360">
        <v>135900</v>
      </c>
      <c r="I896" s="319" t="s">
        <v>4905</v>
      </c>
    </row>
    <row r="897" spans="1:9" ht="236.25" hidden="1" outlineLevel="5" x14ac:dyDescent="0.25">
      <c r="A897" s="319">
        <v>176</v>
      </c>
      <c r="B897" s="359" t="s">
        <v>334</v>
      </c>
      <c r="C897" s="359" t="s">
        <v>1123</v>
      </c>
      <c r="D897" s="359" t="s">
        <v>5622</v>
      </c>
      <c r="E897" s="319">
        <v>10</v>
      </c>
      <c r="F897" s="319" t="s">
        <v>5063</v>
      </c>
      <c r="G897" s="319">
        <v>25179</v>
      </c>
      <c r="H897" s="360">
        <v>251790</v>
      </c>
      <c r="I897" s="319" t="s">
        <v>4905</v>
      </c>
    </row>
    <row r="898" spans="1:9" ht="110.25" hidden="1" outlineLevel="5" x14ac:dyDescent="0.25">
      <c r="A898" s="319">
        <v>177</v>
      </c>
      <c r="B898" s="359" t="s">
        <v>334</v>
      </c>
      <c r="C898" s="359" t="s">
        <v>1123</v>
      </c>
      <c r="D898" s="359" t="s">
        <v>5623</v>
      </c>
      <c r="E898" s="319">
        <v>10</v>
      </c>
      <c r="F898" s="319" t="s">
        <v>5063</v>
      </c>
      <c r="G898" s="319">
        <v>22755</v>
      </c>
      <c r="H898" s="360">
        <v>227550</v>
      </c>
      <c r="I898" s="319" t="s">
        <v>4905</v>
      </c>
    </row>
    <row r="899" spans="1:9" ht="204.75" hidden="1" outlineLevel="5" x14ac:dyDescent="0.25">
      <c r="A899" s="319">
        <v>178</v>
      </c>
      <c r="B899" s="359" t="s">
        <v>334</v>
      </c>
      <c r="C899" s="359" t="s">
        <v>1123</v>
      </c>
      <c r="D899" s="359" t="s">
        <v>5624</v>
      </c>
      <c r="E899" s="319">
        <v>10</v>
      </c>
      <c r="F899" s="319" t="s">
        <v>5063</v>
      </c>
      <c r="G899" s="319">
        <v>36285</v>
      </c>
      <c r="H899" s="360">
        <v>362850</v>
      </c>
      <c r="I899" s="319" t="s">
        <v>4905</v>
      </c>
    </row>
    <row r="900" spans="1:9" ht="252" hidden="1" outlineLevel="5" x14ac:dyDescent="0.25">
      <c r="A900" s="319">
        <v>179</v>
      </c>
      <c r="B900" s="359" t="s">
        <v>334</v>
      </c>
      <c r="C900" s="359" t="s">
        <v>1123</v>
      </c>
      <c r="D900" s="359" t="s">
        <v>5625</v>
      </c>
      <c r="E900" s="319">
        <v>4</v>
      </c>
      <c r="F900" s="319" t="s">
        <v>5063</v>
      </c>
      <c r="G900" s="319">
        <v>92500</v>
      </c>
      <c r="H900" s="360">
        <v>370000</v>
      </c>
      <c r="I900" s="319" t="s">
        <v>4905</v>
      </c>
    </row>
    <row r="901" spans="1:9" ht="47.25" hidden="1" outlineLevel="5" x14ac:dyDescent="0.25">
      <c r="A901" s="319">
        <v>180</v>
      </c>
      <c r="B901" s="359" t="s">
        <v>1866</v>
      </c>
      <c r="C901" s="359" t="s">
        <v>1123</v>
      </c>
      <c r="D901" s="359" t="s">
        <v>1866</v>
      </c>
      <c r="E901" s="319">
        <v>1</v>
      </c>
      <c r="F901" s="319" t="s">
        <v>724</v>
      </c>
      <c r="G901" s="319">
        <v>136959</v>
      </c>
      <c r="H901" s="360">
        <v>136959</v>
      </c>
      <c r="I901" s="319" t="s">
        <v>4905</v>
      </c>
    </row>
    <row r="902" spans="1:9" ht="31.5" hidden="1" outlineLevel="5" x14ac:dyDescent="0.25">
      <c r="A902" s="319">
        <v>181</v>
      </c>
      <c r="B902" s="359" t="s">
        <v>1867</v>
      </c>
      <c r="C902" s="359" t="s">
        <v>1123</v>
      </c>
      <c r="D902" s="359" t="s">
        <v>1867</v>
      </c>
      <c r="E902" s="319">
        <v>2</v>
      </c>
      <c r="F902" s="319" t="s">
        <v>295</v>
      </c>
      <c r="G902" s="319">
        <v>71280</v>
      </c>
      <c r="H902" s="360">
        <v>142560</v>
      </c>
      <c r="I902" s="319" t="s">
        <v>4905</v>
      </c>
    </row>
    <row r="903" spans="1:9" ht="31.5" hidden="1" outlineLevel="5" x14ac:dyDescent="0.25">
      <c r="A903" s="319">
        <v>182</v>
      </c>
      <c r="B903" s="359" t="s">
        <v>1868</v>
      </c>
      <c r="C903" s="359" t="s">
        <v>1123</v>
      </c>
      <c r="D903" s="359" t="s">
        <v>1868</v>
      </c>
      <c r="E903" s="319">
        <v>2</v>
      </c>
      <c r="F903" s="319" t="s">
        <v>295</v>
      </c>
      <c r="G903" s="319">
        <v>71280</v>
      </c>
      <c r="H903" s="360">
        <v>142560</v>
      </c>
      <c r="I903" s="319" t="s">
        <v>4905</v>
      </c>
    </row>
    <row r="904" spans="1:9" ht="47.25" hidden="1" outlineLevel="5" x14ac:dyDescent="0.25">
      <c r="A904" s="319">
        <v>183</v>
      </c>
      <c r="B904" s="359" t="s">
        <v>1869</v>
      </c>
      <c r="C904" s="359" t="s">
        <v>1123</v>
      </c>
      <c r="D904" s="359" t="s">
        <v>1869</v>
      </c>
      <c r="E904" s="319">
        <v>3</v>
      </c>
      <c r="F904" s="319" t="s">
        <v>295</v>
      </c>
      <c r="G904" s="319">
        <v>112200</v>
      </c>
      <c r="H904" s="360">
        <v>336600</v>
      </c>
      <c r="I904" s="319" t="s">
        <v>4905</v>
      </c>
    </row>
    <row r="905" spans="1:9" ht="47.25" hidden="1" outlineLevel="5" x14ac:dyDescent="0.25">
      <c r="A905" s="319">
        <v>184</v>
      </c>
      <c r="B905" s="359" t="s">
        <v>1870</v>
      </c>
      <c r="C905" s="359" t="s">
        <v>1123</v>
      </c>
      <c r="D905" s="359" t="s">
        <v>1870</v>
      </c>
      <c r="E905" s="319">
        <v>3</v>
      </c>
      <c r="F905" s="319" t="s">
        <v>295</v>
      </c>
      <c r="G905" s="319">
        <v>110220</v>
      </c>
      <c r="H905" s="360">
        <v>330660</v>
      </c>
      <c r="I905" s="319" t="s">
        <v>4905</v>
      </c>
    </row>
    <row r="906" spans="1:9" ht="47.25" hidden="1" outlineLevel="5" x14ac:dyDescent="0.25">
      <c r="A906" s="319">
        <v>185</v>
      </c>
      <c r="B906" s="359" t="s">
        <v>1871</v>
      </c>
      <c r="C906" s="359" t="s">
        <v>1123</v>
      </c>
      <c r="D906" s="359" t="s">
        <v>1871</v>
      </c>
      <c r="E906" s="319">
        <v>1</v>
      </c>
      <c r="F906" s="319" t="s">
        <v>295</v>
      </c>
      <c r="G906" s="319">
        <v>99000</v>
      </c>
      <c r="H906" s="360">
        <v>99000</v>
      </c>
      <c r="I906" s="319" t="s">
        <v>4905</v>
      </c>
    </row>
    <row r="907" spans="1:9" ht="47.25" hidden="1" outlineLevel="5" x14ac:dyDescent="0.25">
      <c r="A907" s="319">
        <v>186</v>
      </c>
      <c r="B907" s="359" t="s">
        <v>1872</v>
      </c>
      <c r="C907" s="359" t="s">
        <v>1123</v>
      </c>
      <c r="D907" s="359" t="s">
        <v>1872</v>
      </c>
      <c r="E907" s="319">
        <v>1</v>
      </c>
      <c r="F907" s="319" t="s">
        <v>295</v>
      </c>
      <c r="G907" s="319">
        <v>99000</v>
      </c>
      <c r="H907" s="360">
        <v>99000</v>
      </c>
      <c r="I907" s="319" t="s">
        <v>4905</v>
      </c>
    </row>
    <row r="908" spans="1:9" ht="78.75" hidden="1" outlineLevel="5" x14ac:dyDescent="0.25">
      <c r="A908" s="319">
        <v>187</v>
      </c>
      <c r="B908" s="359" t="s">
        <v>1873</v>
      </c>
      <c r="C908" s="359" t="s">
        <v>1123</v>
      </c>
      <c r="D908" s="359" t="s">
        <v>1873</v>
      </c>
      <c r="E908" s="319">
        <v>2</v>
      </c>
      <c r="F908" s="319" t="s">
        <v>295</v>
      </c>
      <c r="G908" s="319">
        <v>71280</v>
      </c>
      <c r="H908" s="360">
        <v>142560</v>
      </c>
      <c r="I908" s="319" t="s">
        <v>4905</v>
      </c>
    </row>
    <row r="909" spans="1:9" ht="94.5" hidden="1" outlineLevel="5" x14ac:dyDescent="0.25">
      <c r="A909" s="319">
        <v>188</v>
      </c>
      <c r="B909" s="359" t="s">
        <v>1874</v>
      </c>
      <c r="C909" s="359" t="s">
        <v>1123</v>
      </c>
      <c r="D909" s="359" t="s">
        <v>1874</v>
      </c>
      <c r="E909" s="319">
        <v>2</v>
      </c>
      <c r="F909" s="319" t="s">
        <v>295</v>
      </c>
      <c r="G909" s="319">
        <v>71280</v>
      </c>
      <c r="H909" s="360">
        <v>142560</v>
      </c>
      <c r="I909" s="319" t="s">
        <v>4905</v>
      </c>
    </row>
    <row r="910" spans="1:9" ht="63" hidden="1" outlineLevel="5" x14ac:dyDescent="0.25">
      <c r="A910" s="319">
        <v>189</v>
      </c>
      <c r="B910" s="359" t="s">
        <v>1875</v>
      </c>
      <c r="C910" s="359" t="s">
        <v>1123</v>
      </c>
      <c r="D910" s="359" t="s">
        <v>1875</v>
      </c>
      <c r="E910" s="319">
        <v>1</v>
      </c>
      <c r="F910" s="319" t="s">
        <v>295</v>
      </c>
      <c r="G910" s="319">
        <v>84479</v>
      </c>
      <c r="H910" s="360">
        <v>84479</v>
      </c>
      <c r="I910" s="319" t="s">
        <v>4905</v>
      </c>
    </row>
    <row r="911" spans="1:9" ht="63" hidden="1" outlineLevel="5" x14ac:dyDescent="0.25">
      <c r="A911" s="319">
        <v>190</v>
      </c>
      <c r="B911" s="359" t="s">
        <v>1876</v>
      </c>
      <c r="C911" s="359" t="s">
        <v>1123</v>
      </c>
      <c r="D911" s="359" t="s">
        <v>1876</v>
      </c>
      <c r="E911" s="319">
        <v>2</v>
      </c>
      <c r="F911" s="319" t="s">
        <v>295</v>
      </c>
      <c r="G911" s="319">
        <v>84479</v>
      </c>
      <c r="H911" s="360">
        <v>168958</v>
      </c>
      <c r="I911" s="319" t="s">
        <v>4905</v>
      </c>
    </row>
    <row r="912" spans="1:9" ht="47.25" hidden="1" outlineLevel="5" x14ac:dyDescent="0.25">
      <c r="A912" s="319">
        <v>191</v>
      </c>
      <c r="B912" s="359" t="s">
        <v>1877</v>
      </c>
      <c r="C912" s="359" t="s">
        <v>1123</v>
      </c>
      <c r="D912" s="359" t="s">
        <v>1877</v>
      </c>
      <c r="E912" s="319">
        <v>2</v>
      </c>
      <c r="F912" s="319" t="s">
        <v>295</v>
      </c>
      <c r="G912" s="319">
        <v>52800</v>
      </c>
      <c r="H912" s="360">
        <v>105600</v>
      </c>
      <c r="I912" s="319" t="s">
        <v>4905</v>
      </c>
    </row>
    <row r="913" spans="1:9" ht="47.25" hidden="1" outlineLevel="5" x14ac:dyDescent="0.25">
      <c r="A913" s="319">
        <v>192</v>
      </c>
      <c r="B913" s="359" t="s">
        <v>1878</v>
      </c>
      <c r="C913" s="359" t="s">
        <v>1123</v>
      </c>
      <c r="D913" s="359" t="s">
        <v>1878</v>
      </c>
      <c r="E913" s="319">
        <v>2</v>
      </c>
      <c r="F913" s="319" t="s">
        <v>295</v>
      </c>
      <c r="G913" s="319">
        <v>52800</v>
      </c>
      <c r="H913" s="360">
        <v>105600</v>
      </c>
      <c r="I913" s="319" t="s">
        <v>4905</v>
      </c>
    </row>
    <row r="914" spans="1:9" ht="63" hidden="1" outlineLevel="5" x14ac:dyDescent="0.25">
      <c r="A914" s="319">
        <v>193</v>
      </c>
      <c r="B914" s="359" t="s">
        <v>1879</v>
      </c>
      <c r="C914" s="359" t="s">
        <v>1123</v>
      </c>
      <c r="D914" s="359" t="s">
        <v>1879</v>
      </c>
      <c r="E914" s="319">
        <v>12</v>
      </c>
      <c r="F914" s="319" t="s">
        <v>295</v>
      </c>
      <c r="G914" s="319">
        <v>132000</v>
      </c>
      <c r="H914" s="360">
        <v>1584000</v>
      </c>
      <c r="I914" s="319" t="s">
        <v>4905</v>
      </c>
    </row>
    <row r="915" spans="1:9" ht="63" hidden="1" outlineLevel="5" x14ac:dyDescent="0.25">
      <c r="A915" s="319">
        <v>194</v>
      </c>
      <c r="B915" s="359" t="s">
        <v>1880</v>
      </c>
      <c r="C915" s="359" t="s">
        <v>1123</v>
      </c>
      <c r="D915" s="359" t="s">
        <v>1880</v>
      </c>
      <c r="E915" s="319">
        <v>1</v>
      </c>
      <c r="F915" s="319" t="s">
        <v>295</v>
      </c>
      <c r="G915" s="319">
        <v>84479</v>
      </c>
      <c r="H915" s="360">
        <v>84479</v>
      </c>
      <c r="I915" s="319" t="s">
        <v>4905</v>
      </c>
    </row>
    <row r="916" spans="1:9" ht="63" hidden="1" outlineLevel="5" x14ac:dyDescent="0.25">
      <c r="A916" s="319">
        <v>195</v>
      </c>
      <c r="B916" s="359" t="s">
        <v>1881</v>
      </c>
      <c r="C916" s="359" t="s">
        <v>1123</v>
      </c>
      <c r="D916" s="359" t="s">
        <v>1881</v>
      </c>
      <c r="E916" s="319">
        <v>3</v>
      </c>
      <c r="F916" s="319" t="s">
        <v>5097</v>
      </c>
      <c r="G916" s="319">
        <v>79200</v>
      </c>
      <c r="H916" s="360">
        <v>237600</v>
      </c>
      <c r="I916" s="319" t="s">
        <v>4905</v>
      </c>
    </row>
    <row r="917" spans="1:9" ht="63" hidden="1" outlineLevel="5" x14ac:dyDescent="0.25">
      <c r="A917" s="319">
        <v>196</v>
      </c>
      <c r="B917" s="359" t="s">
        <v>1882</v>
      </c>
      <c r="C917" s="359" t="s">
        <v>1123</v>
      </c>
      <c r="D917" s="359" t="s">
        <v>1882</v>
      </c>
      <c r="E917" s="319">
        <v>3</v>
      </c>
      <c r="F917" s="319" t="s">
        <v>295</v>
      </c>
      <c r="G917" s="319">
        <v>58079</v>
      </c>
      <c r="H917" s="360">
        <v>174237</v>
      </c>
      <c r="I917" s="319" t="s">
        <v>4905</v>
      </c>
    </row>
    <row r="918" spans="1:9" ht="63" hidden="1" outlineLevel="5" x14ac:dyDescent="0.25">
      <c r="A918" s="319">
        <v>197</v>
      </c>
      <c r="B918" s="359" t="s">
        <v>1883</v>
      </c>
      <c r="C918" s="359" t="s">
        <v>1123</v>
      </c>
      <c r="D918" s="359" t="s">
        <v>1883</v>
      </c>
      <c r="E918" s="319">
        <v>34</v>
      </c>
      <c r="F918" s="319" t="s">
        <v>5097</v>
      </c>
      <c r="G918" s="319">
        <v>31020</v>
      </c>
      <c r="H918" s="360">
        <v>1054680</v>
      </c>
      <c r="I918" s="319" t="s">
        <v>4905</v>
      </c>
    </row>
    <row r="919" spans="1:9" ht="47.25" hidden="1" outlineLevel="5" x14ac:dyDescent="0.25">
      <c r="A919" s="319">
        <v>198</v>
      </c>
      <c r="B919" s="359" t="s">
        <v>1884</v>
      </c>
      <c r="C919" s="359" t="s">
        <v>1123</v>
      </c>
      <c r="D919" s="359" t="s">
        <v>5626</v>
      </c>
      <c r="E919" s="319">
        <v>10</v>
      </c>
      <c r="F919" s="319" t="s">
        <v>5097</v>
      </c>
      <c r="G919" s="319">
        <v>35640</v>
      </c>
      <c r="H919" s="360">
        <v>356400</v>
      </c>
      <c r="I919" s="319" t="s">
        <v>4905</v>
      </c>
    </row>
    <row r="920" spans="1:9" ht="31.5" hidden="1" outlineLevel="5" x14ac:dyDescent="0.25">
      <c r="A920" s="319">
        <v>199</v>
      </c>
      <c r="B920" s="359" t="s">
        <v>1885</v>
      </c>
      <c r="C920" s="359" t="s">
        <v>1123</v>
      </c>
      <c r="D920" s="359" t="s">
        <v>1885</v>
      </c>
      <c r="E920" s="319">
        <v>11</v>
      </c>
      <c r="F920" s="319" t="s">
        <v>5097</v>
      </c>
      <c r="G920" s="319">
        <v>95040</v>
      </c>
      <c r="H920" s="360">
        <v>1045440</v>
      </c>
      <c r="I920" s="319" t="s">
        <v>4905</v>
      </c>
    </row>
    <row r="921" spans="1:9" ht="47.25" hidden="1" outlineLevel="5" x14ac:dyDescent="0.25">
      <c r="A921" s="319">
        <v>200</v>
      </c>
      <c r="B921" s="359" t="s">
        <v>1886</v>
      </c>
      <c r="C921" s="359" t="s">
        <v>1123</v>
      </c>
      <c r="D921" s="359" t="s">
        <v>1886</v>
      </c>
      <c r="E921" s="319">
        <v>5</v>
      </c>
      <c r="F921" s="319" t="s">
        <v>295</v>
      </c>
      <c r="G921" s="319">
        <v>210540</v>
      </c>
      <c r="H921" s="360">
        <v>1052700</v>
      </c>
      <c r="I921" s="319" t="s">
        <v>4905</v>
      </c>
    </row>
    <row r="922" spans="1:9" ht="47.25" hidden="1" outlineLevel="5" x14ac:dyDescent="0.25">
      <c r="A922" s="319">
        <v>201</v>
      </c>
      <c r="B922" s="359" t="s">
        <v>1887</v>
      </c>
      <c r="C922" s="359" t="s">
        <v>1123</v>
      </c>
      <c r="D922" s="359" t="s">
        <v>1887</v>
      </c>
      <c r="E922" s="319">
        <v>18</v>
      </c>
      <c r="F922" s="319" t="s">
        <v>295</v>
      </c>
      <c r="G922" s="319">
        <v>306240</v>
      </c>
      <c r="H922" s="360">
        <v>5512320</v>
      </c>
      <c r="I922" s="319" t="s">
        <v>4905</v>
      </c>
    </row>
    <row r="923" spans="1:9" ht="63" hidden="1" outlineLevel="5" x14ac:dyDescent="0.25">
      <c r="A923" s="319">
        <v>202</v>
      </c>
      <c r="B923" s="359" t="s">
        <v>1888</v>
      </c>
      <c r="C923" s="359" t="s">
        <v>1123</v>
      </c>
      <c r="D923" s="359" t="s">
        <v>1888</v>
      </c>
      <c r="E923" s="319">
        <v>18</v>
      </c>
      <c r="F923" s="319" t="s">
        <v>295</v>
      </c>
      <c r="G923" s="319">
        <v>57420</v>
      </c>
      <c r="H923" s="360">
        <v>1033560</v>
      </c>
      <c r="I923" s="319" t="s">
        <v>4905</v>
      </c>
    </row>
    <row r="924" spans="1:9" ht="63" hidden="1" outlineLevel="5" x14ac:dyDescent="0.25">
      <c r="A924" s="319">
        <v>203</v>
      </c>
      <c r="B924" s="359" t="s">
        <v>1889</v>
      </c>
      <c r="C924" s="359" t="s">
        <v>1123</v>
      </c>
      <c r="D924" s="359" t="s">
        <v>1889</v>
      </c>
      <c r="E924" s="319">
        <v>50</v>
      </c>
      <c r="F924" s="319" t="s">
        <v>295</v>
      </c>
      <c r="G924" s="319">
        <v>19800</v>
      </c>
      <c r="H924" s="360">
        <v>990000</v>
      </c>
      <c r="I924" s="319" t="s">
        <v>4905</v>
      </c>
    </row>
    <row r="925" spans="1:9" ht="63" hidden="1" outlineLevel="5" x14ac:dyDescent="0.25">
      <c r="A925" s="319">
        <v>204</v>
      </c>
      <c r="B925" s="359" t="s">
        <v>1890</v>
      </c>
      <c r="C925" s="359" t="s">
        <v>1123</v>
      </c>
      <c r="D925" s="359" t="s">
        <v>1890</v>
      </c>
      <c r="E925" s="319">
        <v>4</v>
      </c>
      <c r="F925" s="319" t="s">
        <v>295</v>
      </c>
      <c r="G925" s="319">
        <v>381480</v>
      </c>
      <c r="H925" s="360">
        <v>1525920</v>
      </c>
      <c r="I925" s="319" t="s">
        <v>4905</v>
      </c>
    </row>
    <row r="926" spans="1:9" ht="94.5" hidden="1" outlineLevel="5" x14ac:dyDescent="0.25">
      <c r="A926" s="319">
        <v>205</v>
      </c>
      <c r="B926" s="359" t="s">
        <v>1891</v>
      </c>
      <c r="C926" s="359" t="s">
        <v>1123</v>
      </c>
      <c r="D926" s="359" t="s">
        <v>1891</v>
      </c>
      <c r="E926" s="319">
        <v>12</v>
      </c>
      <c r="F926" s="319" t="s">
        <v>295</v>
      </c>
      <c r="G926" s="319">
        <v>267300</v>
      </c>
      <c r="H926" s="360">
        <v>3207600</v>
      </c>
      <c r="I926" s="319" t="s">
        <v>4905</v>
      </c>
    </row>
    <row r="927" spans="1:9" ht="94.5" hidden="1" outlineLevel="5" x14ac:dyDescent="0.25">
      <c r="A927" s="319">
        <v>206</v>
      </c>
      <c r="B927" s="359" t="s">
        <v>1892</v>
      </c>
      <c r="C927" s="359" t="s">
        <v>1123</v>
      </c>
      <c r="D927" s="359" t="s">
        <v>1892</v>
      </c>
      <c r="E927" s="319">
        <v>3</v>
      </c>
      <c r="F927" s="319" t="s">
        <v>295</v>
      </c>
      <c r="G927" s="319">
        <v>139260</v>
      </c>
      <c r="H927" s="360">
        <v>417780</v>
      </c>
      <c r="I927" s="319" t="s">
        <v>4905</v>
      </c>
    </row>
    <row r="928" spans="1:9" ht="63" hidden="1" outlineLevel="5" x14ac:dyDescent="0.25">
      <c r="A928" s="319">
        <v>207</v>
      </c>
      <c r="B928" s="359" t="s">
        <v>1893</v>
      </c>
      <c r="C928" s="359" t="s">
        <v>1123</v>
      </c>
      <c r="D928" s="359" t="s">
        <v>1893</v>
      </c>
      <c r="E928" s="319">
        <v>40</v>
      </c>
      <c r="F928" s="319" t="s">
        <v>295</v>
      </c>
      <c r="G928" s="319">
        <v>198000</v>
      </c>
      <c r="H928" s="360">
        <v>7920000</v>
      </c>
      <c r="I928" s="319" t="s">
        <v>4905</v>
      </c>
    </row>
    <row r="929" spans="1:9" ht="63" hidden="1" outlineLevel="5" x14ac:dyDescent="0.25">
      <c r="A929" s="319">
        <v>208</v>
      </c>
      <c r="B929" s="359" t="s">
        <v>1894</v>
      </c>
      <c r="C929" s="359" t="s">
        <v>1123</v>
      </c>
      <c r="D929" s="359" t="s">
        <v>1894</v>
      </c>
      <c r="E929" s="319">
        <v>8</v>
      </c>
      <c r="F929" s="319" t="s">
        <v>295</v>
      </c>
      <c r="G929" s="319">
        <v>843479</v>
      </c>
      <c r="H929" s="360">
        <v>6747832</v>
      </c>
      <c r="I929" s="319" t="s">
        <v>4905</v>
      </c>
    </row>
    <row r="930" spans="1:9" ht="78.75" hidden="1" outlineLevel="5" x14ac:dyDescent="0.25">
      <c r="A930" s="319">
        <v>209</v>
      </c>
      <c r="B930" s="359" t="s">
        <v>1895</v>
      </c>
      <c r="C930" s="359" t="s">
        <v>1123</v>
      </c>
      <c r="D930" s="359" t="s">
        <v>1895</v>
      </c>
      <c r="E930" s="319">
        <v>1</v>
      </c>
      <c r="F930" s="319" t="s">
        <v>5097</v>
      </c>
      <c r="G930" s="319">
        <v>41030</v>
      </c>
      <c r="H930" s="360">
        <v>41030</v>
      </c>
      <c r="I930" s="319" t="s">
        <v>4905</v>
      </c>
    </row>
    <row r="931" spans="1:9" ht="78.75" hidden="1" outlineLevel="5" x14ac:dyDescent="0.25">
      <c r="A931" s="319">
        <v>210</v>
      </c>
      <c r="B931" s="359" t="s">
        <v>1896</v>
      </c>
      <c r="C931" s="359" t="s">
        <v>1123</v>
      </c>
      <c r="D931" s="359" t="s">
        <v>1896</v>
      </c>
      <c r="E931" s="319">
        <v>9</v>
      </c>
      <c r="F931" s="319" t="s">
        <v>295</v>
      </c>
      <c r="G931" s="319">
        <v>187440</v>
      </c>
      <c r="H931" s="360">
        <v>1686960</v>
      </c>
      <c r="I931" s="319" t="s">
        <v>4905</v>
      </c>
    </row>
    <row r="932" spans="1:9" ht="110.25" hidden="1" outlineLevel="5" x14ac:dyDescent="0.25">
      <c r="A932" s="319">
        <v>211</v>
      </c>
      <c r="B932" s="359" t="s">
        <v>1900</v>
      </c>
      <c r="C932" s="359" t="s">
        <v>1123</v>
      </c>
      <c r="D932" s="359" t="s">
        <v>1900</v>
      </c>
      <c r="E932" s="319">
        <v>5</v>
      </c>
      <c r="F932" s="319" t="s">
        <v>724</v>
      </c>
      <c r="G932" s="319">
        <v>39375</v>
      </c>
      <c r="H932" s="360">
        <v>196875</v>
      </c>
      <c r="I932" s="319" t="s">
        <v>4905</v>
      </c>
    </row>
    <row r="933" spans="1:9" ht="63" hidden="1" outlineLevel="5" x14ac:dyDescent="0.25">
      <c r="A933" s="319">
        <v>212</v>
      </c>
      <c r="B933" s="359" t="s">
        <v>1901</v>
      </c>
      <c r="C933" s="359" t="s">
        <v>1123</v>
      </c>
      <c r="D933" s="359" t="s">
        <v>1901</v>
      </c>
      <c r="E933" s="319">
        <v>35</v>
      </c>
      <c r="F933" s="319" t="s">
        <v>5097</v>
      </c>
      <c r="G933" s="319">
        <v>87625</v>
      </c>
      <c r="H933" s="360">
        <v>3066875</v>
      </c>
      <c r="I933" s="319" t="s">
        <v>4905</v>
      </c>
    </row>
    <row r="934" spans="1:9" ht="47.25" hidden="1" outlineLevel="5" x14ac:dyDescent="0.25">
      <c r="A934" s="319">
        <v>213</v>
      </c>
      <c r="B934" s="359" t="s">
        <v>1902</v>
      </c>
      <c r="C934" s="359" t="s">
        <v>1135</v>
      </c>
      <c r="D934" s="359" t="s">
        <v>1902</v>
      </c>
      <c r="E934" s="319">
        <v>50</v>
      </c>
      <c r="F934" s="319" t="s">
        <v>295</v>
      </c>
      <c r="G934" s="319">
        <v>213910</v>
      </c>
      <c r="H934" s="360">
        <v>10695500</v>
      </c>
      <c r="I934" s="319" t="s">
        <v>4905</v>
      </c>
    </row>
    <row r="935" spans="1:9" ht="110.25" hidden="1" outlineLevel="5" x14ac:dyDescent="0.25">
      <c r="A935" s="319">
        <v>214</v>
      </c>
      <c r="B935" s="359" t="s">
        <v>1903</v>
      </c>
      <c r="C935" s="359" t="s">
        <v>1123</v>
      </c>
      <c r="D935" s="359" t="s">
        <v>5627</v>
      </c>
      <c r="E935" s="319">
        <v>20</v>
      </c>
      <c r="F935" s="319" t="s">
        <v>4466</v>
      </c>
      <c r="G935" s="319">
        <v>121934</v>
      </c>
      <c r="H935" s="360">
        <v>2438680</v>
      </c>
      <c r="I935" s="319" t="s">
        <v>4905</v>
      </c>
    </row>
    <row r="936" spans="1:9" ht="126" hidden="1" outlineLevel="5" x14ac:dyDescent="0.25">
      <c r="A936" s="319">
        <v>215</v>
      </c>
      <c r="B936" s="359" t="s">
        <v>295</v>
      </c>
      <c r="C936" s="359" t="s">
        <v>1123</v>
      </c>
      <c r="D936" s="359" t="s">
        <v>5628</v>
      </c>
      <c r="E936" s="319">
        <v>1</v>
      </c>
      <c r="F936" s="319" t="s">
        <v>5105</v>
      </c>
      <c r="G936" s="319">
        <v>975444.99999999977</v>
      </c>
      <c r="H936" s="360">
        <v>975444.99999999977</v>
      </c>
      <c r="I936" s="319" t="s">
        <v>4905</v>
      </c>
    </row>
    <row r="937" spans="1:9" ht="78.75" hidden="1" outlineLevel="5" x14ac:dyDescent="0.25">
      <c r="A937" s="319">
        <v>216</v>
      </c>
      <c r="B937" s="359" t="s">
        <v>1905</v>
      </c>
      <c r="C937" s="359" t="s">
        <v>1123</v>
      </c>
      <c r="D937" s="359" t="s">
        <v>5629</v>
      </c>
      <c r="E937" s="319">
        <v>2</v>
      </c>
      <c r="F937" s="319" t="s">
        <v>114</v>
      </c>
      <c r="G937" s="319">
        <v>16167</v>
      </c>
      <c r="H937" s="360">
        <v>32334</v>
      </c>
      <c r="I937" s="319" t="s">
        <v>4905</v>
      </c>
    </row>
    <row r="938" spans="1:9" ht="126" hidden="1" outlineLevel="5" x14ac:dyDescent="0.25">
      <c r="A938" s="319">
        <v>217</v>
      </c>
      <c r="B938" s="359" t="s">
        <v>1906</v>
      </c>
      <c r="C938" s="359" t="s">
        <v>1123</v>
      </c>
      <c r="D938" s="359" t="s">
        <v>5630</v>
      </c>
      <c r="E938" s="319">
        <v>2</v>
      </c>
      <c r="F938" s="319" t="s">
        <v>5063</v>
      </c>
      <c r="G938" s="319">
        <v>44870</v>
      </c>
      <c r="H938" s="360">
        <v>89740</v>
      </c>
      <c r="I938" s="319" t="s">
        <v>4905</v>
      </c>
    </row>
    <row r="939" spans="1:9" ht="47.25" hidden="1" outlineLevel="5" x14ac:dyDescent="0.25">
      <c r="A939" s="319">
        <v>218</v>
      </c>
      <c r="B939" s="359" t="s">
        <v>1907</v>
      </c>
      <c r="C939" s="359" t="s">
        <v>1123</v>
      </c>
      <c r="D939" s="359" t="s">
        <v>5631</v>
      </c>
      <c r="E939" s="319">
        <v>2</v>
      </c>
      <c r="F939" s="319" t="s">
        <v>5063</v>
      </c>
      <c r="G939" s="319">
        <v>40685.999999999993</v>
      </c>
      <c r="H939" s="360">
        <v>81371.999999999985</v>
      </c>
      <c r="I939" s="319" t="s">
        <v>4905</v>
      </c>
    </row>
    <row r="940" spans="1:9" ht="94.5" hidden="1" outlineLevel="5" x14ac:dyDescent="0.25">
      <c r="A940" s="319">
        <v>219</v>
      </c>
      <c r="B940" s="359" t="s">
        <v>1908</v>
      </c>
      <c r="C940" s="359" t="s">
        <v>1123</v>
      </c>
      <c r="D940" s="359" t="s">
        <v>5632</v>
      </c>
      <c r="E940" s="319">
        <v>1</v>
      </c>
      <c r="F940" s="319" t="s">
        <v>5063</v>
      </c>
      <c r="G940" s="319">
        <v>46573.999999999993</v>
      </c>
      <c r="H940" s="360">
        <v>46573.999999999993</v>
      </c>
      <c r="I940" s="319" t="s">
        <v>4905</v>
      </c>
    </row>
    <row r="941" spans="1:9" ht="47.25" hidden="1" outlineLevel="5" x14ac:dyDescent="0.25">
      <c r="A941" s="319">
        <v>220</v>
      </c>
      <c r="B941" s="359" t="s">
        <v>1909</v>
      </c>
      <c r="C941" s="359" t="s">
        <v>1123</v>
      </c>
      <c r="D941" s="359" t="s">
        <v>1909</v>
      </c>
      <c r="E941" s="319">
        <v>1</v>
      </c>
      <c r="F941" s="319" t="s">
        <v>5063</v>
      </c>
      <c r="G941" s="319">
        <v>98213.999999999985</v>
      </c>
      <c r="H941" s="360">
        <v>98213.999999999985</v>
      </c>
      <c r="I941" s="319" t="s">
        <v>4905</v>
      </c>
    </row>
    <row r="942" spans="1:9" ht="110.25" hidden="1" outlineLevel="5" x14ac:dyDescent="0.25">
      <c r="A942" s="319">
        <v>221</v>
      </c>
      <c r="B942" s="359" t="s">
        <v>1910</v>
      </c>
      <c r="C942" s="359" t="s">
        <v>1123</v>
      </c>
      <c r="D942" s="359" t="s">
        <v>1910</v>
      </c>
      <c r="E942" s="319">
        <v>1</v>
      </c>
      <c r="F942" s="319" t="s">
        <v>5063</v>
      </c>
      <c r="G942" s="319">
        <v>111606.99999999999</v>
      </c>
      <c r="H942" s="360">
        <v>111606.99999999999</v>
      </c>
      <c r="I942" s="319" t="s">
        <v>4905</v>
      </c>
    </row>
    <row r="943" spans="1:9" ht="47.25" hidden="1" outlineLevel="5" x14ac:dyDescent="0.25">
      <c r="A943" s="319">
        <v>222</v>
      </c>
      <c r="B943" s="359" t="s">
        <v>1911</v>
      </c>
      <c r="C943" s="359" t="s">
        <v>1123</v>
      </c>
      <c r="D943" s="359" t="s">
        <v>5633</v>
      </c>
      <c r="E943" s="319">
        <v>2</v>
      </c>
      <c r="F943" s="319" t="s">
        <v>5063</v>
      </c>
      <c r="G943" s="319">
        <v>22775.892857142855</v>
      </c>
      <c r="H943" s="360">
        <v>45551.78571428571</v>
      </c>
      <c r="I943" s="319" t="s">
        <v>4905</v>
      </c>
    </row>
    <row r="944" spans="1:9" ht="47.25" hidden="1" outlineLevel="5" x14ac:dyDescent="0.25">
      <c r="A944" s="319">
        <v>223</v>
      </c>
      <c r="B944" s="359" t="s">
        <v>1911</v>
      </c>
      <c r="C944" s="359" t="s">
        <v>1123</v>
      </c>
      <c r="D944" s="359" t="s">
        <v>5634</v>
      </c>
      <c r="E944" s="319">
        <v>2</v>
      </c>
      <c r="F944" s="319" t="s">
        <v>5063</v>
      </c>
      <c r="G944" s="319">
        <v>20061.607142857141</v>
      </c>
      <c r="H944" s="360">
        <v>40123.214285714283</v>
      </c>
      <c r="I944" s="319" t="s">
        <v>4905</v>
      </c>
    </row>
    <row r="945" spans="1:9" ht="63" hidden="1" outlineLevel="5" x14ac:dyDescent="0.25">
      <c r="A945" s="319">
        <v>224</v>
      </c>
      <c r="B945" s="359" t="s">
        <v>1911</v>
      </c>
      <c r="C945" s="359" t="s">
        <v>1123</v>
      </c>
      <c r="D945" s="359" t="s">
        <v>5635</v>
      </c>
      <c r="E945" s="319">
        <v>2</v>
      </c>
      <c r="F945" s="319" t="s">
        <v>5105</v>
      </c>
      <c r="G945" s="319">
        <v>47075.892857142855</v>
      </c>
      <c r="H945" s="360">
        <v>94151.78571428571</v>
      </c>
      <c r="I945" s="319" t="s">
        <v>4905</v>
      </c>
    </row>
    <row r="946" spans="1:9" ht="31.5" hidden="1" outlineLevel="5" x14ac:dyDescent="0.25">
      <c r="A946" s="319">
        <v>225</v>
      </c>
      <c r="B946" s="359" t="s">
        <v>295</v>
      </c>
      <c r="C946" s="359" t="s">
        <v>1123</v>
      </c>
      <c r="D946" s="359" t="s">
        <v>5636</v>
      </c>
      <c r="E946" s="319">
        <v>1</v>
      </c>
      <c r="F946" s="319" t="s">
        <v>5637</v>
      </c>
      <c r="G946" s="319">
        <v>548035</v>
      </c>
      <c r="H946" s="360">
        <v>548035</v>
      </c>
      <c r="I946" s="319" t="s">
        <v>4905</v>
      </c>
    </row>
    <row r="947" spans="1:9" ht="110.25" hidden="1" outlineLevel="5" x14ac:dyDescent="0.25">
      <c r="A947" s="319">
        <v>226</v>
      </c>
      <c r="B947" s="359" t="s">
        <v>1912</v>
      </c>
      <c r="C947" s="359" t="s">
        <v>1123</v>
      </c>
      <c r="D947" s="359" t="s">
        <v>5638</v>
      </c>
      <c r="E947" s="319">
        <v>2</v>
      </c>
      <c r="F947" s="319" t="s">
        <v>295</v>
      </c>
      <c r="G947" s="319">
        <v>296046</v>
      </c>
      <c r="H947" s="360">
        <v>592092</v>
      </c>
      <c r="I947" s="319" t="s">
        <v>4905</v>
      </c>
    </row>
    <row r="948" spans="1:9" ht="94.5" hidden="1" outlineLevel="5" x14ac:dyDescent="0.25">
      <c r="A948" s="319">
        <v>227</v>
      </c>
      <c r="B948" s="359" t="s">
        <v>1913</v>
      </c>
      <c r="C948" s="359" t="s">
        <v>1123</v>
      </c>
      <c r="D948" s="359" t="s">
        <v>5639</v>
      </c>
      <c r="E948" s="319">
        <v>2</v>
      </c>
      <c r="F948" s="319" t="s">
        <v>4911</v>
      </c>
      <c r="G948" s="319">
        <v>976529</v>
      </c>
      <c r="H948" s="360">
        <v>1953058</v>
      </c>
      <c r="I948" s="319" t="s">
        <v>4905</v>
      </c>
    </row>
    <row r="949" spans="1:9" ht="94.5" hidden="1" outlineLevel="5" x14ac:dyDescent="0.25">
      <c r="A949" s="319">
        <v>228</v>
      </c>
      <c r="B949" s="359" t="s">
        <v>1913</v>
      </c>
      <c r="C949" s="359" t="s">
        <v>1123</v>
      </c>
      <c r="D949" s="359" t="s">
        <v>5640</v>
      </c>
      <c r="E949" s="319">
        <v>1</v>
      </c>
      <c r="F949" s="319" t="s">
        <v>4911</v>
      </c>
      <c r="G949" s="319">
        <v>976529</v>
      </c>
      <c r="H949" s="360">
        <v>976529</v>
      </c>
      <c r="I949" s="319" t="s">
        <v>4905</v>
      </c>
    </row>
    <row r="950" spans="1:9" ht="94.5" hidden="1" outlineLevel="5" x14ac:dyDescent="0.25">
      <c r="A950" s="319">
        <v>229</v>
      </c>
      <c r="B950" s="359" t="s">
        <v>1913</v>
      </c>
      <c r="C950" s="359" t="s">
        <v>1123</v>
      </c>
      <c r="D950" s="359" t="s">
        <v>5641</v>
      </c>
      <c r="E950" s="319">
        <v>1</v>
      </c>
      <c r="F950" s="319" t="s">
        <v>4911</v>
      </c>
      <c r="G950" s="319">
        <v>976529</v>
      </c>
      <c r="H950" s="360">
        <v>976529</v>
      </c>
      <c r="I950" s="319" t="s">
        <v>4905</v>
      </c>
    </row>
    <row r="951" spans="1:9" ht="94.5" hidden="1" outlineLevel="5" x14ac:dyDescent="0.25">
      <c r="A951" s="319">
        <v>230</v>
      </c>
      <c r="B951" s="359" t="s">
        <v>1913</v>
      </c>
      <c r="C951" s="359" t="s">
        <v>1123</v>
      </c>
      <c r="D951" s="359" t="s">
        <v>5642</v>
      </c>
      <c r="E951" s="319">
        <v>1</v>
      </c>
      <c r="F951" s="319" t="s">
        <v>4911</v>
      </c>
      <c r="G951" s="319">
        <v>296046</v>
      </c>
      <c r="H951" s="360">
        <v>296046</v>
      </c>
      <c r="I951" s="319" t="s">
        <v>4905</v>
      </c>
    </row>
    <row r="952" spans="1:9" ht="94.5" hidden="1" outlineLevel="5" x14ac:dyDescent="0.25">
      <c r="A952" s="319">
        <v>231</v>
      </c>
      <c r="B952" s="359" t="s">
        <v>1912</v>
      </c>
      <c r="C952" s="359" t="s">
        <v>1123</v>
      </c>
      <c r="D952" s="359" t="s">
        <v>5643</v>
      </c>
      <c r="E952" s="319">
        <v>1</v>
      </c>
      <c r="F952" s="319" t="s">
        <v>295</v>
      </c>
      <c r="G952" s="319">
        <v>296046</v>
      </c>
      <c r="H952" s="360">
        <v>296046</v>
      </c>
      <c r="I952" s="319" t="s">
        <v>4905</v>
      </c>
    </row>
    <row r="953" spans="1:9" ht="78.75" hidden="1" outlineLevel="5" x14ac:dyDescent="0.25">
      <c r="A953" s="319">
        <v>232</v>
      </c>
      <c r="B953" s="359" t="s">
        <v>1912</v>
      </c>
      <c r="C953" s="359" t="s">
        <v>1123</v>
      </c>
      <c r="D953" s="359" t="s">
        <v>5644</v>
      </c>
      <c r="E953" s="319">
        <v>1</v>
      </c>
      <c r="F953" s="319" t="s">
        <v>295</v>
      </c>
      <c r="G953" s="319">
        <v>296046</v>
      </c>
      <c r="H953" s="360">
        <v>296046</v>
      </c>
      <c r="I953" s="319" t="s">
        <v>4905</v>
      </c>
    </row>
    <row r="954" spans="1:9" ht="94.5" hidden="1" outlineLevel="5" x14ac:dyDescent="0.25">
      <c r="A954" s="319">
        <v>233</v>
      </c>
      <c r="B954" s="359" t="s">
        <v>1912</v>
      </c>
      <c r="C954" s="359" t="s">
        <v>1123</v>
      </c>
      <c r="D954" s="359" t="s">
        <v>5645</v>
      </c>
      <c r="E954" s="319">
        <v>1</v>
      </c>
      <c r="F954" s="319" t="s">
        <v>295</v>
      </c>
      <c r="G954" s="319">
        <v>592090</v>
      </c>
      <c r="H954" s="360">
        <v>592090</v>
      </c>
      <c r="I954" s="319" t="s">
        <v>4905</v>
      </c>
    </row>
    <row r="955" spans="1:9" ht="94.5" hidden="1" outlineLevel="5" x14ac:dyDescent="0.25">
      <c r="A955" s="319">
        <v>234</v>
      </c>
      <c r="B955" s="359" t="s">
        <v>1912</v>
      </c>
      <c r="C955" s="359" t="s">
        <v>1123</v>
      </c>
      <c r="D955" s="359" t="s">
        <v>5646</v>
      </c>
      <c r="E955" s="319">
        <v>1</v>
      </c>
      <c r="F955" s="319" t="s">
        <v>295</v>
      </c>
      <c r="G955" s="319">
        <v>296046</v>
      </c>
      <c r="H955" s="360">
        <v>296046</v>
      </c>
      <c r="I955" s="319" t="s">
        <v>4905</v>
      </c>
    </row>
    <row r="956" spans="1:9" ht="236.25" hidden="1" outlineLevel="5" x14ac:dyDescent="0.25">
      <c r="A956" s="319">
        <v>235</v>
      </c>
      <c r="B956" s="359" t="s">
        <v>1914</v>
      </c>
      <c r="C956" s="359" t="s">
        <v>1123</v>
      </c>
      <c r="D956" s="359" t="s">
        <v>5647</v>
      </c>
      <c r="E956" s="319">
        <v>1</v>
      </c>
      <c r="F956" s="319" t="s">
        <v>295</v>
      </c>
      <c r="G956" s="319">
        <v>172058</v>
      </c>
      <c r="H956" s="360">
        <v>172058</v>
      </c>
      <c r="I956" s="319" t="s">
        <v>4905</v>
      </c>
    </row>
    <row r="957" spans="1:9" ht="78.75" hidden="1" outlineLevel="5" x14ac:dyDescent="0.25">
      <c r="A957" s="319">
        <v>236</v>
      </c>
      <c r="B957" s="359" t="s">
        <v>1917</v>
      </c>
      <c r="C957" s="359" t="s">
        <v>1123</v>
      </c>
      <c r="D957" s="359" t="s">
        <v>5648</v>
      </c>
      <c r="E957" s="319">
        <v>2</v>
      </c>
      <c r="F957" s="319" t="s">
        <v>5097</v>
      </c>
      <c r="G957" s="319">
        <v>72158</v>
      </c>
      <c r="H957" s="360">
        <v>144316</v>
      </c>
      <c r="I957" s="319" t="s">
        <v>4905</v>
      </c>
    </row>
    <row r="958" spans="1:9" ht="141.75" hidden="1" outlineLevel="5" x14ac:dyDescent="0.25">
      <c r="A958" s="319">
        <v>237</v>
      </c>
      <c r="B958" s="359" t="s">
        <v>1919</v>
      </c>
      <c r="C958" s="359" t="s">
        <v>1123</v>
      </c>
      <c r="D958" s="359" t="s">
        <v>5649</v>
      </c>
      <c r="E958" s="319">
        <v>2</v>
      </c>
      <c r="F958" s="319" t="s">
        <v>4911</v>
      </c>
      <c r="G958" s="319">
        <v>170707</v>
      </c>
      <c r="H958" s="360">
        <v>341414</v>
      </c>
      <c r="I958" s="319" t="s">
        <v>4905</v>
      </c>
    </row>
    <row r="959" spans="1:9" ht="173.25" hidden="1" outlineLevel="5" x14ac:dyDescent="0.25">
      <c r="A959" s="319">
        <v>238</v>
      </c>
      <c r="B959" s="359" t="s">
        <v>1920</v>
      </c>
      <c r="C959" s="359" t="s">
        <v>1123</v>
      </c>
      <c r="D959" s="359" t="s">
        <v>5650</v>
      </c>
      <c r="E959" s="319">
        <v>6</v>
      </c>
      <c r="F959" s="319" t="s">
        <v>5097</v>
      </c>
      <c r="G959" s="319">
        <v>8483</v>
      </c>
      <c r="H959" s="360">
        <v>50898</v>
      </c>
      <c r="I959" s="319" t="s">
        <v>4905</v>
      </c>
    </row>
    <row r="960" spans="1:9" ht="267.75" hidden="1" outlineLevel="5" x14ac:dyDescent="0.25">
      <c r="A960" s="319">
        <v>239</v>
      </c>
      <c r="B960" s="359" t="s">
        <v>1924</v>
      </c>
      <c r="C960" s="359" t="s">
        <v>1123</v>
      </c>
      <c r="D960" s="359" t="s">
        <v>5651</v>
      </c>
      <c r="E960" s="319">
        <v>2</v>
      </c>
      <c r="F960" s="319" t="s">
        <v>295</v>
      </c>
      <c r="G960" s="319">
        <v>107474</v>
      </c>
      <c r="H960" s="360">
        <v>214948</v>
      </c>
      <c r="I960" s="319" t="s">
        <v>4905</v>
      </c>
    </row>
    <row r="961" spans="1:9" ht="78.75" hidden="1" outlineLevel="5" x14ac:dyDescent="0.25">
      <c r="A961" s="319">
        <v>240</v>
      </c>
      <c r="B961" s="359" t="s">
        <v>1911</v>
      </c>
      <c r="C961" s="359" t="s">
        <v>1123</v>
      </c>
      <c r="D961" s="359" t="s">
        <v>5652</v>
      </c>
      <c r="E961" s="319">
        <v>1</v>
      </c>
      <c r="F961" s="319" t="s">
        <v>295</v>
      </c>
      <c r="G961" s="319">
        <v>180091</v>
      </c>
      <c r="H961" s="360">
        <v>180091</v>
      </c>
      <c r="I961" s="319" t="s">
        <v>4905</v>
      </c>
    </row>
    <row r="962" spans="1:9" ht="31.5" hidden="1" outlineLevel="5" x14ac:dyDescent="0.25">
      <c r="A962" s="319">
        <v>241</v>
      </c>
      <c r="B962" s="359" t="s">
        <v>1911</v>
      </c>
      <c r="C962" s="359" t="s">
        <v>1123</v>
      </c>
      <c r="D962" s="359" t="s">
        <v>5653</v>
      </c>
      <c r="E962" s="319">
        <v>2</v>
      </c>
      <c r="F962" s="319" t="s">
        <v>5097</v>
      </c>
      <c r="G962" s="319">
        <v>98698</v>
      </c>
      <c r="H962" s="360">
        <v>197396</v>
      </c>
      <c r="I962" s="319" t="s">
        <v>4905</v>
      </c>
    </row>
    <row r="963" spans="1:9" ht="31.5" hidden="1" outlineLevel="5" x14ac:dyDescent="0.25">
      <c r="A963" s="319">
        <v>242</v>
      </c>
      <c r="B963" s="359" t="s">
        <v>1911</v>
      </c>
      <c r="C963" s="359" t="s">
        <v>1123</v>
      </c>
      <c r="D963" s="359" t="s">
        <v>5654</v>
      </c>
      <c r="E963" s="319">
        <v>2</v>
      </c>
      <c r="F963" s="319" t="s">
        <v>5097</v>
      </c>
      <c r="G963" s="319">
        <v>137792</v>
      </c>
      <c r="H963" s="360">
        <v>275584</v>
      </c>
      <c r="I963" s="319" t="s">
        <v>4905</v>
      </c>
    </row>
    <row r="964" spans="1:9" ht="47.25" hidden="1" outlineLevel="5" x14ac:dyDescent="0.25">
      <c r="A964" s="319">
        <v>243</v>
      </c>
      <c r="B964" s="359" t="s">
        <v>1911</v>
      </c>
      <c r="C964" s="359" t="s">
        <v>1123</v>
      </c>
      <c r="D964" s="359" t="s">
        <v>5655</v>
      </c>
      <c r="E964" s="319">
        <v>2</v>
      </c>
      <c r="F964" s="319" t="s">
        <v>295</v>
      </c>
      <c r="G964" s="319">
        <v>1092594</v>
      </c>
      <c r="H964" s="360">
        <v>2185188</v>
      </c>
      <c r="I964" s="319" t="s">
        <v>4905</v>
      </c>
    </row>
    <row r="965" spans="1:9" ht="31.5" hidden="1" outlineLevel="5" x14ac:dyDescent="0.25">
      <c r="A965" s="319">
        <v>244</v>
      </c>
      <c r="B965" s="359" t="s">
        <v>1911</v>
      </c>
      <c r="C965" s="359" t="s">
        <v>1123</v>
      </c>
      <c r="D965" s="359" t="s">
        <v>5656</v>
      </c>
      <c r="E965" s="319">
        <v>2</v>
      </c>
      <c r="F965" s="319" t="s">
        <v>5097</v>
      </c>
      <c r="G965" s="319">
        <v>350569</v>
      </c>
      <c r="H965" s="360">
        <v>701138</v>
      </c>
      <c r="I965" s="319" t="s">
        <v>4905</v>
      </c>
    </row>
    <row r="966" spans="1:9" ht="63" hidden="1" outlineLevel="5" x14ac:dyDescent="0.25">
      <c r="A966" s="319">
        <v>245</v>
      </c>
      <c r="B966" s="359" t="s">
        <v>1911</v>
      </c>
      <c r="C966" s="359" t="s">
        <v>1123</v>
      </c>
      <c r="D966" s="359" t="s">
        <v>5657</v>
      </c>
      <c r="E966" s="319">
        <v>2</v>
      </c>
      <c r="F966" s="319" t="s">
        <v>295</v>
      </c>
      <c r="G966" s="319">
        <v>378383</v>
      </c>
      <c r="H966" s="360">
        <v>756766</v>
      </c>
      <c r="I966" s="319" t="s">
        <v>4905</v>
      </c>
    </row>
    <row r="967" spans="1:9" ht="63" hidden="1" outlineLevel="5" x14ac:dyDescent="0.25">
      <c r="A967" s="319">
        <v>246</v>
      </c>
      <c r="B967" s="359" t="s">
        <v>1911</v>
      </c>
      <c r="C967" s="359" t="s">
        <v>1123</v>
      </c>
      <c r="D967" s="359" t="s">
        <v>5658</v>
      </c>
      <c r="E967" s="319">
        <v>2</v>
      </c>
      <c r="F967" s="319" t="s">
        <v>295</v>
      </c>
      <c r="G967" s="319">
        <v>737408</v>
      </c>
      <c r="H967" s="360">
        <v>1474816</v>
      </c>
      <c r="I967" s="319" t="s">
        <v>4905</v>
      </c>
    </row>
    <row r="968" spans="1:9" ht="63" hidden="1" outlineLevel="5" x14ac:dyDescent="0.25">
      <c r="A968" s="319">
        <v>247</v>
      </c>
      <c r="B968" s="359" t="s">
        <v>1911</v>
      </c>
      <c r="C968" s="359" t="s">
        <v>1123</v>
      </c>
      <c r="D968" s="359" t="s">
        <v>5659</v>
      </c>
      <c r="E968" s="319">
        <v>2</v>
      </c>
      <c r="F968" s="319" t="s">
        <v>295</v>
      </c>
      <c r="G968" s="319">
        <v>737408</v>
      </c>
      <c r="H968" s="360">
        <v>1474816</v>
      </c>
      <c r="I968" s="319" t="s">
        <v>4905</v>
      </c>
    </row>
    <row r="969" spans="1:9" ht="47.25" hidden="1" outlineLevel="5" x14ac:dyDescent="0.25">
      <c r="A969" s="319">
        <v>248</v>
      </c>
      <c r="B969" s="359" t="s">
        <v>1911</v>
      </c>
      <c r="C969" s="359" t="s">
        <v>1123</v>
      </c>
      <c r="D969" s="359" t="s">
        <v>5660</v>
      </c>
      <c r="E969" s="319">
        <v>1</v>
      </c>
      <c r="F969" s="319" t="s">
        <v>295</v>
      </c>
      <c r="G969" s="319">
        <v>1053997</v>
      </c>
      <c r="H969" s="360">
        <v>1053997</v>
      </c>
      <c r="I969" s="319" t="s">
        <v>4905</v>
      </c>
    </row>
    <row r="970" spans="1:9" ht="63" hidden="1" outlineLevel="5" x14ac:dyDescent="0.25">
      <c r="A970" s="319">
        <v>249</v>
      </c>
      <c r="B970" s="359" t="s">
        <v>1911</v>
      </c>
      <c r="C970" s="359" t="s">
        <v>1123</v>
      </c>
      <c r="D970" s="359" t="s">
        <v>5661</v>
      </c>
      <c r="E970" s="319">
        <v>2</v>
      </c>
      <c r="F970" s="319" t="s">
        <v>295</v>
      </c>
      <c r="G970" s="319">
        <v>962877</v>
      </c>
      <c r="H970" s="360">
        <v>1925754</v>
      </c>
      <c r="I970" s="319" t="s">
        <v>4905</v>
      </c>
    </row>
    <row r="971" spans="1:9" ht="63" hidden="1" outlineLevel="5" x14ac:dyDescent="0.25">
      <c r="A971" s="319">
        <v>250</v>
      </c>
      <c r="B971" s="359" t="s">
        <v>1925</v>
      </c>
      <c r="C971" s="359" t="s">
        <v>1123</v>
      </c>
      <c r="D971" s="359" t="s">
        <v>1925</v>
      </c>
      <c r="E971" s="319">
        <v>245</v>
      </c>
      <c r="F971" s="319" t="s">
        <v>1571</v>
      </c>
      <c r="G971" s="319">
        <v>3200</v>
      </c>
      <c r="H971" s="360">
        <v>784000</v>
      </c>
      <c r="I971" s="319" t="s">
        <v>4905</v>
      </c>
    </row>
    <row r="972" spans="1:9" ht="63" hidden="1" outlineLevel="5" x14ac:dyDescent="0.25">
      <c r="A972" s="319">
        <v>251</v>
      </c>
      <c r="B972" s="359" t="s">
        <v>1926</v>
      </c>
      <c r="C972" s="359" t="s">
        <v>1123</v>
      </c>
      <c r="D972" s="359" t="s">
        <v>5662</v>
      </c>
      <c r="E972" s="319">
        <v>14</v>
      </c>
      <c r="F972" s="319" t="s">
        <v>4911</v>
      </c>
      <c r="G972" s="319">
        <v>11940</v>
      </c>
      <c r="H972" s="360">
        <v>167160</v>
      </c>
      <c r="I972" s="319" t="s">
        <v>4905</v>
      </c>
    </row>
    <row r="973" spans="1:9" ht="126" hidden="1" outlineLevel="5" x14ac:dyDescent="0.25">
      <c r="A973" s="319">
        <v>252</v>
      </c>
      <c r="B973" s="359" t="s">
        <v>334</v>
      </c>
      <c r="C973" s="359" t="s">
        <v>1123</v>
      </c>
      <c r="D973" s="359" t="s">
        <v>5663</v>
      </c>
      <c r="E973" s="319">
        <v>52</v>
      </c>
      <c r="F973" s="319" t="s">
        <v>5097</v>
      </c>
      <c r="G973" s="319">
        <v>17857</v>
      </c>
      <c r="H973" s="360">
        <v>928564</v>
      </c>
      <c r="I973" s="319" t="s">
        <v>4905</v>
      </c>
    </row>
    <row r="974" spans="1:9" ht="126" hidden="1" outlineLevel="5" x14ac:dyDescent="0.25">
      <c r="A974" s="319">
        <v>253</v>
      </c>
      <c r="B974" s="359" t="s">
        <v>1927</v>
      </c>
      <c r="C974" s="359" t="s">
        <v>1123</v>
      </c>
      <c r="D974" s="359" t="s">
        <v>5664</v>
      </c>
      <c r="E974" s="319">
        <v>10</v>
      </c>
      <c r="F974" s="319" t="s">
        <v>295</v>
      </c>
      <c r="G974" s="319">
        <v>29464.28</v>
      </c>
      <c r="H974" s="360">
        <v>294642.8</v>
      </c>
      <c r="I974" s="319" t="s">
        <v>4905</v>
      </c>
    </row>
    <row r="975" spans="1:9" ht="31.5" hidden="1" outlineLevel="5" x14ac:dyDescent="0.25">
      <c r="A975" s="319">
        <v>254</v>
      </c>
      <c r="B975" s="359" t="s">
        <v>1928</v>
      </c>
      <c r="C975" s="359" t="s">
        <v>1123</v>
      </c>
      <c r="D975" s="359" t="s">
        <v>1928</v>
      </c>
      <c r="E975" s="319">
        <v>3</v>
      </c>
      <c r="F975" s="319" t="s">
        <v>4911</v>
      </c>
      <c r="G975" s="319">
        <v>13800</v>
      </c>
      <c r="H975" s="360">
        <v>41400</v>
      </c>
      <c r="I975" s="319" t="s">
        <v>4905</v>
      </c>
    </row>
    <row r="976" spans="1:9" ht="94.5" hidden="1" outlineLevel="5" x14ac:dyDescent="0.25">
      <c r="A976" s="319">
        <v>255</v>
      </c>
      <c r="B976" s="359" t="s">
        <v>1929</v>
      </c>
      <c r="C976" s="359" t="s">
        <v>1123</v>
      </c>
      <c r="D976" s="359" t="s">
        <v>1929</v>
      </c>
      <c r="E976" s="319">
        <v>104</v>
      </c>
      <c r="F976" s="319" t="s">
        <v>2294</v>
      </c>
      <c r="G976" s="319">
        <v>10700</v>
      </c>
      <c r="H976" s="360">
        <v>1112800</v>
      </c>
      <c r="I976" s="319" t="s">
        <v>4905</v>
      </c>
    </row>
    <row r="977" spans="1:9" ht="110.25" hidden="1" outlineLevel="5" x14ac:dyDescent="0.25">
      <c r="A977" s="319">
        <v>256</v>
      </c>
      <c r="B977" s="359" t="s">
        <v>1930</v>
      </c>
      <c r="C977" s="359" t="s">
        <v>1123</v>
      </c>
      <c r="D977" s="359" t="s">
        <v>5665</v>
      </c>
      <c r="E977" s="319">
        <v>12</v>
      </c>
      <c r="F977" s="319" t="s">
        <v>4911</v>
      </c>
      <c r="G977" s="319">
        <v>13450</v>
      </c>
      <c r="H977" s="360">
        <v>161400</v>
      </c>
      <c r="I977" s="319" t="s">
        <v>4905</v>
      </c>
    </row>
    <row r="978" spans="1:9" ht="110.25" hidden="1" outlineLevel="5" x14ac:dyDescent="0.25">
      <c r="A978" s="319">
        <v>257</v>
      </c>
      <c r="B978" s="359" t="s">
        <v>1903</v>
      </c>
      <c r="C978" s="359" t="s">
        <v>1123</v>
      </c>
      <c r="D978" s="359" t="s">
        <v>5627</v>
      </c>
      <c r="E978" s="319">
        <v>20</v>
      </c>
      <c r="F978" s="319" t="s">
        <v>4466</v>
      </c>
      <c r="G978" s="319">
        <v>121934</v>
      </c>
      <c r="H978" s="360">
        <v>2438680</v>
      </c>
      <c r="I978" s="319" t="s">
        <v>4905</v>
      </c>
    </row>
    <row r="979" spans="1:9" ht="78.75" hidden="1" outlineLevel="5" x14ac:dyDescent="0.25">
      <c r="A979" s="319">
        <v>258</v>
      </c>
      <c r="B979" s="359" t="s">
        <v>1931</v>
      </c>
      <c r="C979" s="359" t="s">
        <v>1123</v>
      </c>
      <c r="D979" s="359" t="s">
        <v>5666</v>
      </c>
      <c r="E979" s="319">
        <v>11</v>
      </c>
      <c r="F979" s="319" t="s">
        <v>295</v>
      </c>
      <c r="G979" s="319">
        <v>65976</v>
      </c>
      <c r="H979" s="360">
        <v>725736</v>
      </c>
      <c r="I979" s="319" t="s">
        <v>4905</v>
      </c>
    </row>
    <row r="980" spans="1:9" ht="63" hidden="1" outlineLevel="5" x14ac:dyDescent="0.25">
      <c r="A980" s="319">
        <v>259</v>
      </c>
      <c r="B980" s="359" t="s">
        <v>1932</v>
      </c>
      <c r="C980" s="359" t="s">
        <v>1123</v>
      </c>
      <c r="D980" s="359" t="s">
        <v>5667</v>
      </c>
      <c r="E980" s="319">
        <v>7</v>
      </c>
      <c r="F980" s="319" t="s">
        <v>295</v>
      </c>
      <c r="G980" s="319">
        <v>75890</v>
      </c>
      <c r="H980" s="360">
        <v>531230</v>
      </c>
      <c r="I980" s="319" t="s">
        <v>4905</v>
      </c>
    </row>
    <row r="981" spans="1:9" ht="110.25" hidden="1" outlineLevel="5" x14ac:dyDescent="0.25">
      <c r="A981" s="319">
        <v>260</v>
      </c>
      <c r="B981" s="359" t="s">
        <v>1904</v>
      </c>
      <c r="C981" s="359" t="s">
        <v>1123</v>
      </c>
      <c r="D981" s="359" t="s">
        <v>5668</v>
      </c>
      <c r="E981" s="319">
        <v>12</v>
      </c>
      <c r="F981" s="319" t="s">
        <v>4340</v>
      </c>
      <c r="G981" s="319">
        <v>31880</v>
      </c>
      <c r="H981" s="360">
        <v>382560</v>
      </c>
      <c r="I981" s="319" t="s">
        <v>4905</v>
      </c>
    </row>
    <row r="982" spans="1:9" ht="94.5" hidden="1" outlineLevel="5" x14ac:dyDescent="0.25">
      <c r="A982" s="319">
        <v>261</v>
      </c>
      <c r="B982" s="359" t="s">
        <v>1904</v>
      </c>
      <c r="C982" s="359" t="s">
        <v>1123</v>
      </c>
      <c r="D982" s="359" t="s">
        <v>5669</v>
      </c>
      <c r="E982" s="319">
        <v>12</v>
      </c>
      <c r="F982" s="319" t="s">
        <v>4340</v>
      </c>
      <c r="G982" s="319">
        <v>31880</v>
      </c>
      <c r="H982" s="360">
        <v>382560</v>
      </c>
      <c r="I982" s="319" t="s">
        <v>4905</v>
      </c>
    </row>
    <row r="983" spans="1:9" ht="31.5" hidden="1" outlineLevel="5" x14ac:dyDescent="0.25">
      <c r="A983" s="319">
        <v>262</v>
      </c>
      <c r="B983" s="359" t="s">
        <v>1935</v>
      </c>
      <c r="C983" s="359" t="s">
        <v>1135</v>
      </c>
      <c r="D983" s="359" t="s">
        <v>1935</v>
      </c>
      <c r="E983" s="319">
        <v>1</v>
      </c>
      <c r="F983" s="319" t="s">
        <v>295</v>
      </c>
      <c r="G983" s="319">
        <v>2078120</v>
      </c>
      <c r="H983" s="360">
        <v>2078120</v>
      </c>
      <c r="I983" s="319" t="s">
        <v>4905</v>
      </c>
    </row>
    <row r="984" spans="1:9" ht="63" hidden="1" outlineLevel="5" x14ac:dyDescent="0.25">
      <c r="A984" s="319">
        <v>263</v>
      </c>
      <c r="B984" s="359" t="s">
        <v>1936</v>
      </c>
      <c r="C984" s="359" t="s">
        <v>1123</v>
      </c>
      <c r="D984" s="359" t="s">
        <v>1936</v>
      </c>
      <c r="E984" s="319">
        <v>6</v>
      </c>
      <c r="F984" s="319" t="s">
        <v>5670</v>
      </c>
      <c r="G984" s="319">
        <v>31245</v>
      </c>
      <c r="H984" s="360">
        <v>187470</v>
      </c>
      <c r="I984" s="319" t="s">
        <v>4905</v>
      </c>
    </row>
    <row r="985" spans="1:9" ht="78.75" hidden="1" outlineLevel="5" x14ac:dyDescent="0.25">
      <c r="A985" s="319">
        <v>264</v>
      </c>
      <c r="B985" s="359" t="s">
        <v>1937</v>
      </c>
      <c r="C985" s="359" t="s">
        <v>1123</v>
      </c>
      <c r="D985" s="359" t="s">
        <v>1937</v>
      </c>
      <c r="E985" s="319">
        <v>18</v>
      </c>
      <c r="F985" s="319" t="s">
        <v>295</v>
      </c>
      <c r="G985" s="319">
        <v>380000</v>
      </c>
      <c r="H985" s="360">
        <v>6840000</v>
      </c>
      <c r="I985" s="319" t="s">
        <v>4905</v>
      </c>
    </row>
    <row r="986" spans="1:9" ht="220.5" hidden="1" outlineLevel="5" x14ac:dyDescent="0.25">
      <c r="A986" s="319">
        <v>265</v>
      </c>
      <c r="B986" s="359" t="s">
        <v>1938</v>
      </c>
      <c r="C986" s="359" t="s">
        <v>1123</v>
      </c>
      <c r="D986" s="359" t="s">
        <v>5671</v>
      </c>
      <c r="E986" s="319">
        <v>1</v>
      </c>
      <c r="F986" s="319" t="s">
        <v>5105</v>
      </c>
      <c r="G986" s="319">
        <v>413595</v>
      </c>
      <c r="H986" s="360">
        <v>413595</v>
      </c>
      <c r="I986" s="319" t="s">
        <v>4905</v>
      </c>
    </row>
    <row r="987" spans="1:9" ht="204.75" hidden="1" outlineLevel="5" x14ac:dyDescent="0.25">
      <c r="A987" s="319">
        <v>266</v>
      </c>
      <c r="B987" s="359" t="s">
        <v>1939</v>
      </c>
      <c r="C987" s="359" t="s">
        <v>1123</v>
      </c>
      <c r="D987" s="359" t="s">
        <v>5672</v>
      </c>
      <c r="E987" s="319">
        <v>3</v>
      </c>
      <c r="F987" s="319" t="s">
        <v>5105</v>
      </c>
      <c r="G987" s="319">
        <v>343195</v>
      </c>
      <c r="H987" s="360">
        <v>1029585</v>
      </c>
      <c r="I987" s="319" t="s">
        <v>4905</v>
      </c>
    </row>
    <row r="988" spans="1:9" ht="173.25" hidden="1" outlineLevel="5" x14ac:dyDescent="0.25">
      <c r="A988" s="319">
        <v>267</v>
      </c>
      <c r="B988" s="359" t="s">
        <v>1940</v>
      </c>
      <c r="C988" s="359" t="s">
        <v>1123</v>
      </c>
      <c r="D988" s="359" t="s">
        <v>5673</v>
      </c>
      <c r="E988" s="319">
        <v>2</v>
      </c>
      <c r="F988" s="319" t="s">
        <v>5105</v>
      </c>
      <c r="G988" s="319">
        <v>287755</v>
      </c>
      <c r="H988" s="360">
        <v>575510</v>
      </c>
      <c r="I988" s="319" t="s">
        <v>4905</v>
      </c>
    </row>
    <row r="989" spans="1:9" ht="236.25" hidden="1" outlineLevel="5" x14ac:dyDescent="0.25">
      <c r="A989" s="319">
        <v>268</v>
      </c>
      <c r="B989" s="359" t="s">
        <v>1943</v>
      </c>
      <c r="C989" s="359" t="s">
        <v>1123</v>
      </c>
      <c r="D989" s="359" t="s">
        <v>5674</v>
      </c>
      <c r="E989" s="319">
        <v>1</v>
      </c>
      <c r="F989" s="319" t="s">
        <v>5105</v>
      </c>
      <c r="G989" s="319">
        <v>431195</v>
      </c>
      <c r="H989" s="360">
        <v>431195</v>
      </c>
      <c r="I989" s="319" t="s">
        <v>4905</v>
      </c>
    </row>
    <row r="990" spans="1:9" ht="141.75" hidden="1" outlineLevel="5" x14ac:dyDescent="0.25">
      <c r="A990" s="319">
        <v>269</v>
      </c>
      <c r="B990" s="359" t="s">
        <v>1944</v>
      </c>
      <c r="C990" s="359" t="s">
        <v>1123</v>
      </c>
      <c r="D990" s="359" t="s">
        <v>5675</v>
      </c>
      <c r="E990" s="319">
        <v>1</v>
      </c>
      <c r="F990" s="319" t="s">
        <v>5105</v>
      </c>
      <c r="G990" s="319">
        <v>140795</v>
      </c>
      <c r="H990" s="360">
        <v>140795</v>
      </c>
      <c r="I990" s="319" t="s">
        <v>4905</v>
      </c>
    </row>
    <row r="991" spans="1:9" ht="173.25" hidden="1" outlineLevel="5" x14ac:dyDescent="0.25">
      <c r="A991" s="319">
        <v>270</v>
      </c>
      <c r="B991" s="359" t="s">
        <v>1947</v>
      </c>
      <c r="C991" s="359" t="s">
        <v>1123</v>
      </c>
      <c r="D991" s="359" t="s">
        <v>5676</v>
      </c>
      <c r="E991" s="319">
        <v>4</v>
      </c>
      <c r="F991" s="319" t="s">
        <v>295</v>
      </c>
      <c r="G991" s="319">
        <v>285995</v>
      </c>
      <c r="H991" s="360">
        <v>1143980</v>
      </c>
      <c r="I991" s="319" t="s">
        <v>4955</v>
      </c>
    </row>
    <row r="992" spans="1:9" ht="173.25" hidden="1" outlineLevel="5" x14ac:dyDescent="0.25">
      <c r="A992" s="319">
        <v>271</v>
      </c>
      <c r="B992" s="359" t="s">
        <v>1948</v>
      </c>
      <c r="C992" s="359" t="s">
        <v>1123</v>
      </c>
      <c r="D992" s="359" t="s">
        <v>5677</v>
      </c>
      <c r="E992" s="319">
        <v>3</v>
      </c>
      <c r="F992" s="319" t="s">
        <v>295</v>
      </c>
      <c r="G992" s="319">
        <v>439995</v>
      </c>
      <c r="H992" s="360">
        <v>1319985</v>
      </c>
      <c r="I992" s="319" t="s">
        <v>4955</v>
      </c>
    </row>
    <row r="993" spans="1:9" ht="204.75" hidden="1" outlineLevel="5" x14ac:dyDescent="0.25">
      <c r="A993" s="319">
        <v>272</v>
      </c>
      <c r="B993" s="359" t="s">
        <v>1949</v>
      </c>
      <c r="C993" s="359" t="s">
        <v>1123</v>
      </c>
      <c r="D993" s="359" t="s">
        <v>5678</v>
      </c>
      <c r="E993" s="319">
        <v>1</v>
      </c>
      <c r="F993" s="319" t="s">
        <v>295</v>
      </c>
      <c r="G993" s="319">
        <v>230395</v>
      </c>
      <c r="H993" s="360">
        <v>230395</v>
      </c>
      <c r="I993" s="319" t="s">
        <v>4955</v>
      </c>
    </row>
    <row r="994" spans="1:9" ht="283.5" hidden="1" outlineLevel="5" x14ac:dyDescent="0.25">
      <c r="A994" s="319">
        <v>273</v>
      </c>
      <c r="B994" s="359" t="s">
        <v>1950</v>
      </c>
      <c r="C994" s="359" t="s">
        <v>1123</v>
      </c>
      <c r="D994" s="359" t="s">
        <v>5679</v>
      </c>
      <c r="E994" s="319">
        <v>2</v>
      </c>
      <c r="F994" s="319" t="s">
        <v>295</v>
      </c>
      <c r="G994" s="319">
        <v>263995</v>
      </c>
      <c r="H994" s="360">
        <v>527990</v>
      </c>
      <c r="I994" s="319" t="s">
        <v>4955</v>
      </c>
    </row>
    <row r="995" spans="1:9" ht="189" hidden="1" outlineLevel="5" x14ac:dyDescent="0.25">
      <c r="A995" s="319">
        <v>274</v>
      </c>
      <c r="B995" s="359" t="s">
        <v>1951</v>
      </c>
      <c r="C995" s="359" t="s">
        <v>1123</v>
      </c>
      <c r="D995" s="359" t="s">
        <v>5680</v>
      </c>
      <c r="E995" s="319">
        <v>8</v>
      </c>
      <c r="F995" s="319" t="s">
        <v>295</v>
      </c>
      <c r="G995" s="319">
        <v>193595</v>
      </c>
      <c r="H995" s="360">
        <v>1548760</v>
      </c>
      <c r="I995" s="319" t="s">
        <v>4955</v>
      </c>
    </row>
    <row r="996" spans="1:9" ht="110.25" hidden="1" outlineLevel="5" x14ac:dyDescent="0.25">
      <c r="A996" s="319">
        <v>275</v>
      </c>
      <c r="B996" s="359" t="s">
        <v>1952</v>
      </c>
      <c r="C996" s="359" t="s">
        <v>1123</v>
      </c>
      <c r="D996" s="359" t="s">
        <v>5681</v>
      </c>
      <c r="E996" s="319">
        <v>2</v>
      </c>
      <c r="F996" s="319" t="s">
        <v>5105</v>
      </c>
      <c r="G996" s="319">
        <v>55490.18</v>
      </c>
      <c r="H996" s="360">
        <v>110980.36</v>
      </c>
      <c r="I996" s="319" t="s">
        <v>4905</v>
      </c>
    </row>
    <row r="997" spans="1:9" ht="110.25" hidden="1" outlineLevel="5" x14ac:dyDescent="0.25">
      <c r="A997" s="319">
        <v>276</v>
      </c>
      <c r="B997" s="359" t="s">
        <v>1953</v>
      </c>
      <c r="C997" s="359" t="s">
        <v>1123</v>
      </c>
      <c r="D997" s="359" t="s">
        <v>5682</v>
      </c>
      <c r="E997" s="319">
        <v>6</v>
      </c>
      <c r="F997" s="319" t="s">
        <v>5105</v>
      </c>
      <c r="G997" s="319">
        <v>163571.43</v>
      </c>
      <c r="H997" s="360">
        <v>981428.58</v>
      </c>
      <c r="I997" s="319" t="s">
        <v>4905</v>
      </c>
    </row>
    <row r="998" spans="1:9" ht="31.5" hidden="1" outlineLevel="5" x14ac:dyDescent="0.25">
      <c r="A998" s="319">
        <v>277</v>
      </c>
      <c r="B998" s="359" t="s">
        <v>1954</v>
      </c>
      <c r="C998" s="359" t="s">
        <v>1123</v>
      </c>
      <c r="D998" s="359" t="s">
        <v>1954</v>
      </c>
      <c r="E998" s="319">
        <v>1</v>
      </c>
      <c r="F998" s="319" t="s">
        <v>5105</v>
      </c>
      <c r="G998" s="319">
        <v>31696.43</v>
      </c>
      <c r="H998" s="360">
        <v>31696.43</v>
      </c>
      <c r="I998" s="319" t="s">
        <v>4905</v>
      </c>
    </row>
    <row r="999" spans="1:9" ht="47.25" hidden="1" outlineLevel="5" x14ac:dyDescent="0.25">
      <c r="A999" s="319">
        <v>278</v>
      </c>
      <c r="B999" s="359" t="s">
        <v>1955</v>
      </c>
      <c r="C999" s="359" t="s">
        <v>1123</v>
      </c>
      <c r="D999" s="359" t="s">
        <v>1955</v>
      </c>
      <c r="E999" s="319">
        <v>1</v>
      </c>
      <c r="F999" s="319" t="s">
        <v>5105</v>
      </c>
      <c r="G999" s="319">
        <v>40178.57</v>
      </c>
      <c r="H999" s="360">
        <v>40178.57</v>
      </c>
      <c r="I999" s="319" t="s">
        <v>4905</v>
      </c>
    </row>
    <row r="1000" spans="1:9" ht="63" hidden="1" outlineLevel="5" x14ac:dyDescent="0.25">
      <c r="A1000" s="319">
        <v>279</v>
      </c>
      <c r="B1000" s="359" t="s">
        <v>1956</v>
      </c>
      <c r="C1000" s="359" t="s">
        <v>1123</v>
      </c>
      <c r="D1000" s="359" t="s">
        <v>1956</v>
      </c>
      <c r="E1000" s="319">
        <v>5</v>
      </c>
      <c r="F1000" s="319" t="s">
        <v>114</v>
      </c>
      <c r="G1000" s="319">
        <v>6696.43</v>
      </c>
      <c r="H1000" s="360">
        <v>33482.15</v>
      </c>
      <c r="I1000" s="319" t="s">
        <v>4905</v>
      </c>
    </row>
    <row r="1001" spans="1:9" ht="63" hidden="1" outlineLevel="5" x14ac:dyDescent="0.25">
      <c r="A1001" s="319">
        <v>280</v>
      </c>
      <c r="B1001" s="359" t="s">
        <v>1957</v>
      </c>
      <c r="C1001" s="359" t="s">
        <v>1123</v>
      </c>
      <c r="D1001" s="359" t="s">
        <v>1957</v>
      </c>
      <c r="E1001" s="319">
        <v>1</v>
      </c>
      <c r="F1001" s="319" t="s">
        <v>4340</v>
      </c>
      <c r="G1001" s="319">
        <v>25370.54</v>
      </c>
      <c r="H1001" s="360">
        <v>25370.54</v>
      </c>
      <c r="I1001" s="319" t="s">
        <v>4905</v>
      </c>
    </row>
    <row r="1002" spans="1:9" ht="110.25" hidden="1" outlineLevel="5" x14ac:dyDescent="0.25">
      <c r="A1002" s="319">
        <v>281</v>
      </c>
      <c r="B1002" s="359" t="s">
        <v>1959</v>
      </c>
      <c r="C1002" s="359" t="s">
        <v>1123</v>
      </c>
      <c r="D1002" s="359" t="s">
        <v>1959</v>
      </c>
      <c r="E1002" s="319">
        <v>1</v>
      </c>
      <c r="F1002" s="319" t="s">
        <v>4340</v>
      </c>
      <c r="G1002" s="319">
        <v>223437.49999999997</v>
      </c>
      <c r="H1002" s="360">
        <v>223437.49999999997</v>
      </c>
      <c r="I1002" s="319" t="s">
        <v>4905</v>
      </c>
    </row>
    <row r="1003" spans="1:9" ht="63" hidden="1" outlineLevel="5" x14ac:dyDescent="0.25">
      <c r="A1003" s="319">
        <v>282</v>
      </c>
      <c r="B1003" s="359" t="s">
        <v>1960</v>
      </c>
      <c r="C1003" s="359" t="s">
        <v>1123</v>
      </c>
      <c r="D1003" s="359" t="s">
        <v>1960</v>
      </c>
      <c r="E1003" s="319">
        <v>130</v>
      </c>
      <c r="F1003" s="319" t="s">
        <v>5105</v>
      </c>
      <c r="G1003" s="319">
        <v>8443</v>
      </c>
      <c r="H1003" s="360">
        <v>1097590</v>
      </c>
      <c r="I1003" s="319" t="s">
        <v>4905</v>
      </c>
    </row>
    <row r="1004" spans="1:9" ht="110.25" hidden="1" outlineLevel="5" x14ac:dyDescent="0.25">
      <c r="A1004" s="319">
        <v>283</v>
      </c>
      <c r="B1004" s="359" t="s">
        <v>1961</v>
      </c>
      <c r="C1004" s="359" t="s">
        <v>1123</v>
      </c>
      <c r="D1004" s="359" t="s">
        <v>1961</v>
      </c>
      <c r="E1004" s="319">
        <v>3</v>
      </c>
      <c r="F1004" s="319" t="s">
        <v>5105</v>
      </c>
      <c r="G1004" s="319">
        <v>37946.43</v>
      </c>
      <c r="H1004" s="360">
        <v>113839.29000000001</v>
      </c>
      <c r="I1004" s="319" t="s">
        <v>4905</v>
      </c>
    </row>
    <row r="1005" spans="1:9" ht="110.25" hidden="1" outlineLevel="5" x14ac:dyDescent="0.25">
      <c r="A1005" s="319">
        <v>284</v>
      </c>
      <c r="B1005" s="359" t="s">
        <v>1962</v>
      </c>
      <c r="C1005" s="359" t="s">
        <v>1123</v>
      </c>
      <c r="D1005" s="359" t="s">
        <v>1962</v>
      </c>
      <c r="E1005" s="319">
        <v>3</v>
      </c>
      <c r="F1005" s="319" t="s">
        <v>5105</v>
      </c>
      <c r="G1005" s="319">
        <v>54017.86</v>
      </c>
      <c r="H1005" s="360">
        <v>162053.58000000002</v>
      </c>
      <c r="I1005" s="319" t="s">
        <v>4905</v>
      </c>
    </row>
    <row r="1006" spans="1:9" ht="157.5" hidden="1" outlineLevel="5" x14ac:dyDescent="0.25">
      <c r="A1006" s="319">
        <v>285</v>
      </c>
      <c r="B1006" s="359" t="s">
        <v>1963</v>
      </c>
      <c r="C1006" s="359" t="s">
        <v>1123</v>
      </c>
      <c r="D1006" s="359" t="s">
        <v>1963</v>
      </c>
      <c r="E1006" s="319">
        <v>6</v>
      </c>
      <c r="F1006" s="319" t="s">
        <v>5105</v>
      </c>
      <c r="G1006" s="319">
        <v>33482.14</v>
      </c>
      <c r="H1006" s="360">
        <v>200892.84</v>
      </c>
      <c r="I1006" s="319" t="s">
        <v>4905</v>
      </c>
    </row>
    <row r="1007" spans="1:9" ht="189" hidden="1" outlineLevel="5" x14ac:dyDescent="0.25">
      <c r="A1007" s="319">
        <v>286</v>
      </c>
      <c r="B1007" s="359" t="s">
        <v>1964</v>
      </c>
      <c r="C1007" s="359" t="s">
        <v>1123</v>
      </c>
      <c r="D1007" s="359" t="s">
        <v>1964</v>
      </c>
      <c r="E1007" s="319">
        <v>6</v>
      </c>
      <c r="F1007" s="319" t="s">
        <v>5105</v>
      </c>
      <c r="G1007" s="319">
        <v>78124.999999999985</v>
      </c>
      <c r="H1007" s="360">
        <v>468749.99999999988</v>
      </c>
      <c r="I1007" s="319" t="s">
        <v>4905</v>
      </c>
    </row>
    <row r="1008" spans="1:9" ht="94.5" hidden="1" outlineLevel="5" x14ac:dyDescent="0.25">
      <c r="A1008" s="319">
        <v>287</v>
      </c>
      <c r="B1008" s="359" t="s">
        <v>1965</v>
      </c>
      <c r="C1008" s="359" t="s">
        <v>1123</v>
      </c>
      <c r="D1008" s="359" t="s">
        <v>1965</v>
      </c>
      <c r="E1008" s="319">
        <v>15</v>
      </c>
      <c r="F1008" s="319" t="s">
        <v>5105</v>
      </c>
      <c r="G1008" s="319">
        <v>104910.71</v>
      </c>
      <c r="H1008" s="360">
        <v>1573660.6500000001</v>
      </c>
      <c r="I1008" s="319" t="s">
        <v>4905</v>
      </c>
    </row>
    <row r="1009" spans="1:9" ht="94.5" hidden="1" outlineLevel="5" x14ac:dyDescent="0.25">
      <c r="A1009" s="319">
        <v>288</v>
      </c>
      <c r="B1009" s="359" t="s">
        <v>1966</v>
      </c>
      <c r="C1009" s="359" t="s">
        <v>1123</v>
      </c>
      <c r="D1009" s="359" t="s">
        <v>1966</v>
      </c>
      <c r="E1009" s="319">
        <v>6</v>
      </c>
      <c r="F1009" s="319" t="s">
        <v>5105</v>
      </c>
      <c r="G1009" s="319">
        <v>116071.43</v>
      </c>
      <c r="H1009" s="360">
        <v>696428.58</v>
      </c>
      <c r="I1009" s="319" t="s">
        <v>4905</v>
      </c>
    </row>
    <row r="1010" spans="1:9" ht="126" hidden="1" outlineLevel="5" x14ac:dyDescent="0.25">
      <c r="A1010" s="319">
        <v>289</v>
      </c>
      <c r="B1010" s="359" t="s">
        <v>1967</v>
      </c>
      <c r="C1010" s="359" t="s">
        <v>1123</v>
      </c>
      <c r="D1010" s="359" t="s">
        <v>1967</v>
      </c>
      <c r="E1010" s="319">
        <v>6</v>
      </c>
      <c r="F1010" s="319" t="s">
        <v>5105</v>
      </c>
      <c r="G1010" s="319">
        <v>58035.71</v>
      </c>
      <c r="H1010" s="360">
        <v>348214.26</v>
      </c>
      <c r="I1010" s="319" t="s">
        <v>4905</v>
      </c>
    </row>
    <row r="1011" spans="1:9" ht="110.25" hidden="1" outlineLevel="5" x14ac:dyDescent="0.25">
      <c r="A1011" s="319">
        <v>290</v>
      </c>
      <c r="B1011" s="359" t="s">
        <v>1968</v>
      </c>
      <c r="C1011" s="359" t="s">
        <v>1123</v>
      </c>
      <c r="D1011" s="359" t="s">
        <v>1968</v>
      </c>
      <c r="E1011" s="319">
        <v>25</v>
      </c>
      <c r="F1011" s="319" t="s">
        <v>5105</v>
      </c>
      <c r="G1011" s="319">
        <v>104910.71</v>
      </c>
      <c r="H1011" s="360">
        <v>2622767.75</v>
      </c>
      <c r="I1011" s="319" t="s">
        <v>4905</v>
      </c>
    </row>
    <row r="1012" spans="1:9" ht="173.25" hidden="1" outlineLevel="5" x14ac:dyDescent="0.25">
      <c r="A1012" s="319">
        <v>291</v>
      </c>
      <c r="B1012" s="359" t="s">
        <v>1969</v>
      </c>
      <c r="C1012" s="359" t="s">
        <v>1123</v>
      </c>
      <c r="D1012" s="359" t="s">
        <v>1969</v>
      </c>
      <c r="E1012" s="319">
        <v>6</v>
      </c>
      <c r="F1012" s="319" t="s">
        <v>5105</v>
      </c>
      <c r="G1012" s="319">
        <v>58928.57</v>
      </c>
      <c r="H1012" s="360">
        <v>353571.42</v>
      </c>
      <c r="I1012" s="319" t="s">
        <v>4905</v>
      </c>
    </row>
    <row r="1013" spans="1:9" ht="157.5" hidden="1" outlineLevel="5" x14ac:dyDescent="0.25">
      <c r="A1013" s="319">
        <v>292</v>
      </c>
      <c r="B1013" s="359" t="s">
        <v>1970</v>
      </c>
      <c r="C1013" s="359" t="s">
        <v>1123</v>
      </c>
      <c r="D1013" s="359" t="s">
        <v>1970</v>
      </c>
      <c r="E1013" s="319">
        <v>6</v>
      </c>
      <c r="F1013" s="319" t="s">
        <v>5105</v>
      </c>
      <c r="G1013" s="319">
        <v>111607.14</v>
      </c>
      <c r="H1013" s="360">
        <v>669642.84</v>
      </c>
      <c r="I1013" s="319" t="s">
        <v>4905</v>
      </c>
    </row>
    <row r="1014" spans="1:9" ht="63" hidden="1" outlineLevel="5" x14ac:dyDescent="0.25">
      <c r="A1014" s="319">
        <v>293</v>
      </c>
      <c r="B1014" s="359" t="s">
        <v>1974</v>
      </c>
      <c r="C1014" s="359" t="s">
        <v>1123</v>
      </c>
      <c r="D1014" s="359" t="s">
        <v>5683</v>
      </c>
      <c r="E1014" s="319">
        <v>5</v>
      </c>
      <c r="F1014" s="319" t="s">
        <v>5670</v>
      </c>
      <c r="G1014" s="319">
        <v>68750</v>
      </c>
      <c r="H1014" s="360">
        <v>343750</v>
      </c>
      <c r="I1014" s="319" t="s">
        <v>4905</v>
      </c>
    </row>
    <row r="1015" spans="1:9" ht="31.5" hidden="1" outlineLevel="5" x14ac:dyDescent="0.25">
      <c r="A1015" s="319">
        <v>294</v>
      </c>
      <c r="B1015" s="359" t="s">
        <v>1976</v>
      </c>
      <c r="C1015" s="359" t="s">
        <v>1123</v>
      </c>
      <c r="D1015" s="359" t="s">
        <v>5684</v>
      </c>
      <c r="E1015" s="319">
        <v>15</v>
      </c>
      <c r="F1015" s="319" t="s">
        <v>5670</v>
      </c>
      <c r="G1015" s="319">
        <v>479464.29</v>
      </c>
      <c r="H1015" s="360">
        <v>7191964.3499999996</v>
      </c>
      <c r="I1015" s="319" t="s">
        <v>4905</v>
      </c>
    </row>
    <row r="1016" spans="1:9" ht="31.5" hidden="1" outlineLevel="5" x14ac:dyDescent="0.25">
      <c r="A1016" s="319">
        <v>295</v>
      </c>
      <c r="B1016" s="359" t="s">
        <v>1977</v>
      </c>
      <c r="C1016" s="359" t="s">
        <v>1123</v>
      </c>
      <c r="D1016" s="359" t="s">
        <v>5685</v>
      </c>
      <c r="E1016" s="319">
        <v>15</v>
      </c>
      <c r="F1016" s="319" t="s">
        <v>5670</v>
      </c>
      <c r="G1016" s="319">
        <v>70535.710000000006</v>
      </c>
      <c r="H1016" s="360">
        <v>1058035.6500000001</v>
      </c>
      <c r="I1016" s="319" t="s">
        <v>4905</v>
      </c>
    </row>
    <row r="1017" spans="1:9" ht="31.5" hidden="1" outlineLevel="5" x14ac:dyDescent="0.25">
      <c r="A1017" s="319">
        <v>296</v>
      </c>
      <c r="B1017" s="359" t="s">
        <v>1978</v>
      </c>
      <c r="C1017" s="359" t="s">
        <v>1123</v>
      </c>
      <c r="D1017" s="359" t="s">
        <v>5685</v>
      </c>
      <c r="E1017" s="319">
        <v>2</v>
      </c>
      <c r="F1017" s="319" t="s">
        <v>5670</v>
      </c>
      <c r="G1017" s="319">
        <v>62978.31</v>
      </c>
      <c r="H1017" s="360">
        <v>125956.62</v>
      </c>
      <c r="I1017" s="319" t="s">
        <v>4905</v>
      </c>
    </row>
    <row r="1018" spans="1:9" ht="78.75" hidden="1" outlineLevel="5" x14ac:dyDescent="0.25">
      <c r="A1018" s="319">
        <v>297</v>
      </c>
      <c r="B1018" s="359" t="s">
        <v>1979</v>
      </c>
      <c r="C1018" s="359" t="s">
        <v>1123</v>
      </c>
      <c r="D1018" s="359" t="s">
        <v>5683</v>
      </c>
      <c r="E1018" s="319">
        <v>10</v>
      </c>
      <c r="F1018" s="319" t="s">
        <v>5670</v>
      </c>
      <c r="G1018" s="319">
        <v>68750</v>
      </c>
      <c r="H1018" s="360">
        <v>687500</v>
      </c>
      <c r="I1018" s="319" t="s">
        <v>4905</v>
      </c>
    </row>
    <row r="1019" spans="1:9" ht="94.5" hidden="1" outlineLevel="5" x14ac:dyDescent="0.25">
      <c r="A1019" s="319">
        <v>298</v>
      </c>
      <c r="B1019" s="359" t="s">
        <v>1982</v>
      </c>
      <c r="C1019" s="359" t="s">
        <v>1123</v>
      </c>
      <c r="D1019" s="359" t="s">
        <v>5686</v>
      </c>
      <c r="E1019" s="319">
        <v>10</v>
      </c>
      <c r="F1019" s="319" t="s">
        <v>4466</v>
      </c>
      <c r="G1019" s="319">
        <v>272321.43</v>
      </c>
      <c r="H1019" s="360">
        <v>2723214.3</v>
      </c>
      <c r="I1019" s="319" t="s">
        <v>4905</v>
      </c>
    </row>
    <row r="1020" spans="1:9" ht="78.75" hidden="1" outlineLevel="5" x14ac:dyDescent="0.25">
      <c r="A1020" s="319">
        <v>299</v>
      </c>
      <c r="B1020" s="359" t="s">
        <v>1983</v>
      </c>
      <c r="C1020" s="359" t="s">
        <v>1123</v>
      </c>
      <c r="D1020" s="359" t="s">
        <v>5686</v>
      </c>
      <c r="E1020" s="319">
        <v>25</v>
      </c>
      <c r="F1020" s="319" t="s">
        <v>4466</v>
      </c>
      <c r="G1020" s="319">
        <v>272321.43</v>
      </c>
      <c r="H1020" s="360">
        <v>6808035.75</v>
      </c>
      <c r="I1020" s="319" t="s">
        <v>4905</v>
      </c>
    </row>
    <row r="1021" spans="1:9" ht="78.75" hidden="1" outlineLevel="5" x14ac:dyDescent="0.25">
      <c r="A1021" s="319">
        <v>300</v>
      </c>
      <c r="B1021" s="359" t="s">
        <v>1984</v>
      </c>
      <c r="C1021" s="359" t="s">
        <v>1123</v>
      </c>
      <c r="D1021" s="359" t="s">
        <v>5686</v>
      </c>
      <c r="E1021" s="319">
        <v>25</v>
      </c>
      <c r="F1021" s="319" t="s">
        <v>4466</v>
      </c>
      <c r="G1021" s="319">
        <v>272321.43</v>
      </c>
      <c r="H1021" s="360">
        <v>6808035.75</v>
      </c>
      <c r="I1021" s="319" t="s">
        <v>4905</v>
      </c>
    </row>
    <row r="1022" spans="1:9" ht="63" hidden="1" outlineLevel="5" x14ac:dyDescent="0.25">
      <c r="A1022" s="319">
        <v>301</v>
      </c>
      <c r="B1022" s="359" t="s">
        <v>1985</v>
      </c>
      <c r="C1022" s="359" t="s">
        <v>1123</v>
      </c>
      <c r="D1022" s="359" t="s">
        <v>5687</v>
      </c>
      <c r="E1022" s="319">
        <v>1</v>
      </c>
      <c r="F1022" s="319" t="s">
        <v>5670</v>
      </c>
      <c r="G1022" s="319">
        <v>68750</v>
      </c>
      <c r="H1022" s="360">
        <v>68750</v>
      </c>
      <c r="I1022" s="319" t="s">
        <v>4905</v>
      </c>
    </row>
    <row r="1023" spans="1:9" ht="78.75" hidden="1" outlineLevel="5" x14ac:dyDescent="0.25">
      <c r="A1023" s="319">
        <v>302</v>
      </c>
      <c r="B1023" s="359" t="s">
        <v>1986</v>
      </c>
      <c r="C1023" s="359" t="s">
        <v>1123</v>
      </c>
      <c r="D1023" s="359" t="s">
        <v>5688</v>
      </c>
      <c r="E1023" s="319">
        <v>2</v>
      </c>
      <c r="F1023" s="319" t="s">
        <v>5670</v>
      </c>
      <c r="G1023" s="319">
        <v>18750</v>
      </c>
      <c r="H1023" s="360">
        <v>37500</v>
      </c>
      <c r="I1023" s="319" t="s">
        <v>4905</v>
      </c>
    </row>
    <row r="1024" spans="1:9" ht="94.5" hidden="1" outlineLevel="5" x14ac:dyDescent="0.25">
      <c r="A1024" s="319">
        <v>303</v>
      </c>
      <c r="B1024" s="359" t="s">
        <v>1987</v>
      </c>
      <c r="C1024" s="359" t="s">
        <v>1123</v>
      </c>
      <c r="D1024" s="359" t="s">
        <v>5688</v>
      </c>
      <c r="E1024" s="319">
        <v>2</v>
      </c>
      <c r="F1024" s="319" t="s">
        <v>5670</v>
      </c>
      <c r="G1024" s="319">
        <v>14285.71</v>
      </c>
      <c r="H1024" s="360">
        <v>28571.42</v>
      </c>
      <c r="I1024" s="319" t="s">
        <v>4905</v>
      </c>
    </row>
    <row r="1025" spans="1:9" ht="63" hidden="1" outlineLevel="5" x14ac:dyDescent="0.25">
      <c r="A1025" s="319">
        <v>304</v>
      </c>
      <c r="B1025" s="359" t="s">
        <v>1988</v>
      </c>
      <c r="C1025" s="359" t="s">
        <v>1123</v>
      </c>
      <c r="D1025" s="359" t="s">
        <v>5689</v>
      </c>
      <c r="E1025" s="319">
        <v>1</v>
      </c>
      <c r="F1025" s="319" t="s">
        <v>4466</v>
      </c>
      <c r="G1025" s="319">
        <v>77678.570000000007</v>
      </c>
      <c r="H1025" s="360">
        <v>77678.570000000007</v>
      </c>
      <c r="I1025" s="319" t="s">
        <v>4905</v>
      </c>
    </row>
    <row r="1026" spans="1:9" ht="78.75" hidden="1" outlineLevel="5" x14ac:dyDescent="0.25">
      <c r="A1026" s="319">
        <v>305</v>
      </c>
      <c r="B1026" s="359" t="s">
        <v>1990</v>
      </c>
      <c r="C1026" s="359" t="s">
        <v>1123</v>
      </c>
      <c r="D1026" s="359" t="s">
        <v>5690</v>
      </c>
      <c r="E1026" s="319">
        <v>2</v>
      </c>
      <c r="F1026" s="319" t="s">
        <v>114</v>
      </c>
      <c r="G1026" s="319">
        <v>2700</v>
      </c>
      <c r="H1026" s="360">
        <v>5400</v>
      </c>
      <c r="I1026" s="319" t="s">
        <v>4905</v>
      </c>
    </row>
    <row r="1027" spans="1:9" ht="78.75" hidden="1" outlineLevel="5" x14ac:dyDescent="0.25">
      <c r="A1027" s="319">
        <v>306</v>
      </c>
      <c r="B1027" s="359" t="s">
        <v>1991</v>
      </c>
      <c r="C1027" s="359" t="s">
        <v>1123</v>
      </c>
      <c r="D1027" s="359" t="s">
        <v>5691</v>
      </c>
      <c r="E1027" s="319">
        <v>30</v>
      </c>
      <c r="F1027" s="319" t="s">
        <v>114</v>
      </c>
      <c r="G1027" s="319">
        <v>2400</v>
      </c>
      <c r="H1027" s="360">
        <v>72000</v>
      </c>
      <c r="I1027" s="319" t="s">
        <v>4905</v>
      </c>
    </row>
    <row r="1028" spans="1:9" ht="110.25" hidden="1" outlineLevel="5" x14ac:dyDescent="0.25">
      <c r="A1028" s="319">
        <v>307</v>
      </c>
      <c r="B1028" s="359" t="s">
        <v>1992</v>
      </c>
      <c r="C1028" s="359" t="s">
        <v>1123</v>
      </c>
      <c r="D1028" s="359" t="s">
        <v>5692</v>
      </c>
      <c r="E1028" s="319">
        <v>5</v>
      </c>
      <c r="F1028" s="319" t="s">
        <v>5063</v>
      </c>
      <c r="G1028" s="319">
        <v>8600</v>
      </c>
      <c r="H1028" s="360">
        <v>43000</v>
      </c>
      <c r="I1028" s="319" t="s">
        <v>4905</v>
      </c>
    </row>
    <row r="1029" spans="1:9" ht="126" hidden="1" outlineLevel="5" x14ac:dyDescent="0.25">
      <c r="A1029" s="319">
        <v>308</v>
      </c>
      <c r="B1029" s="359" t="s">
        <v>1993</v>
      </c>
      <c r="C1029" s="359" t="s">
        <v>1123</v>
      </c>
      <c r="D1029" s="359" t="s">
        <v>5692</v>
      </c>
      <c r="E1029" s="319">
        <v>8</v>
      </c>
      <c r="F1029" s="319" t="s">
        <v>5670</v>
      </c>
      <c r="G1029" s="319">
        <v>8600</v>
      </c>
      <c r="H1029" s="360">
        <v>68800</v>
      </c>
      <c r="I1029" s="319" t="s">
        <v>4905</v>
      </c>
    </row>
    <row r="1030" spans="1:9" ht="94.5" hidden="1" outlineLevel="5" x14ac:dyDescent="0.25">
      <c r="A1030" s="319">
        <v>309</v>
      </c>
      <c r="B1030" s="359" t="s">
        <v>1994</v>
      </c>
      <c r="C1030" s="359" t="s">
        <v>1123</v>
      </c>
      <c r="D1030" s="359" t="s">
        <v>5693</v>
      </c>
      <c r="E1030" s="319">
        <v>5</v>
      </c>
      <c r="F1030" s="319" t="s">
        <v>5063</v>
      </c>
      <c r="G1030" s="319">
        <v>8600</v>
      </c>
      <c r="H1030" s="360">
        <v>43000</v>
      </c>
      <c r="I1030" s="319" t="s">
        <v>4905</v>
      </c>
    </row>
    <row r="1031" spans="1:9" ht="126" hidden="1" outlineLevel="5" x14ac:dyDescent="0.25">
      <c r="A1031" s="319">
        <v>310</v>
      </c>
      <c r="B1031" s="359" t="s">
        <v>1995</v>
      </c>
      <c r="C1031" s="359" t="s">
        <v>1123</v>
      </c>
      <c r="D1031" s="359" t="s">
        <v>5692</v>
      </c>
      <c r="E1031" s="319">
        <v>5</v>
      </c>
      <c r="F1031" s="319" t="s">
        <v>5063</v>
      </c>
      <c r="G1031" s="319">
        <v>8600</v>
      </c>
      <c r="H1031" s="360">
        <v>43000</v>
      </c>
      <c r="I1031" s="319" t="s">
        <v>4905</v>
      </c>
    </row>
    <row r="1032" spans="1:9" ht="110.25" hidden="1" outlineLevel="5" x14ac:dyDescent="0.25">
      <c r="A1032" s="319">
        <v>311</v>
      </c>
      <c r="B1032" s="359" t="s">
        <v>1996</v>
      </c>
      <c r="C1032" s="359" t="s">
        <v>1123</v>
      </c>
      <c r="D1032" s="359" t="s">
        <v>5694</v>
      </c>
      <c r="E1032" s="319">
        <v>5</v>
      </c>
      <c r="F1032" s="319" t="s">
        <v>5670</v>
      </c>
      <c r="G1032" s="319">
        <v>8600</v>
      </c>
      <c r="H1032" s="360">
        <v>43000</v>
      </c>
      <c r="I1032" s="319" t="s">
        <v>4905</v>
      </c>
    </row>
    <row r="1033" spans="1:9" ht="126" hidden="1" outlineLevel="5" x14ac:dyDescent="0.25">
      <c r="A1033" s="319">
        <v>312</v>
      </c>
      <c r="B1033" s="359" t="s">
        <v>1997</v>
      </c>
      <c r="C1033" s="359" t="s">
        <v>1123</v>
      </c>
      <c r="D1033" s="359" t="s">
        <v>5693</v>
      </c>
      <c r="E1033" s="319">
        <v>3</v>
      </c>
      <c r="F1033" s="319" t="s">
        <v>5670</v>
      </c>
      <c r="G1033" s="319">
        <v>8600</v>
      </c>
      <c r="H1033" s="360">
        <v>25800</v>
      </c>
      <c r="I1033" s="319" t="s">
        <v>4905</v>
      </c>
    </row>
    <row r="1034" spans="1:9" ht="94.5" hidden="1" outlineLevel="5" x14ac:dyDescent="0.25">
      <c r="A1034" s="319">
        <v>313</v>
      </c>
      <c r="B1034" s="359" t="s">
        <v>1998</v>
      </c>
      <c r="C1034" s="359" t="s">
        <v>1123</v>
      </c>
      <c r="D1034" s="359" t="s">
        <v>5694</v>
      </c>
      <c r="E1034" s="319">
        <v>3</v>
      </c>
      <c r="F1034" s="319" t="s">
        <v>5670</v>
      </c>
      <c r="G1034" s="319">
        <v>8600</v>
      </c>
      <c r="H1034" s="360">
        <v>25800</v>
      </c>
      <c r="I1034" s="319" t="s">
        <v>4905</v>
      </c>
    </row>
    <row r="1035" spans="1:9" ht="110.25" hidden="1" outlineLevel="5" x14ac:dyDescent="0.25">
      <c r="A1035" s="319">
        <v>314</v>
      </c>
      <c r="B1035" s="359" t="s">
        <v>1999</v>
      </c>
      <c r="C1035" s="359" t="s">
        <v>1123</v>
      </c>
      <c r="D1035" s="359" t="s">
        <v>5694</v>
      </c>
      <c r="E1035" s="319">
        <v>5</v>
      </c>
      <c r="F1035" s="319" t="s">
        <v>5670</v>
      </c>
      <c r="G1035" s="319">
        <v>8600</v>
      </c>
      <c r="H1035" s="360">
        <v>43000</v>
      </c>
      <c r="I1035" s="319" t="s">
        <v>4905</v>
      </c>
    </row>
    <row r="1036" spans="1:9" ht="110.25" hidden="1" outlineLevel="5" x14ac:dyDescent="0.25">
      <c r="A1036" s="319">
        <v>315</v>
      </c>
      <c r="B1036" s="359" t="s">
        <v>2000</v>
      </c>
      <c r="C1036" s="359" t="s">
        <v>1123</v>
      </c>
      <c r="D1036" s="359" t="s">
        <v>5692</v>
      </c>
      <c r="E1036" s="319">
        <v>5</v>
      </c>
      <c r="F1036" s="319" t="s">
        <v>5063</v>
      </c>
      <c r="G1036" s="319">
        <v>8600</v>
      </c>
      <c r="H1036" s="360">
        <v>43000</v>
      </c>
      <c r="I1036" s="319" t="s">
        <v>4905</v>
      </c>
    </row>
    <row r="1037" spans="1:9" ht="110.25" hidden="1" outlineLevel="5" x14ac:dyDescent="0.25">
      <c r="A1037" s="319">
        <v>316</v>
      </c>
      <c r="B1037" s="359" t="s">
        <v>2001</v>
      </c>
      <c r="C1037" s="359" t="s">
        <v>1123</v>
      </c>
      <c r="D1037" s="359" t="s">
        <v>5692</v>
      </c>
      <c r="E1037" s="319">
        <v>8</v>
      </c>
      <c r="F1037" s="319" t="s">
        <v>5670</v>
      </c>
      <c r="G1037" s="319">
        <v>8600</v>
      </c>
      <c r="H1037" s="360">
        <v>68800</v>
      </c>
      <c r="I1037" s="319" t="s">
        <v>4905</v>
      </c>
    </row>
    <row r="1038" spans="1:9" ht="78.75" hidden="1" outlineLevel="5" x14ac:dyDescent="0.25">
      <c r="A1038" s="319">
        <v>317</v>
      </c>
      <c r="B1038" s="359" t="s">
        <v>2002</v>
      </c>
      <c r="C1038" s="359" t="s">
        <v>1123</v>
      </c>
      <c r="D1038" s="359" t="s">
        <v>5692</v>
      </c>
      <c r="E1038" s="319">
        <v>4</v>
      </c>
      <c r="F1038" s="319" t="s">
        <v>5063</v>
      </c>
      <c r="G1038" s="319">
        <v>8600</v>
      </c>
      <c r="H1038" s="360">
        <v>34400</v>
      </c>
      <c r="I1038" s="319" t="s">
        <v>4905</v>
      </c>
    </row>
    <row r="1039" spans="1:9" ht="110.25" hidden="1" outlineLevel="5" x14ac:dyDescent="0.25">
      <c r="A1039" s="319">
        <v>318</v>
      </c>
      <c r="B1039" s="359" t="s">
        <v>2003</v>
      </c>
      <c r="C1039" s="359" t="s">
        <v>1123</v>
      </c>
      <c r="D1039" s="359" t="s">
        <v>5692</v>
      </c>
      <c r="E1039" s="319">
        <v>5</v>
      </c>
      <c r="F1039" s="319" t="s">
        <v>5670</v>
      </c>
      <c r="G1039" s="319">
        <v>8600</v>
      </c>
      <c r="H1039" s="360">
        <v>43000</v>
      </c>
      <c r="I1039" s="319" t="s">
        <v>4905</v>
      </c>
    </row>
    <row r="1040" spans="1:9" ht="78.75" hidden="1" outlineLevel="5" x14ac:dyDescent="0.25">
      <c r="A1040" s="319">
        <v>319</v>
      </c>
      <c r="B1040" s="359" t="s">
        <v>2004</v>
      </c>
      <c r="C1040" s="359" t="s">
        <v>1123</v>
      </c>
      <c r="D1040" s="359" t="s">
        <v>5692</v>
      </c>
      <c r="E1040" s="319">
        <v>5</v>
      </c>
      <c r="F1040" s="319" t="s">
        <v>5063</v>
      </c>
      <c r="G1040" s="319">
        <v>8600</v>
      </c>
      <c r="H1040" s="360">
        <v>43000</v>
      </c>
      <c r="I1040" s="319" t="s">
        <v>4905</v>
      </c>
    </row>
    <row r="1041" spans="1:9" ht="110.25" hidden="1" outlineLevel="5" x14ac:dyDescent="0.25">
      <c r="A1041" s="319">
        <v>320</v>
      </c>
      <c r="B1041" s="359" t="s">
        <v>2005</v>
      </c>
      <c r="C1041" s="359" t="s">
        <v>1123</v>
      </c>
      <c r="D1041" s="359" t="s">
        <v>5692</v>
      </c>
      <c r="E1041" s="319">
        <v>5</v>
      </c>
      <c r="F1041" s="319" t="s">
        <v>5063</v>
      </c>
      <c r="G1041" s="319">
        <v>8600</v>
      </c>
      <c r="H1041" s="360">
        <v>43000</v>
      </c>
      <c r="I1041" s="319" t="s">
        <v>4905</v>
      </c>
    </row>
    <row r="1042" spans="1:9" ht="110.25" hidden="1" outlineLevel="5" x14ac:dyDescent="0.25">
      <c r="A1042" s="319">
        <v>321</v>
      </c>
      <c r="B1042" s="359" t="s">
        <v>2006</v>
      </c>
      <c r="C1042" s="359" t="s">
        <v>1123</v>
      </c>
      <c r="D1042" s="359" t="s">
        <v>5692</v>
      </c>
      <c r="E1042" s="319">
        <v>5</v>
      </c>
      <c r="F1042" s="319" t="s">
        <v>5670</v>
      </c>
      <c r="G1042" s="319">
        <v>8600</v>
      </c>
      <c r="H1042" s="360">
        <v>43000</v>
      </c>
      <c r="I1042" s="319" t="s">
        <v>4905</v>
      </c>
    </row>
    <row r="1043" spans="1:9" ht="78.75" hidden="1" outlineLevel="5" x14ac:dyDescent="0.25">
      <c r="A1043" s="319">
        <v>322</v>
      </c>
      <c r="B1043" s="359" t="s">
        <v>2007</v>
      </c>
      <c r="C1043" s="359" t="s">
        <v>1123</v>
      </c>
      <c r="D1043" s="359" t="s">
        <v>5692</v>
      </c>
      <c r="E1043" s="319">
        <v>5</v>
      </c>
      <c r="F1043" s="319" t="s">
        <v>5063</v>
      </c>
      <c r="G1043" s="319">
        <v>8600</v>
      </c>
      <c r="H1043" s="360">
        <v>43000</v>
      </c>
      <c r="I1043" s="319" t="s">
        <v>4905</v>
      </c>
    </row>
    <row r="1044" spans="1:9" ht="110.25" hidden="1" outlineLevel="5" x14ac:dyDescent="0.25">
      <c r="A1044" s="319">
        <v>323</v>
      </c>
      <c r="B1044" s="359" t="s">
        <v>2008</v>
      </c>
      <c r="C1044" s="359" t="s">
        <v>1123</v>
      </c>
      <c r="D1044" s="359" t="s">
        <v>5694</v>
      </c>
      <c r="E1044" s="319">
        <v>3</v>
      </c>
      <c r="F1044" s="319" t="s">
        <v>5670</v>
      </c>
      <c r="G1044" s="319">
        <v>8600</v>
      </c>
      <c r="H1044" s="360">
        <v>25800</v>
      </c>
      <c r="I1044" s="319" t="s">
        <v>4905</v>
      </c>
    </row>
    <row r="1045" spans="1:9" ht="110.25" hidden="1" outlineLevel="5" x14ac:dyDescent="0.25">
      <c r="A1045" s="319">
        <v>324</v>
      </c>
      <c r="B1045" s="359" t="s">
        <v>2009</v>
      </c>
      <c r="C1045" s="359" t="s">
        <v>1123</v>
      </c>
      <c r="D1045" s="359" t="s">
        <v>5693</v>
      </c>
      <c r="E1045" s="319">
        <v>8</v>
      </c>
      <c r="F1045" s="319" t="s">
        <v>5670</v>
      </c>
      <c r="G1045" s="319">
        <v>8600</v>
      </c>
      <c r="H1045" s="360">
        <v>68800</v>
      </c>
      <c r="I1045" s="319" t="s">
        <v>4905</v>
      </c>
    </row>
    <row r="1046" spans="1:9" ht="110.25" hidden="1" outlineLevel="5" x14ac:dyDescent="0.25">
      <c r="A1046" s="319">
        <v>325</v>
      </c>
      <c r="B1046" s="359" t="s">
        <v>2010</v>
      </c>
      <c r="C1046" s="359" t="s">
        <v>1123</v>
      </c>
      <c r="D1046" s="359" t="s">
        <v>5694</v>
      </c>
      <c r="E1046" s="319">
        <v>5</v>
      </c>
      <c r="F1046" s="319" t="s">
        <v>5670</v>
      </c>
      <c r="G1046" s="319">
        <v>8600</v>
      </c>
      <c r="H1046" s="360">
        <v>43000</v>
      </c>
      <c r="I1046" s="319" t="s">
        <v>4905</v>
      </c>
    </row>
    <row r="1047" spans="1:9" ht="110.25" hidden="1" outlineLevel="5" x14ac:dyDescent="0.25">
      <c r="A1047" s="319">
        <v>326</v>
      </c>
      <c r="B1047" s="359" t="s">
        <v>2011</v>
      </c>
      <c r="C1047" s="359" t="s">
        <v>1123</v>
      </c>
      <c r="D1047" s="359" t="s">
        <v>5693</v>
      </c>
      <c r="E1047" s="319">
        <v>5</v>
      </c>
      <c r="F1047" s="319" t="s">
        <v>5670</v>
      </c>
      <c r="G1047" s="319">
        <v>8600</v>
      </c>
      <c r="H1047" s="360">
        <v>43000</v>
      </c>
      <c r="I1047" s="319" t="s">
        <v>4905</v>
      </c>
    </row>
    <row r="1048" spans="1:9" ht="141.75" hidden="1" outlineLevel="5" x14ac:dyDescent="0.25">
      <c r="A1048" s="319">
        <v>327</v>
      </c>
      <c r="B1048" s="359" t="s">
        <v>2012</v>
      </c>
      <c r="C1048" s="359" t="s">
        <v>1123</v>
      </c>
      <c r="D1048" s="359" t="s">
        <v>5692</v>
      </c>
      <c r="E1048" s="319">
        <v>5</v>
      </c>
      <c r="F1048" s="319" t="s">
        <v>5063</v>
      </c>
      <c r="G1048" s="319">
        <v>8600</v>
      </c>
      <c r="H1048" s="360">
        <v>43000</v>
      </c>
      <c r="I1048" s="319" t="s">
        <v>4905</v>
      </c>
    </row>
    <row r="1049" spans="1:9" ht="94.5" hidden="1" outlineLevel="5" x14ac:dyDescent="0.25">
      <c r="A1049" s="319">
        <v>328</v>
      </c>
      <c r="B1049" s="359" t="s">
        <v>2013</v>
      </c>
      <c r="C1049" s="359" t="s">
        <v>1123</v>
      </c>
      <c r="D1049" s="359" t="s">
        <v>5692</v>
      </c>
      <c r="E1049" s="319">
        <v>5</v>
      </c>
      <c r="F1049" s="319" t="s">
        <v>5670</v>
      </c>
      <c r="G1049" s="319">
        <v>8600</v>
      </c>
      <c r="H1049" s="360">
        <v>43000</v>
      </c>
      <c r="I1049" s="319" t="s">
        <v>4905</v>
      </c>
    </row>
    <row r="1050" spans="1:9" ht="78.75" hidden="1" outlineLevel="5" x14ac:dyDescent="0.25">
      <c r="A1050" s="319">
        <v>329</v>
      </c>
      <c r="B1050" s="359" t="s">
        <v>2014</v>
      </c>
      <c r="C1050" s="359" t="s">
        <v>1123</v>
      </c>
      <c r="D1050" s="359" t="s">
        <v>5692</v>
      </c>
      <c r="E1050" s="319">
        <v>5</v>
      </c>
      <c r="F1050" s="319" t="s">
        <v>5063</v>
      </c>
      <c r="G1050" s="319">
        <v>8600</v>
      </c>
      <c r="H1050" s="360">
        <v>43000</v>
      </c>
      <c r="I1050" s="319" t="s">
        <v>4905</v>
      </c>
    </row>
    <row r="1051" spans="1:9" ht="110.25" hidden="1" outlineLevel="5" x14ac:dyDescent="0.25">
      <c r="A1051" s="319">
        <v>330</v>
      </c>
      <c r="B1051" s="359" t="s">
        <v>2015</v>
      </c>
      <c r="C1051" s="359" t="s">
        <v>1123</v>
      </c>
      <c r="D1051" s="359" t="s">
        <v>5692</v>
      </c>
      <c r="E1051" s="319">
        <v>5</v>
      </c>
      <c r="F1051" s="319" t="s">
        <v>5063</v>
      </c>
      <c r="G1051" s="319">
        <v>38000</v>
      </c>
      <c r="H1051" s="360">
        <v>190000</v>
      </c>
      <c r="I1051" s="319" t="s">
        <v>4905</v>
      </c>
    </row>
    <row r="1052" spans="1:9" ht="110.25" hidden="1" outlineLevel="5" x14ac:dyDescent="0.25">
      <c r="A1052" s="319">
        <v>331</v>
      </c>
      <c r="B1052" s="359" t="s">
        <v>2016</v>
      </c>
      <c r="C1052" s="359" t="s">
        <v>1123</v>
      </c>
      <c r="D1052" s="359" t="s">
        <v>5692</v>
      </c>
      <c r="E1052" s="319">
        <v>4</v>
      </c>
      <c r="F1052" s="319" t="s">
        <v>5670</v>
      </c>
      <c r="G1052" s="319">
        <v>8600</v>
      </c>
      <c r="H1052" s="360">
        <v>34400</v>
      </c>
      <c r="I1052" s="319" t="s">
        <v>4905</v>
      </c>
    </row>
    <row r="1053" spans="1:9" ht="110.25" hidden="1" outlineLevel="5" x14ac:dyDescent="0.25">
      <c r="A1053" s="319">
        <v>332</v>
      </c>
      <c r="B1053" s="359" t="s">
        <v>2017</v>
      </c>
      <c r="C1053" s="359" t="s">
        <v>1123</v>
      </c>
      <c r="D1053" s="359" t="s">
        <v>5692</v>
      </c>
      <c r="E1053" s="319">
        <v>5</v>
      </c>
      <c r="F1053" s="319" t="s">
        <v>5063</v>
      </c>
      <c r="G1053" s="319">
        <v>8600</v>
      </c>
      <c r="H1053" s="360">
        <v>43000</v>
      </c>
      <c r="I1053" s="319" t="s">
        <v>4905</v>
      </c>
    </row>
    <row r="1054" spans="1:9" ht="110.25" hidden="1" outlineLevel="5" x14ac:dyDescent="0.25">
      <c r="A1054" s="319">
        <v>333</v>
      </c>
      <c r="B1054" s="359" t="s">
        <v>2018</v>
      </c>
      <c r="C1054" s="359" t="s">
        <v>1123</v>
      </c>
      <c r="D1054" s="359" t="s">
        <v>5692</v>
      </c>
      <c r="E1054" s="319">
        <v>5</v>
      </c>
      <c r="F1054" s="319" t="s">
        <v>5670</v>
      </c>
      <c r="G1054" s="319">
        <v>8600</v>
      </c>
      <c r="H1054" s="360">
        <v>43000</v>
      </c>
      <c r="I1054" s="319" t="s">
        <v>4905</v>
      </c>
    </row>
    <row r="1055" spans="1:9" ht="110.25" hidden="1" outlineLevel="5" x14ac:dyDescent="0.25">
      <c r="A1055" s="319">
        <v>334</v>
      </c>
      <c r="B1055" s="359" t="s">
        <v>2019</v>
      </c>
      <c r="C1055" s="359" t="s">
        <v>1123</v>
      </c>
      <c r="D1055" s="359" t="s">
        <v>5692</v>
      </c>
      <c r="E1055" s="319">
        <v>5</v>
      </c>
      <c r="F1055" s="319" t="s">
        <v>5670</v>
      </c>
      <c r="G1055" s="319">
        <v>8600</v>
      </c>
      <c r="H1055" s="360">
        <v>43000</v>
      </c>
      <c r="I1055" s="319" t="s">
        <v>4905</v>
      </c>
    </row>
    <row r="1056" spans="1:9" ht="110.25" hidden="1" outlineLevel="5" x14ac:dyDescent="0.25">
      <c r="A1056" s="319">
        <v>335</v>
      </c>
      <c r="B1056" s="359" t="s">
        <v>2020</v>
      </c>
      <c r="C1056" s="359" t="s">
        <v>1123</v>
      </c>
      <c r="D1056" s="359" t="s">
        <v>5694</v>
      </c>
      <c r="E1056" s="319">
        <v>3</v>
      </c>
      <c r="F1056" s="319" t="s">
        <v>5670</v>
      </c>
      <c r="G1056" s="319">
        <v>8600</v>
      </c>
      <c r="H1056" s="360">
        <v>25800</v>
      </c>
      <c r="I1056" s="319" t="s">
        <v>4905</v>
      </c>
    </row>
    <row r="1057" spans="1:9" ht="126" hidden="1" outlineLevel="5" x14ac:dyDescent="0.25">
      <c r="A1057" s="319">
        <v>336</v>
      </c>
      <c r="B1057" s="359" t="s">
        <v>2021</v>
      </c>
      <c r="C1057" s="359" t="s">
        <v>1123</v>
      </c>
      <c r="D1057" s="359" t="s">
        <v>5692</v>
      </c>
      <c r="E1057" s="319">
        <v>5</v>
      </c>
      <c r="F1057" s="319" t="s">
        <v>5063</v>
      </c>
      <c r="G1057" s="319">
        <v>8600</v>
      </c>
      <c r="H1057" s="360">
        <v>43000</v>
      </c>
      <c r="I1057" s="319" t="s">
        <v>4905</v>
      </c>
    </row>
    <row r="1058" spans="1:9" ht="94.5" hidden="1" outlineLevel="5" x14ac:dyDescent="0.25">
      <c r="A1058" s="319">
        <v>337</v>
      </c>
      <c r="B1058" s="359" t="s">
        <v>2022</v>
      </c>
      <c r="C1058" s="359" t="s">
        <v>1123</v>
      </c>
      <c r="D1058" s="359" t="s">
        <v>5692</v>
      </c>
      <c r="E1058" s="319">
        <v>3</v>
      </c>
      <c r="F1058" s="319" t="s">
        <v>5670</v>
      </c>
      <c r="G1058" s="319">
        <v>8600</v>
      </c>
      <c r="H1058" s="360">
        <v>25800</v>
      </c>
      <c r="I1058" s="319" t="s">
        <v>4905</v>
      </c>
    </row>
    <row r="1059" spans="1:9" ht="110.25" hidden="1" outlineLevel="5" x14ac:dyDescent="0.25">
      <c r="A1059" s="319">
        <v>338</v>
      </c>
      <c r="B1059" s="359" t="s">
        <v>2023</v>
      </c>
      <c r="C1059" s="359" t="s">
        <v>1123</v>
      </c>
      <c r="D1059" s="359" t="s">
        <v>5692</v>
      </c>
      <c r="E1059" s="319">
        <v>5</v>
      </c>
      <c r="F1059" s="319" t="s">
        <v>5063</v>
      </c>
      <c r="G1059" s="319">
        <v>8600</v>
      </c>
      <c r="H1059" s="360">
        <v>43000</v>
      </c>
      <c r="I1059" s="319" t="s">
        <v>4905</v>
      </c>
    </row>
    <row r="1060" spans="1:9" ht="110.25" hidden="1" outlineLevel="5" x14ac:dyDescent="0.25">
      <c r="A1060" s="319">
        <v>339</v>
      </c>
      <c r="B1060" s="359" t="s">
        <v>2024</v>
      </c>
      <c r="C1060" s="359" t="s">
        <v>1123</v>
      </c>
      <c r="D1060" s="359" t="s">
        <v>5692</v>
      </c>
      <c r="E1060" s="319">
        <v>8</v>
      </c>
      <c r="F1060" s="319" t="s">
        <v>5063</v>
      </c>
      <c r="G1060" s="319">
        <v>8600</v>
      </c>
      <c r="H1060" s="360">
        <v>68800</v>
      </c>
      <c r="I1060" s="319" t="s">
        <v>4905</v>
      </c>
    </row>
    <row r="1061" spans="1:9" ht="110.25" hidden="1" outlineLevel="5" x14ac:dyDescent="0.25">
      <c r="A1061" s="319">
        <v>340</v>
      </c>
      <c r="B1061" s="359" t="s">
        <v>2025</v>
      </c>
      <c r="C1061" s="359" t="s">
        <v>1123</v>
      </c>
      <c r="D1061" s="359" t="s">
        <v>5693</v>
      </c>
      <c r="E1061" s="319">
        <v>5</v>
      </c>
      <c r="F1061" s="319" t="s">
        <v>5063</v>
      </c>
      <c r="G1061" s="319">
        <v>8600</v>
      </c>
      <c r="H1061" s="360">
        <v>43000</v>
      </c>
      <c r="I1061" s="319" t="s">
        <v>4905</v>
      </c>
    </row>
    <row r="1062" spans="1:9" ht="141.75" hidden="1" outlineLevel="5" x14ac:dyDescent="0.25">
      <c r="A1062" s="319">
        <v>341</v>
      </c>
      <c r="B1062" s="359" t="s">
        <v>2026</v>
      </c>
      <c r="C1062" s="359" t="s">
        <v>1123</v>
      </c>
      <c r="D1062" s="359" t="s">
        <v>5692</v>
      </c>
      <c r="E1062" s="319">
        <v>5</v>
      </c>
      <c r="F1062" s="319" t="s">
        <v>5670</v>
      </c>
      <c r="G1062" s="319">
        <v>8600</v>
      </c>
      <c r="H1062" s="360">
        <v>43000</v>
      </c>
      <c r="I1062" s="319" t="s">
        <v>4905</v>
      </c>
    </row>
    <row r="1063" spans="1:9" ht="94.5" hidden="1" outlineLevel="5" x14ac:dyDescent="0.25">
      <c r="A1063" s="319">
        <v>342</v>
      </c>
      <c r="B1063" s="359" t="s">
        <v>2027</v>
      </c>
      <c r="C1063" s="359" t="s">
        <v>1123</v>
      </c>
      <c r="D1063" s="359" t="s">
        <v>5692</v>
      </c>
      <c r="E1063" s="319">
        <v>5</v>
      </c>
      <c r="F1063" s="319" t="s">
        <v>5063</v>
      </c>
      <c r="G1063" s="319">
        <v>8600</v>
      </c>
      <c r="H1063" s="360">
        <v>43000</v>
      </c>
      <c r="I1063" s="319" t="s">
        <v>4905</v>
      </c>
    </row>
    <row r="1064" spans="1:9" ht="141.75" hidden="1" outlineLevel="5" x14ac:dyDescent="0.25">
      <c r="A1064" s="319">
        <v>343</v>
      </c>
      <c r="B1064" s="359" t="s">
        <v>2028</v>
      </c>
      <c r="C1064" s="359" t="s">
        <v>1123</v>
      </c>
      <c r="D1064" s="359" t="s">
        <v>5694</v>
      </c>
      <c r="E1064" s="319">
        <v>5</v>
      </c>
      <c r="F1064" s="319" t="s">
        <v>5670</v>
      </c>
      <c r="G1064" s="319">
        <v>8600</v>
      </c>
      <c r="H1064" s="360">
        <v>43000</v>
      </c>
      <c r="I1064" s="319" t="s">
        <v>4905</v>
      </c>
    </row>
    <row r="1065" spans="1:9" ht="110.25" hidden="1" outlineLevel="5" x14ac:dyDescent="0.25">
      <c r="A1065" s="319">
        <v>344</v>
      </c>
      <c r="B1065" s="359" t="s">
        <v>2029</v>
      </c>
      <c r="C1065" s="359" t="s">
        <v>1123</v>
      </c>
      <c r="D1065" s="359" t="s">
        <v>5692</v>
      </c>
      <c r="E1065" s="319">
        <v>4</v>
      </c>
      <c r="F1065" s="319" t="s">
        <v>5063</v>
      </c>
      <c r="G1065" s="319">
        <v>8600</v>
      </c>
      <c r="H1065" s="360">
        <v>34400</v>
      </c>
      <c r="I1065" s="319" t="s">
        <v>4905</v>
      </c>
    </row>
    <row r="1066" spans="1:9" ht="94.5" hidden="1" outlineLevel="5" x14ac:dyDescent="0.25">
      <c r="A1066" s="319">
        <v>345</v>
      </c>
      <c r="B1066" s="359" t="s">
        <v>2030</v>
      </c>
      <c r="C1066" s="359" t="s">
        <v>1123</v>
      </c>
      <c r="D1066" s="359" t="s">
        <v>5694</v>
      </c>
      <c r="E1066" s="319">
        <v>5</v>
      </c>
      <c r="F1066" s="319" t="s">
        <v>5670</v>
      </c>
      <c r="G1066" s="319">
        <v>8600</v>
      </c>
      <c r="H1066" s="360">
        <v>43000</v>
      </c>
      <c r="I1066" s="319" t="s">
        <v>4905</v>
      </c>
    </row>
    <row r="1067" spans="1:9" ht="126" hidden="1" outlineLevel="5" x14ac:dyDescent="0.25">
      <c r="A1067" s="319">
        <v>346</v>
      </c>
      <c r="B1067" s="359" t="s">
        <v>2031</v>
      </c>
      <c r="C1067" s="359" t="s">
        <v>1123</v>
      </c>
      <c r="D1067" s="359" t="s">
        <v>5694</v>
      </c>
      <c r="E1067" s="319">
        <v>5</v>
      </c>
      <c r="F1067" s="319" t="s">
        <v>5063</v>
      </c>
      <c r="G1067" s="319">
        <v>8600</v>
      </c>
      <c r="H1067" s="360">
        <v>43000</v>
      </c>
      <c r="I1067" s="319" t="s">
        <v>4905</v>
      </c>
    </row>
    <row r="1068" spans="1:9" ht="126" hidden="1" outlineLevel="5" x14ac:dyDescent="0.25">
      <c r="A1068" s="319">
        <v>347</v>
      </c>
      <c r="B1068" s="359" t="s">
        <v>2032</v>
      </c>
      <c r="C1068" s="359" t="s">
        <v>1123</v>
      </c>
      <c r="D1068" s="359" t="s">
        <v>5692</v>
      </c>
      <c r="E1068" s="319">
        <v>5</v>
      </c>
      <c r="F1068" s="319" t="s">
        <v>5670</v>
      </c>
      <c r="G1068" s="319">
        <v>8600</v>
      </c>
      <c r="H1068" s="360">
        <v>43000</v>
      </c>
      <c r="I1068" s="319" t="s">
        <v>4905</v>
      </c>
    </row>
    <row r="1069" spans="1:9" ht="110.25" hidden="1" outlineLevel="5" x14ac:dyDescent="0.25">
      <c r="A1069" s="319">
        <v>348</v>
      </c>
      <c r="B1069" s="359" t="s">
        <v>2033</v>
      </c>
      <c r="C1069" s="359" t="s">
        <v>1123</v>
      </c>
      <c r="D1069" s="359" t="s">
        <v>5692</v>
      </c>
      <c r="E1069" s="319">
        <v>5</v>
      </c>
      <c r="F1069" s="319" t="s">
        <v>5670</v>
      </c>
      <c r="G1069" s="319">
        <v>8600</v>
      </c>
      <c r="H1069" s="360">
        <v>43000</v>
      </c>
      <c r="I1069" s="319" t="s">
        <v>4905</v>
      </c>
    </row>
    <row r="1070" spans="1:9" ht="94.5" hidden="1" outlineLevel="5" x14ac:dyDescent="0.25">
      <c r="A1070" s="319">
        <v>349</v>
      </c>
      <c r="B1070" s="359" t="s">
        <v>2034</v>
      </c>
      <c r="C1070" s="359" t="s">
        <v>1123</v>
      </c>
      <c r="D1070" s="359" t="s">
        <v>5694</v>
      </c>
      <c r="E1070" s="319">
        <v>3</v>
      </c>
      <c r="F1070" s="319" t="s">
        <v>5670</v>
      </c>
      <c r="G1070" s="319">
        <v>8600</v>
      </c>
      <c r="H1070" s="360">
        <v>25800</v>
      </c>
      <c r="I1070" s="319" t="s">
        <v>4905</v>
      </c>
    </row>
    <row r="1071" spans="1:9" ht="94.5" hidden="1" outlineLevel="5" x14ac:dyDescent="0.25">
      <c r="A1071" s="319">
        <v>350</v>
      </c>
      <c r="B1071" s="359" t="s">
        <v>2035</v>
      </c>
      <c r="C1071" s="359" t="s">
        <v>1123</v>
      </c>
      <c r="D1071" s="359" t="s">
        <v>5694</v>
      </c>
      <c r="E1071" s="319">
        <v>3</v>
      </c>
      <c r="F1071" s="319" t="s">
        <v>5670</v>
      </c>
      <c r="G1071" s="319">
        <v>8600</v>
      </c>
      <c r="H1071" s="360">
        <v>25800</v>
      </c>
      <c r="I1071" s="319" t="s">
        <v>4905</v>
      </c>
    </row>
    <row r="1072" spans="1:9" ht="110.25" hidden="1" outlineLevel="5" x14ac:dyDescent="0.25">
      <c r="A1072" s="319">
        <v>351</v>
      </c>
      <c r="B1072" s="359" t="s">
        <v>2036</v>
      </c>
      <c r="C1072" s="359" t="s">
        <v>1123</v>
      </c>
      <c r="D1072" s="359" t="s">
        <v>5693</v>
      </c>
      <c r="E1072" s="319">
        <v>5</v>
      </c>
      <c r="F1072" s="319" t="s">
        <v>5670</v>
      </c>
      <c r="G1072" s="319">
        <v>38000</v>
      </c>
      <c r="H1072" s="360">
        <v>190000</v>
      </c>
      <c r="I1072" s="319" t="s">
        <v>4905</v>
      </c>
    </row>
    <row r="1073" spans="1:9" ht="110.25" hidden="1" outlineLevel="5" x14ac:dyDescent="0.25">
      <c r="A1073" s="319">
        <v>352</v>
      </c>
      <c r="B1073" s="359" t="s">
        <v>2037</v>
      </c>
      <c r="C1073" s="359" t="s">
        <v>1123</v>
      </c>
      <c r="D1073" s="359" t="s">
        <v>5692</v>
      </c>
      <c r="E1073" s="319">
        <v>5</v>
      </c>
      <c r="F1073" s="319" t="s">
        <v>5670</v>
      </c>
      <c r="G1073" s="319">
        <v>9500</v>
      </c>
      <c r="H1073" s="360">
        <v>47500</v>
      </c>
      <c r="I1073" s="319" t="s">
        <v>4905</v>
      </c>
    </row>
    <row r="1074" spans="1:9" ht="47.25" hidden="1" outlineLevel="5" x14ac:dyDescent="0.25">
      <c r="A1074" s="319">
        <v>353</v>
      </c>
      <c r="B1074" s="359" t="s">
        <v>2038</v>
      </c>
      <c r="C1074" s="359" t="s">
        <v>1123</v>
      </c>
      <c r="D1074" s="359" t="s">
        <v>5695</v>
      </c>
      <c r="E1074" s="319">
        <v>5</v>
      </c>
      <c r="F1074" s="319" t="s">
        <v>114</v>
      </c>
      <c r="G1074" s="319">
        <v>19180</v>
      </c>
      <c r="H1074" s="360">
        <v>95900</v>
      </c>
      <c r="I1074" s="319" t="s">
        <v>4905</v>
      </c>
    </row>
    <row r="1075" spans="1:9" ht="94.5" hidden="1" outlineLevel="5" x14ac:dyDescent="0.25">
      <c r="A1075" s="319">
        <v>354</v>
      </c>
      <c r="B1075" s="359" t="s">
        <v>2039</v>
      </c>
      <c r="C1075" s="359" t="s">
        <v>1123</v>
      </c>
      <c r="D1075" s="359" t="s">
        <v>5696</v>
      </c>
      <c r="E1075" s="319">
        <v>30</v>
      </c>
      <c r="F1075" s="319" t="s">
        <v>114</v>
      </c>
      <c r="G1075" s="319">
        <v>15000</v>
      </c>
      <c r="H1075" s="360">
        <v>450000</v>
      </c>
      <c r="I1075" s="319" t="s">
        <v>4905</v>
      </c>
    </row>
    <row r="1076" spans="1:9" ht="94.5" hidden="1" outlineLevel="5" x14ac:dyDescent="0.25">
      <c r="A1076" s="319">
        <v>355</v>
      </c>
      <c r="B1076" s="359" t="s">
        <v>2040</v>
      </c>
      <c r="C1076" s="359" t="s">
        <v>1123</v>
      </c>
      <c r="D1076" s="359" t="s">
        <v>5696</v>
      </c>
      <c r="E1076" s="319">
        <v>5</v>
      </c>
      <c r="F1076" s="319" t="s">
        <v>114</v>
      </c>
      <c r="G1076" s="319">
        <v>15930</v>
      </c>
      <c r="H1076" s="360">
        <v>79650</v>
      </c>
      <c r="I1076" s="319" t="s">
        <v>4905</v>
      </c>
    </row>
    <row r="1077" spans="1:9" ht="94.5" hidden="1" outlineLevel="5" x14ac:dyDescent="0.25">
      <c r="A1077" s="319">
        <v>356</v>
      </c>
      <c r="B1077" s="359" t="s">
        <v>2041</v>
      </c>
      <c r="C1077" s="359" t="s">
        <v>1123</v>
      </c>
      <c r="D1077" s="359" t="s">
        <v>5696</v>
      </c>
      <c r="E1077" s="319">
        <v>1</v>
      </c>
      <c r="F1077" s="319" t="s">
        <v>114</v>
      </c>
      <c r="G1077" s="319">
        <v>21900</v>
      </c>
      <c r="H1077" s="360">
        <v>21900</v>
      </c>
      <c r="I1077" s="319" t="s">
        <v>4905</v>
      </c>
    </row>
    <row r="1078" spans="1:9" ht="94.5" hidden="1" outlineLevel="5" x14ac:dyDescent="0.25">
      <c r="A1078" s="319">
        <v>357</v>
      </c>
      <c r="B1078" s="359" t="s">
        <v>2042</v>
      </c>
      <c r="C1078" s="359" t="s">
        <v>1123</v>
      </c>
      <c r="D1078" s="359" t="s">
        <v>5696</v>
      </c>
      <c r="E1078" s="319">
        <v>1</v>
      </c>
      <c r="F1078" s="319" t="s">
        <v>114</v>
      </c>
      <c r="G1078" s="319">
        <v>23800</v>
      </c>
      <c r="H1078" s="360">
        <v>23800</v>
      </c>
      <c r="I1078" s="319" t="s">
        <v>4905</v>
      </c>
    </row>
    <row r="1079" spans="1:9" ht="94.5" hidden="1" outlineLevel="5" x14ac:dyDescent="0.25">
      <c r="A1079" s="319">
        <v>358</v>
      </c>
      <c r="B1079" s="359" t="s">
        <v>2043</v>
      </c>
      <c r="C1079" s="359" t="s">
        <v>1123</v>
      </c>
      <c r="D1079" s="359" t="s">
        <v>5696</v>
      </c>
      <c r="E1079" s="319">
        <v>4</v>
      </c>
      <c r="F1079" s="319" t="s">
        <v>114</v>
      </c>
      <c r="G1079" s="319">
        <v>27160</v>
      </c>
      <c r="H1079" s="360">
        <v>108640</v>
      </c>
      <c r="I1079" s="319" t="s">
        <v>4905</v>
      </c>
    </row>
    <row r="1080" spans="1:9" ht="94.5" hidden="1" outlineLevel="5" x14ac:dyDescent="0.25">
      <c r="A1080" s="319">
        <v>359</v>
      </c>
      <c r="B1080" s="359" t="s">
        <v>2044</v>
      </c>
      <c r="C1080" s="359" t="s">
        <v>1123</v>
      </c>
      <c r="D1080" s="359" t="s">
        <v>5696</v>
      </c>
      <c r="E1080" s="319">
        <v>3</v>
      </c>
      <c r="F1080" s="319" t="s">
        <v>114</v>
      </c>
      <c r="G1080" s="319">
        <v>17400</v>
      </c>
      <c r="H1080" s="360">
        <v>52200</v>
      </c>
      <c r="I1080" s="319" t="s">
        <v>4905</v>
      </c>
    </row>
    <row r="1081" spans="1:9" ht="94.5" hidden="1" outlineLevel="5" x14ac:dyDescent="0.25">
      <c r="A1081" s="319">
        <v>360</v>
      </c>
      <c r="B1081" s="359" t="s">
        <v>2045</v>
      </c>
      <c r="C1081" s="359" t="s">
        <v>1123</v>
      </c>
      <c r="D1081" s="359" t="s">
        <v>5696</v>
      </c>
      <c r="E1081" s="319">
        <v>5</v>
      </c>
      <c r="F1081" s="319" t="s">
        <v>114</v>
      </c>
      <c r="G1081" s="319">
        <v>17400</v>
      </c>
      <c r="H1081" s="360">
        <v>87000</v>
      </c>
      <c r="I1081" s="319" t="s">
        <v>4905</v>
      </c>
    </row>
    <row r="1082" spans="1:9" ht="94.5" hidden="1" outlineLevel="5" x14ac:dyDescent="0.25">
      <c r="A1082" s="319">
        <v>361</v>
      </c>
      <c r="B1082" s="359" t="s">
        <v>2046</v>
      </c>
      <c r="C1082" s="359" t="s">
        <v>1123</v>
      </c>
      <c r="D1082" s="359" t="s">
        <v>5696</v>
      </c>
      <c r="E1082" s="319">
        <v>8</v>
      </c>
      <c r="F1082" s="319" t="s">
        <v>114</v>
      </c>
      <c r="G1082" s="319">
        <v>17400</v>
      </c>
      <c r="H1082" s="360">
        <v>139200</v>
      </c>
      <c r="I1082" s="319" t="s">
        <v>4905</v>
      </c>
    </row>
    <row r="1083" spans="1:9" ht="94.5" hidden="1" outlineLevel="5" x14ac:dyDescent="0.25">
      <c r="A1083" s="319">
        <v>362</v>
      </c>
      <c r="B1083" s="359" t="s">
        <v>2047</v>
      </c>
      <c r="C1083" s="359" t="s">
        <v>1123</v>
      </c>
      <c r="D1083" s="359" t="s">
        <v>5696</v>
      </c>
      <c r="E1083" s="319">
        <v>2</v>
      </c>
      <c r="F1083" s="319" t="s">
        <v>114</v>
      </c>
      <c r="G1083" s="319">
        <v>12800</v>
      </c>
      <c r="H1083" s="360">
        <v>25600</v>
      </c>
      <c r="I1083" s="319" t="s">
        <v>4905</v>
      </c>
    </row>
    <row r="1084" spans="1:9" ht="94.5" hidden="1" outlineLevel="5" x14ac:dyDescent="0.25">
      <c r="A1084" s="319">
        <v>363</v>
      </c>
      <c r="B1084" s="359" t="s">
        <v>2048</v>
      </c>
      <c r="C1084" s="359" t="s">
        <v>1123</v>
      </c>
      <c r="D1084" s="359" t="s">
        <v>5696</v>
      </c>
      <c r="E1084" s="319">
        <v>7</v>
      </c>
      <c r="F1084" s="319" t="s">
        <v>114</v>
      </c>
      <c r="G1084" s="319">
        <v>14000</v>
      </c>
      <c r="H1084" s="360">
        <v>98000</v>
      </c>
      <c r="I1084" s="319" t="s">
        <v>4905</v>
      </c>
    </row>
    <row r="1085" spans="1:9" ht="94.5" hidden="1" outlineLevel="5" x14ac:dyDescent="0.25">
      <c r="A1085" s="319">
        <v>364</v>
      </c>
      <c r="B1085" s="359" t="s">
        <v>2049</v>
      </c>
      <c r="C1085" s="359" t="s">
        <v>1123</v>
      </c>
      <c r="D1085" s="359" t="s">
        <v>5696</v>
      </c>
      <c r="E1085" s="319">
        <v>1</v>
      </c>
      <c r="F1085" s="319" t="s">
        <v>114</v>
      </c>
      <c r="G1085" s="319">
        <v>19650</v>
      </c>
      <c r="H1085" s="360">
        <v>19650</v>
      </c>
      <c r="I1085" s="319" t="s">
        <v>4905</v>
      </c>
    </row>
    <row r="1086" spans="1:9" ht="94.5" hidden="1" outlineLevel="5" x14ac:dyDescent="0.25">
      <c r="A1086" s="319">
        <v>365</v>
      </c>
      <c r="B1086" s="359" t="s">
        <v>2050</v>
      </c>
      <c r="C1086" s="359" t="s">
        <v>1123</v>
      </c>
      <c r="D1086" s="359" t="s">
        <v>5696</v>
      </c>
      <c r="E1086" s="319">
        <v>5</v>
      </c>
      <c r="F1086" s="319" t="s">
        <v>114</v>
      </c>
      <c r="G1086" s="319">
        <v>19400</v>
      </c>
      <c r="H1086" s="360">
        <v>97000</v>
      </c>
      <c r="I1086" s="319" t="s">
        <v>4905</v>
      </c>
    </row>
    <row r="1087" spans="1:9" ht="94.5" hidden="1" outlineLevel="5" x14ac:dyDescent="0.25">
      <c r="A1087" s="319">
        <v>366</v>
      </c>
      <c r="B1087" s="359" t="s">
        <v>2051</v>
      </c>
      <c r="C1087" s="359" t="s">
        <v>1123</v>
      </c>
      <c r="D1087" s="359" t="s">
        <v>5696</v>
      </c>
      <c r="E1087" s="319">
        <v>15</v>
      </c>
      <c r="F1087" s="319" t="s">
        <v>114</v>
      </c>
      <c r="G1087" s="319">
        <v>16500</v>
      </c>
      <c r="H1087" s="360">
        <v>247500</v>
      </c>
      <c r="I1087" s="319" t="s">
        <v>4905</v>
      </c>
    </row>
    <row r="1088" spans="1:9" ht="94.5" hidden="1" outlineLevel="5" x14ac:dyDescent="0.25">
      <c r="A1088" s="319">
        <v>367</v>
      </c>
      <c r="B1088" s="359" t="s">
        <v>2052</v>
      </c>
      <c r="C1088" s="359" t="s">
        <v>1123</v>
      </c>
      <c r="D1088" s="359" t="s">
        <v>5696</v>
      </c>
      <c r="E1088" s="319">
        <v>1</v>
      </c>
      <c r="F1088" s="319" t="s">
        <v>114</v>
      </c>
      <c r="G1088" s="319">
        <v>41200</v>
      </c>
      <c r="H1088" s="360">
        <v>41200</v>
      </c>
      <c r="I1088" s="319" t="s">
        <v>4905</v>
      </c>
    </row>
    <row r="1089" spans="1:9" ht="47.25" hidden="1" outlineLevel="5" x14ac:dyDescent="0.25">
      <c r="A1089" s="319">
        <v>368</v>
      </c>
      <c r="B1089" s="359" t="s">
        <v>2053</v>
      </c>
      <c r="C1089" s="359" t="s">
        <v>1123</v>
      </c>
      <c r="D1089" s="359" t="s">
        <v>5697</v>
      </c>
      <c r="E1089" s="319">
        <v>2</v>
      </c>
      <c r="F1089" s="319" t="s">
        <v>114</v>
      </c>
      <c r="G1089" s="319">
        <v>37200</v>
      </c>
      <c r="H1089" s="360">
        <v>74400</v>
      </c>
      <c r="I1089" s="319" t="s">
        <v>4905</v>
      </c>
    </row>
    <row r="1090" spans="1:9" ht="94.5" hidden="1" outlineLevel="5" x14ac:dyDescent="0.25">
      <c r="A1090" s="319">
        <v>369</v>
      </c>
      <c r="B1090" s="359" t="s">
        <v>2054</v>
      </c>
      <c r="C1090" s="359" t="s">
        <v>1123</v>
      </c>
      <c r="D1090" s="359" t="s">
        <v>5696</v>
      </c>
      <c r="E1090" s="319">
        <v>2</v>
      </c>
      <c r="F1090" s="319" t="s">
        <v>114</v>
      </c>
      <c r="G1090" s="319">
        <v>37000</v>
      </c>
      <c r="H1090" s="360">
        <v>74000</v>
      </c>
      <c r="I1090" s="319" t="s">
        <v>4905</v>
      </c>
    </row>
    <row r="1091" spans="1:9" ht="94.5" hidden="1" outlineLevel="5" x14ac:dyDescent="0.25">
      <c r="A1091" s="319">
        <v>370</v>
      </c>
      <c r="B1091" s="359" t="s">
        <v>2055</v>
      </c>
      <c r="C1091" s="359" t="s">
        <v>1123</v>
      </c>
      <c r="D1091" s="359" t="s">
        <v>5696</v>
      </c>
      <c r="E1091" s="319">
        <v>10</v>
      </c>
      <c r="F1091" s="319" t="s">
        <v>114</v>
      </c>
      <c r="G1091" s="319">
        <v>14200</v>
      </c>
      <c r="H1091" s="360">
        <v>142000</v>
      </c>
      <c r="I1091" s="319" t="s">
        <v>4905</v>
      </c>
    </row>
    <row r="1092" spans="1:9" ht="94.5" hidden="1" outlineLevel="5" x14ac:dyDescent="0.25">
      <c r="A1092" s="319">
        <v>371</v>
      </c>
      <c r="B1092" s="359" t="s">
        <v>2056</v>
      </c>
      <c r="C1092" s="359" t="s">
        <v>1123</v>
      </c>
      <c r="D1092" s="359" t="s">
        <v>5696</v>
      </c>
      <c r="E1092" s="319">
        <v>1</v>
      </c>
      <c r="F1092" s="319" t="s">
        <v>114</v>
      </c>
      <c r="G1092" s="319">
        <v>32440</v>
      </c>
      <c r="H1092" s="360">
        <v>32440</v>
      </c>
      <c r="I1092" s="319" t="s">
        <v>4905</v>
      </c>
    </row>
    <row r="1093" spans="1:9" ht="94.5" hidden="1" outlineLevel="5" x14ac:dyDescent="0.25">
      <c r="A1093" s="319">
        <v>372</v>
      </c>
      <c r="B1093" s="359" t="s">
        <v>2057</v>
      </c>
      <c r="C1093" s="359" t="s">
        <v>1123</v>
      </c>
      <c r="D1093" s="359" t="s">
        <v>5696</v>
      </c>
      <c r="E1093" s="319">
        <v>1</v>
      </c>
      <c r="F1093" s="319" t="s">
        <v>114</v>
      </c>
      <c r="G1093" s="319">
        <v>28470</v>
      </c>
      <c r="H1093" s="360">
        <v>28470</v>
      </c>
      <c r="I1093" s="319" t="s">
        <v>4905</v>
      </c>
    </row>
    <row r="1094" spans="1:9" ht="94.5" hidden="1" outlineLevel="5" x14ac:dyDescent="0.25">
      <c r="A1094" s="319">
        <v>373</v>
      </c>
      <c r="B1094" s="359" t="s">
        <v>2058</v>
      </c>
      <c r="C1094" s="359" t="s">
        <v>1123</v>
      </c>
      <c r="D1094" s="359" t="s">
        <v>5696</v>
      </c>
      <c r="E1094" s="319">
        <v>2</v>
      </c>
      <c r="F1094" s="319" t="s">
        <v>114</v>
      </c>
      <c r="G1094" s="319">
        <v>15100</v>
      </c>
      <c r="H1094" s="360">
        <v>30200</v>
      </c>
      <c r="I1094" s="319" t="s">
        <v>4905</v>
      </c>
    </row>
    <row r="1095" spans="1:9" ht="94.5" hidden="1" outlineLevel="5" x14ac:dyDescent="0.25">
      <c r="A1095" s="319">
        <v>374</v>
      </c>
      <c r="B1095" s="359" t="s">
        <v>2060</v>
      </c>
      <c r="C1095" s="359" t="s">
        <v>1123</v>
      </c>
      <c r="D1095" s="359" t="s">
        <v>5696</v>
      </c>
      <c r="E1095" s="319">
        <v>1</v>
      </c>
      <c r="F1095" s="319" t="s">
        <v>114</v>
      </c>
      <c r="G1095" s="319">
        <v>25900</v>
      </c>
      <c r="H1095" s="360">
        <v>25900</v>
      </c>
      <c r="I1095" s="319" t="s">
        <v>4905</v>
      </c>
    </row>
    <row r="1096" spans="1:9" ht="94.5" hidden="1" outlineLevel="5" x14ac:dyDescent="0.25">
      <c r="A1096" s="319">
        <v>375</v>
      </c>
      <c r="B1096" s="359" t="s">
        <v>2061</v>
      </c>
      <c r="C1096" s="359" t="s">
        <v>1123</v>
      </c>
      <c r="D1096" s="359" t="s">
        <v>5696</v>
      </c>
      <c r="E1096" s="319">
        <v>1</v>
      </c>
      <c r="F1096" s="319" t="s">
        <v>114</v>
      </c>
      <c r="G1096" s="319">
        <v>135800</v>
      </c>
      <c r="H1096" s="360">
        <v>135800</v>
      </c>
      <c r="I1096" s="319" t="s">
        <v>4905</v>
      </c>
    </row>
    <row r="1097" spans="1:9" ht="94.5" hidden="1" outlineLevel="5" x14ac:dyDescent="0.25">
      <c r="A1097" s="319">
        <v>376</v>
      </c>
      <c r="B1097" s="359" t="s">
        <v>2062</v>
      </c>
      <c r="C1097" s="359" t="s">
        <v>1123</v>
      </c>
      <c r="D1097" s="359" t="s">
        <v>5696</v>
      </c>
      <c r="E1097" s="319">
        <v>1</v>
      </c>
      <c r="F1097" s="319" t="s">
        <v>114</v>
      </c>
      <c r="G1097" s="319">
        <v>34100</v>
      </c>
      <c r="H1097" s="360">
        <v>34100</v>
      </c>
      <c r="I1097" s="319" t="s">
        <v>4905</v>
      </c>
    </row>
    <row r="1098" spans="1:9" ht="94.5" hidden="1" outlineLevel="5" x14ac:dyDescent="0.25">
      <c r="A1098" s="319">
        <v>377</v>
      </c>
      <c r="B1098" s="359" t="s">
        <v>2063</v>
      </c>
      <c r="C1098" s="359" t="s">
        <v>1123</v>
      </c>
      <c r="D1098" s="359" t="s">
        <v>5696</v>
      </c>
      <c r="E1098" s="319">
        <v>7</v>
      </c>
      <c r="F1098" s="319" t="s">
        <v>114</v>
      </c>
      <c r="G1098" s="319">
        <v>51800</v>
      </c>
      <c r="H1098" s="360">
        <v>362600</v>
      </c>
      <c r="I1098" s="319" t="s">
        <v>4905</v>
      </c>
    </row>
    <row r="1099" spans="1:9" ht="94.5" hidden="1" outlineLevel="5" x14ac:dyDescent="0.25">
      <c r="A1099" s="319">
        <v>378</v>
      </c>
      <c r="B1099" s="359" t="s">
        <v>2064</v>
      </c>
      <c r="C1099" s="359" t="s">
        <v>1123</v>
      </c>
      <c r="D1099" s="359" t="s">
        <v>5696</v>
      </c>
      <c r="E1099" s="319">
        <v>1</v>
      </c>
      <c r="F1099" s="319" t="s">
        <v>114</v>
      </c>
      <c r="G1099" s="319">
        <v>27500</v>
      </c>
      <c r="H1099" s="360">
        <v>27500</v>
      </c>
      <c r="I1099" s="319" t="s">
        <v>4905</v>
      </c>
    </row>
    <row r="1100" spans="1:9" ht="94.5" hidden="1" outlineLevel="5" x14ac:dyDescent="0.25">
      <c r="A1100" s="319">
        <v>379</v>
      </c>
      <c r="B1100" s="359" t="s">
        <v>2065</v>
      </c>
      <c r="C1100" s="359" t="s">
        <v>1123</v>
      </c>
      <c r="D1100" s="359" t="s">
        <v>5696</v>
      </c>
      <c r="E1100" s="319">
        <v>10</v>
      </c>
      <c r="F1100" s="319" t="s">
        <v>114</v>
      </c>
      <c r="G1100" s="319">
        <v>15200</v>
      </c>
      <c r="H1100" s="360">
        <v>152000</v>
      </c>
      <c r="I1100" s="319" t="s">
        <v>4905</v>
      </c>
    </row>
    <row r="1101" spans="1:9" ht="94.5" hidden="1" outlineLevel="5" x14ac:dyDescent="0.25">
      <c r="A1101" s="319">
        <v>380</v>
      </c>
      <c r="B1101" s="359" t="s">
        <v>2066</v>
      </c>
      <c r="C1101" s="359" t="s">
        <v>1123</v>
      </c>
      <c r="D1101" s="359" t="s">
        <v>5696</v>
      </c>
      <c r="E1101" s="319">
        <v>1</v>
      </c>
      <c r="F1101" s="319" t="s">
        <v>114</v>
      </c>
      <c r="G1101" s="319">
        <v>21000</v>
      </c>
      <c r="H1101" s="360">
        <v>21000</v>
      </c>
      <c r="I1101" s="319" t="s">
        <v>4905</v>
      </c>
    </row>
    <row r="1102" spans="1:9" ht="63" hidden="1" outlineLevel="5" x14ac:dyDescent="0.25">
      <c r="A1102" s="319">
        <v>381</v>
      </c>
      <c r="B1102" s="359" t="s">
        <v>2067</v>
      </c>
      <c r="C1102" s="359" t="s">
        <v>1123</v>
      </c>
      <c r="D1102" s="359" t="s">
        <v>5698</v>
      </c>
      <c r="E1102" s="319">
        <v>1</v>
      </c>
      <c r="F1102" s="319" t="s">
        <v>114</v>
      </c>
      <c r="G1102" s="319">
        <v>18100</v>
      </c>
      <c r="H1102" s="360">
        <v>18100</v>
      </c>
      <c r="I1102" s="319" t="s">
        <v>4905</v>
      </c>
    </row>
    <row r="1103" spans="1:9" ht="78.75" hidden="1" outlineLevel="5" x14ac:dyDescent="0.25">
      <c r="A1103" s="319">
        <v>382</v>
      </c>
      <c r="B1103" s="359" t="s">
        <v>2068</v>
      </c>
      <c r="C1103" s="359" t="s">
        <v>1123</v>
      </c>
      <c r="D1103" s="359" t="s">
        <v>5699</v>
      </c>
      <c r="E1103" s="319">
        <v>1</v>
      </c>
      <c r="F1103" s="319" t="s">
        <v>4466</v>
      </c>
      <c r="G1103" s="319">
        <v>6950</v>
      </c>
      <c r="H1103" s="360">
        <v>6950</v>
      </c>
      <c r="I1103" s="319" t="s">
        <v>4905</v>
      </c>
    </row>
    <row r="1104" spans="1:9" ht="189" hidden="1" outlineLevel="5" x14ac:dyDescent="0.25">
      <c r="A1104" s="319">
        <v>383</v>
      </c>
      <c r="B1104" s="359" t="s">
        <v>2069</v>
      </c>
      <c r="C1104" s="359" t="s">
        <v>1123</v>
      </c>
      <c r="D1104" s="359" t="s">
        <v>5700</v>
      </c>
      <c r="E1104" s="319">
        <v>15</v>
      </c>
      <c r="F1104" s="319" t="s">
        <v>5670</v>
      </c>
      <c r="G1104" s="319">
        <v>44240</v>
      </c>
      <c r="H1104" s="360">
        <v>663600</v>
      </c>
      <c r="I1104" s="319" t="s">
        <v>4905</v>
      </c>
    </row>
    <row r="1105" spans="1:9" ht="31.5" hidden="1" outlineLevel="5" x14ac:dyDescent="0.25">
      <c r="A1105" s="319">
        <v>384</v>
      </c>
      <c r="B1105" s="359" t="s">
        <v>2070</v>
      </c>
      <c r="C1105" s="359" t="s">
        <v>1123</v>
      </c>
      <c r="D1105" s="359" t="s">
        <v>5701</v>
      </c>
      <c r="E1105" s="319">
        <v>1</v>
      </c>
      <c r="F1105" s="319" t="s">
        <v>114</v>
      </c>
      <c r="G1105" s="319">
        <v>7050</v>
      </c>
      <c r="H1105" s="360">
        <v>7050</v>
      </c>
      <c r="I1105" s="319" t="s">
        <v>4905</v>
      </c>
    </row>
    <row r="1106" spans="1:9" ht="63" hidden="1" outlineLevel="5" x14ac:dyDescent="0.25">
      <c r="A1106" s="319">
        <v>385</v>
      </c>
      <c r="B1106" s="359" t="s">
        <v>2071</v>
      </c>
      <c r="C1106" s="359" t="s">
        <v>1123</v>
      </c>
      <c r="D1106" s="359" t="s">
        <v>5702</v>
      </c>
      <c r="E1106" s="319">
        <v>2</v>
      </c>
      <c r="F1106" s="319" t="s">
        <v>4466</v>
      </c>
      <c r="G1106" s="319">
        <v>17000</v>
      </c>
      <c r="H1106" s="360">
        <v>34000</v>
      </c>
      <c r="I1106" s="319" t="s">
        <v>4905</v>
      </c>
    </row>
    <row r="1107" spans="1:9" ht="126" hidden="1" outlineLevel="5" x14ac:dyDescent="0.25">
      <c r="A1107" s="319">
        <v>386</v>
      </c>
      <c r="B1107" s="359" t="s">
        <v>2072</v>
      </c>
      <c r="C1107" s="359" t="s">
        <v>1123</v>
      </c>
      <c r="D1107" s="359" t="s">
        <v>5703</v>
      </c>
      <c r="E1107" s="319">
        <v>20</v>
      </c>
      <c r="F1107" s="319" t="s">
        <v>4466</v>
      </c>
      <c r="G1107" s="319">
        <v>24800</v>
      </c>
      <c r="H1107" s="360">
        <v>496000</v>
      </c>
      <c r="I1107" s="319" t="s">
        <v>4905</v>
      </c>
    </row>
    <row r="1108" spans="1:9" ht="126" hidden="1" outlineLevel="5" x14ac:dyDescent="0.25">
      <c r="A1108" s="319">
        <v>387</v>
      </c>
      <c r="B1108" s="359" t="s">
        <v>2073</v>
      </c>
      <c r="C1108" s="359" t="s">
        <v>1123</v>
      </c>
      <c r="D1108" s="359" t="s">
        <v>5703</v>
      </c>
      <c r="E1108" s="319">
        <v>5</v>
      </c>
      <c r="F1108" s="319" t="s">
        <v>4466</v>
      </c>
      <c r="G1108" s="319">
        <v>24000</v>
      </c>
      <c r="H1108" s="360">
        <v>120000</v>
      </c>
      <c r="I1108" s="319" t="s">
        <v>4905</v>
      </c>
    </row>
    <row r="1109" spans="1:9" ht="126" hidden="1" outlineLevel="5" x14ac:dyDescent="0.25">
      <c r="A1109" s="319">
        <v>388</v>
      </c>
      <c r="B1109" s="359" t="s">
        <v>2074</v>
      </c>
      <c r="C1109" s="359" t="s">
        <v>1123</v>
      </c>
      <c r="D1109" s="359" t="s">
        <v>5703</v>
      </c>
      <c r="E1109" s="319">
        <v>290</v>
      </c>
      <c r="F1109" s="319" t="s">
        <v>4466</v>
      </c>
      <c r="G1109" s="319">
        <v>22400</v>
      </c>
      <c r="H1109" s="360">
        <v>6496000</v>
      </c>
      <c r="I1109" s="319" t="s">
        <v>4905</v>
      </c>
    </row>
    <row r="1110" spans="1:9" ht="63" hidden="1" outlineLevel="5" x14ac:dyDescent="0.25">
      <c r="A1110" s="319">
        <v>389</v>
      </c>
      <c r="B1110" s="359" t="s">
        <v>2075</v>
      </c>
      <c r="C1110" s="359" t="s">
        <v>1123</v>
      </c>
      <c r="D1110" s="359" t="s">
        <v>5704</v>
      </c>
      <c r="E1110" s="319">
        <v>1</v>
      </c>
      <c r="F1110" s="319" t="s">
        <v>114</v>
      </c>
      <c r="G1110" s="319">
        <v>28500</v>
      </c>
      <c r="H1110" s="360">
        <v>28500</v>
      </c>
      <c r="I1110" s="319" t="s">
        <v>4905</v>
      </c>
    </row>
    <row r="1111" spans="1:9" ht="94.5" hidden="1" outlineLevel="5" x14ac:dyDescent="0.25">
      <c r="A1111" s="319">
        <v>390</v>
      </c>
      <c r="B1111" s="359" t="s">
        <v>2076</v>
      </c>
      <c r="C1111" s="359" t="s">
        <v>1123</v>
      </c>
      <c r="D1111" s="359" t="s">
        <v>5696</v>
      </c>
      <c r="E1111" s="319">
        <v>1</v>
      </c>
      <c r="F1111" s="319" t="s">
        <v>114</v>
      </c>
      <c r="G1111" s="319">
        <v>27000</v>
      </c>
      <c r="H1111" s="360">
        <v>27000</v>
      </c>
      <c r="I1111" s="319" t="s">
        <v>4905</v>
      </c>
    </row>
    <row r="1112" spans="1:9" ht="94.5" hidden="1" outlineLevel="5" x14ac:dyDescent="0.25">
      <c r="A1112" s="319">
        <v>391</v>
      </c>
      <c r="B1112" s="359" t="s">
        <v>2077</v>
      </c>
      <c r="C1112" s="359" t="s">
        <v>1123</v>
      </c>
      <c r="D1112" s="359" t="s">
        <v>5692</v>
      </c>
      <c r="E1112" s="319">
        <v>3</v>
      </c>
      <c r="F1112" s="319" t="s">
        <v>5670</v>
      </c>
      <c r="G1112" s="319">
        <v>8600</v>
      </c>
      <c r="H1112" s="360">
        <v>25800</v>
      </c>
      <c r="I1112" s="319" t="s">
        <v>4905</v>
      </c>
    </row>
    <row r="1113" spans="1:9" ht="94.5" hidden="1" outlineLevel="5" x14ac:dyDescent="0.25">
      <c r="A1113" s="319">
        <v>392</v>
      </c>
      <c r="B1113" s="359" t="s">
        <v>2078</v>
      </c>
      <c r="C1113" s="359" t="s">
        <v>1123</v>
      </c>
      <c r="D1113" s="359" t="s">
        <v>5705</v>
      </c>
      <c r="E1113" s="319">
        <v>2</v>
      </c>
      <c r="F1113" s="319" t="s">
        <v>5670</v>
      </c>
      <c r="G1113" s="319">
        <v>2400</v>
      </c>
      <c r="H1113" s="360">
        <v>4800</v>
      </c>
      <c r="I1113" s="319" t="s">
        <v>4905</v>
      </c>
    </row>
    <row r="1114" spans="1:9" ht="94.5" hidden="1" outlineLevel="5" x14ac:dyDescent="0.25">
      <c r="A1114" s="319">
        <v>393</v>
      </c>
      <c r="B1114" s="359" t="s">
        <v>2079</v>
      </c>
      <c r="C1114" s="359" t="s">
        <v>1123</v>
      </c>
      <c r="D1114" s="359" t="s">
        <v>5706</v>
      </c>
      <c r="E1114" s="319">
        <v>2</v>
      </c>
      <c r="F1114" s="319" t="s">
        <v>114</v>
      </c>
      <c r="G1114" s="319">
        <v>35875</v>
      </c>
      <c r="H1114" s="360">
        <v>71750</v>
      </c>
      <c r="I1114" s="319" t="s">
        <v>4905</v>
      </c>
    </row>
    <row r="1115" spans="1:9" ht="78.75" hidden="1" outlineLevel="5" x14ac:dyDescent="0.25">
      <c r="A1115" s="319">
        <v>394</v>
      </c>
      <c r="B1115" s="359" t="s">
        <v>2080</v>
      </c>
      <c r="C1115" s="359" t="s">
        <v>1123</v>
      </c>
      <c r="D1115" s="359" t="s">
        <v>5707</v>
      </c>
      <c r="E1115" s="319">
        <v>2</v>
      </c>
      <c r="F1115" s="319" t="s">
        <v>114</v>
      </c>
      <c r="G1115" s="319">
        <v>37392.857142857138</v>
      </c>
      <c r="H1115" s="360">
        <v>74785.714285714275</v>
      </c>
      <c r="I1115" s="319" t="s">
        <v>4905</v>
      </c>
    </row>
    <row r="1116" spans="1:9" ht="78.75" hidden="1" outlineLevel="5" x14ac:dyDescent="0.25">
      <c r="A1116" s="319">
        <v>395</v>
      </c>
      <c r="B1116" s="359" t="s">
        <v>2081</v>
      </c>
      <c r="C1116" s="359" t="s">
        <v>1123</v>
      </c>
      <c r="D1116" s="359" t="s">
        <v>5707</v>
      </c>
      <c r="E1116" s="319">
        <v>1</v>
      </c>
      <c r="F1116" s="319" t="s">
        <v>114</v>
      </c>
      <c r="G1116" s="319">
        <v>37392.857142857138</v>
      </c>
      <c r="H1116" s="360">
        <v>37392.857142857138</v>
      </c>
      <c r="I1116" s="319" t="s">
        <v>4905</v>
      </c>
    </row>
    <row r="1117" spans="1:9" ht="94.5" hidden="1" outlineLevel="5" x14ac:dyDescent="0.25">
      <c r="A1117" s="319">
        <v>396</v>
      </c>
      <c r="B1117" s="359" t="s">
        <v>2082</v>
      </c>
      <c r="C1117" s="359" t="s">
        <v>1123</v>
      </c>
      <c r="D1117" s="359" t="s">
        <v>5706</v>
      </c>
      <c r="E1117" s="319">
        <v>2</v>
      </c>
      <c r="F1117" s="319" t="s">
        <v>114</v>
      </c>
      <c r="G1117" s="319">
        <v>37392.857142857138</v>
      </c>
      <c r="H1117" s="360">
        <v>74785.714285714275</v>
      </c>
      <c r="I1117" s="319" t="s">
        <v>4905</v>
      </c>
    </row>
    <row r="1118" spans="1:9" ht="94.5" hidden="1" outlineLevel="5" x14ac:dyDescent="0.25">
      <c r="A1118" s="319">
        <v>397</v>
      </c>
      <c r="B1118" s="359" t="s">
        <v>2083</v>
      </c>
      <c r="C1118" s="359" t="s">
        <v>1123</v>
      </c>
      <c r="D1118" s="359" t="s">
        <v>5706</v>
      </c>
      <c r="E1118" s="319">
        <v>4</v>
      </c>
      <c r="F1118" s="319" t="s">
        <v>114</v>
      </c>
      <c r="G1118" s="319">
        <v>35875</v>
      </c>
      <c r="H1118" s="360">
        <v>143500</v>
      </c>
      <c r="I1118" s="319" t="s">
        <v>4905</v>
      </c>
    </row>
    <row r="1119" spans="1:9" ht="78.75" hidden="1" outlineLevel="5" x14ac:dyDescent="0.25">
      <c r="A1119" s="319">
        <v>398</v>
      </c>
      <c r="B1119" s="359" t="s">
        <v>2084</v>
      </c>
      <c r="C1119" s="359" t="s">
        <v>1123</v>
      </c>
      <c r="D1119" s="359" t="s">
        <v>5707</v>
      </c>
      <c r="E1119" s="319">
        <v>4</v>
      </c>
      <c r="F1119" s="319" t="s">
        <v>114</v>
      </c>
      <c r="G1119" s="319">
        <v>37392.857142857138</v>
      </c>
      <c r="H1119" s="360">
        <v>149571.42857142855</v>
      </c>
      <c r="I1119" s="319" t="s">
        <v>4905</v>
      </c>
    </row>
    <row r="1120" spans="1:9" ht="78.75" hidden="1" outlineLevel="5" x14ac:dyDescent="0.25">
      <c r="A1120" s="319">
        <v>399</v>
      </c>
      <c r="B1120" s="359" t="s">
        <v>2085</v>
      </c>
      <c r="C1120" s="359" t="s">
        <v>1123</v>
      </c>
      <c r="D1120" s="359" t="s">
        <v>5707</v>
      </c>
      <c r="E1120" s="319">
        <v>5</v>
      </c>
      <c r="F1120" s="319" t="s">
        <v>114</v>
      </c>
      <c r="G1120" s="319">
        <v>37392.857142857138</v>
      </c>
      <c r="H1120" s="360">
        <v>186964.28571428568</v>
      </c>
      <c r="I1120" s="319" t="s">
        <v>4905</v>
      </c>
    </row>
    <row r="1121" spans="1:9" ht="78.75" hidden="1" outlineLevel="5" x14ac:dyDescent="0.25">
      <c r="A1121" s="319">
        <v>400</v>
      </c>
      <c r="B1121" s="359" t="s">
        <v>2086</v>
      </c>
      <c r="C1121" s="359" t="s">
        <v>1123</v>
      </c>
      <c r="D1121" s="359" t="s">
        <v>5707</v>
      </c>
      <c r="E1121" s="319">
        <v>4</v>
      </c>
      <c r="F1121" s="319" t="s">
        <v>114</v>
      </c>
      <c r="G1121" s="319">
        <v>39535.714285714283</v>
      </c>
      <c r="H1121" s="360">
        <v>158142.85714285713</v>
      </c>
      <c r="I1121" s="319" t="s">
        <v>4905</v>
      </c>
    </row>
    <row r="1122" spans="1:9" ht="78.75" hidden="1" outlineLevel="5" x14ac:dyDescent="0.25">
      <c r="A1122" s="319">
        <v>401</v>
      </c>
      <c r="B1122" s="359" t="s">
        <v>2087</v>
      </c>
      <c r="C1122" s="359" t="s">
        <v>1123</v>
      </c>
      <c r="D1122" s="359" t="s">
        <v>5708</v>
      </c>
      <c r="E1122" s="319">
        <v>3</v>
      </c>
      <c r="F1122" s="319" t="s">
        <v>4466</v>
      </c>
      <c r="G1122" s="319">
        <v>37392.857142857138</v>
      </c>
      <c r="H1122" s="360">
        <v>112178.57142857142</v>
      </c>
      <c r="I1122" s="319" t="s">
        <v>4905</v>
      </c>
    </row>
    <row r="1123" spans="1:9" ht="78.75" hidden="1" outlineLevel="5" x14ac:dyDescent="0.25">
      <c r="A1123" s="319">
        <v>402</v>
      </c>
      <c r="B1123" s="359" t="s">
        <v>2088</v>
      </c>
      <c r="C1123" s="359" t="s">
        <v>1123</v>
      </c>
      <c r="D1123" s="359" t="s">
        <v>5709</v>
      </c>
      <c r="E1123" s="319">
        <v>4</v>
      </c>
      <c r="F1123" s="319" t="s">
        <v>4466</v>
      </c>
      <c r="G1123" s="319">
        <v>37392.857142857138</v>
      </c>
      <c r="H1123" s="360">
        <v>149571.42857142855</v>
      </c>
      <c r="I1123" s="319" t="s">
        <v>4905</v>
      </c>
    </row>
    <row r="1124" spans="1:9" ht="94.5" hidden="1" outlineLevel="5" x14ac:dyDescent="0.25">
      <c r="A1124" s="319">
        <v>403</v>
      </c>
      <c r="B1124" s="359" t="s">
        <v>2089</v>
      </c>
      <c r="C1124" s="359" t="s">
        <v>1123</v>
      </c>
      <c r="D1124" s="359" t="s">
        <v>5706</v>
      </c>
      <c r="E1124" s="319">
        <v>4</v>
      </c>
      <c r="F1124" s="319" t="s">
        <v>114</v>
      </c>
      <c r="G1124" s="319">
        <v>35875</v>
      </c>
      <c r="H1124" s="360">
        <v>143500</v>
      </c>
      <c r="I1124" s="319" t="s">
        <v>4905</v>
      </c>
    </row>
    <row r="1125" spans="1:9" ht="78.75" hidden="1" outlineLevel="5" x14ac:dyDescent="0.25">
      <c r="A1125" s="319">
        <v>404</v>
      </c>
      <c r="B1125" s="359" t="s">
        <v>2090</v>
      </c>
      <c r="C1125" s="359" t="s">
        <v>1123</v>
      </c>
      <c r="D1125" s="359" t="s">
        <v>5710</v>
      </c>
      <c r="E1125" s="319">
        <v>2</v>
      </c>
      <c r="F1125" s="319" t="s">
        <v>114</v>
      </c>
      <c r="G1125" s="319">
        <v>35875</v>
      </c>
      <c r="H1125" s="360">
        <v>71750</v>
      </c>
      <c r="I1125" s="319" t="s">
        <v>4905</v>
      </c>
    </row>
    <row r="1126" spans="1:9" ht="94.5" hidden="1" outlineLevel="5" x14ac:dyDescent="0.25">
      <c r="A1126" s="319">
        <v>405</v>
      </c>
      <c r="B1126" s="359" t="s">
        <v>2091</v>
      </c>
      <c r="C1126" s="359" t="s">
        <v>1123</v>
      </c>
      <c r="D1126" s="359" t="s">
        <v>5706</v>
      </c>
      <c r="E1126" s="319">
        <v>2</v>
      </c>
      <c r="F1126" s="319" t="s">
        <v>114</v>
      </c>
      <c r="G1126" s="319">
        <v>35875</v>
      </c>
      <c r="H1126" s="360">
        <v>71750</v>
      </c>
      <c r="I1126" s="319" t="s">
        <v>4905</v>
      </c>
    </row>
    <row r="1127" spans="1:9" ht="78.75" hidden="1" outlineLevel="5" x14ac:dyDescent="0.25">
      <c r="A1127" s="319">
        <v>406</v>
      </c>
      <c r="B1127" s="359" t="s">
        <v>2092</v>
      </c>
      <c r="C1127" s="359" t="s">
        <v>1123</v>
      </c>
      <c r="D1127" s="359" t="s">
        <v>5711</v>
      </c>
      <c r="E1127" s="319">
        <v>2</v>
      </c>
      <c r="F1127" s="319" t="s">
        <v>4466</v>
      </c>
      <c r="G1127" s="319">
        <v>37392.857142857138</v>
      </c>
      <c r="H1127" s="360">
        <v>74785.714285714275</v>
      </c>
      <c r="I1127" s="319" t="s">
        <v>4905</v>
      </c>
    </row>
    <row r="1128" spans="1:9" ht="78.75" hidden="1" outlineLevel="5" x14ac:dyDescent="0.25">
      <c r="A1128" s="319">
        <v>407</v>
      </c>
      <c r="B1128" s="359" t="s">
        <v>2093</v>
      </c>
      <c r="C1128" s="359" t="s">
        <v>1123</v>
      </c>
      <c r="D1128" s="359" t="s">
        <v>5710</v>
      </c>
      <c r="E1128" s="319">
        <v>4</v>
      </c>
      <c r="F1128" s="319" t="s">
        <v>114</v>
      </c>
      <c r="G1128" s="319">
        <v>55071.428571428565</v>
      </c>
      <c r="H1128" s="360">
        <v>220285.71428571426</v>
      </c>
      <c r="I1128" s="319" t="s">
        <v>4905</v>
      </c>
    </row>
    <row r="1129" spans="1:9" ht="78.75" hidden="1" outlineLevel="5" x14ac:dyDescent="0.25">
      <c r="A1129" s="319">
        <v>408</v>
      </c>
      <c r="B1129" s="359" t="s">
        <v>2094</v>
      </c>
      <c r="C1129" s="359" t="s">
        <v>1123</v>
      </c>
      <c r="D1129" s="359" t="s">
        <v>5712</v>
      </c>
      <c r="E1129" s="319">
        <v>5</v>
      </c>
      <c r="F1129" s="319" t="s">
        <v>4466</v>
      </c>
      <c r="G1129" s="319">
        <v>35875</v>
      </c>
      <c r="H1129" s="360">
        <v>179375</v>
      </c>
      <c r="I1129" s="319" t="s">
        <v>4905</v>
      </c>
    </row>
    <row r="1130" spans="1:9" ht="94.5" hidden="1" outlineLevel="5" x14ac:dyDescent="0.25">
      <c r="A1130" s="319">
        <v>409</v>
      </c>
      <c r="B1130" s="359" t="s">
        <v>2095</v>
      </c>
      <c r="C1130" s="359" t="s">
        <v>1123</v>
      </c>
      <c r="D1130" s="359" t="s">
        <v>5706</v>
      </c>
      <c r="E1130" s="319">
        <v>5</v>
      </c>
      <c r="F1130" s="319" t="s">
        <v>114</v>
      </c>
      <c r="G1130" s="319">
        <v>35875</v>
      </c>
      <c r="H1130" s="360">
        <v>179375</v>
      </c>
      <c r="I1130" s="319" t="s">
        <v>4905</v>
      </c>
    </row>
    <row r="1131" spans="1:9" ht="94.5" hidden="1" outlineLevel="5" x14ac:dyDescent="0.25">
      <c r="A1131" s="319">
        <v>410</v>
      </c>
      <c r="B1131" s="359" t="s">
        <v>2096</v>
      </c>
      <c r="C1131" s="359" t="s">
        <v>1123</v>
      </c>
      <c r="D1131" s="359" t="s">
        <v>5706</v>
      </c>
      <c r="E1131" s="319">
        <v>2</v>
      </c>
      <c r="F1131" s="319" t="s">
        <v>114</v>
      </c>
      <c r="G1131" s="319">
        <v>35875</v>
      </c>
      <c r="H1131" s="360">
        <v>71750</v>
      </c>
      <c r="I1131" s="319" t="s">
        <v>4905</v>
      </c>
    </row>
    <row r="1132" spans="1:9" ht="94.5" hidden="1" outlineLevel="5" x14ac:dyDescent="0.25">
      <c r="A1132" s="319">
        <v>411</v>
      </c>
      <c r="B1132" s="359" t="s">
        <v>2097</v>
      </c>
      <c r="C1132" s="359" t="s">
        <v>1123</v>
      </c>
      <c r="D1132" s="359" t="s">
        <v>5706</v>
      </c>
      <c r="E1132" s="319">
        <v>1</v>
      </c>
      <c r="F1132" s="319" t="s">
        <v>4466</v>
      </c>
      <c r="G1132" s="319">
        <v>35875</v>
      </c>
      <c r="H1132" s="360">
        <v>35875</v>
      </c>
      <c r="I1132" s="319" t="s">
        <v>4905</v>
      </c>
    </row>
    <row r="1133" spans="1:9" ht="63" hidden="1" outlineLevel="5" x14ac:dyDescent="0.25">
      <c r="A1133" s="319">
        <v>412</v>
      </c>
      <c r="B1133" s="359" t="s">
        <v>2098</v>
      </c>
      <c r="C1133" s="359" t="s">
        <v>1123</v>
      </c>
      <c r="D1133" s="359" t="s">
        <v>5713</v>
      </c>
      <c r="E1133" s="319">
        <v>3</v>
      </c>
      <c r="F1133" s="319" t="s">
        <v>4466</v>
      </c>
      <c r="G1133" s="319">
        <v>55071.428571428565</v>
      </c>
      <c r="H1133" s="360">
        <v>165214.28571428568</v>
      </c>
      <c r="I1133" s="319" t="s">
        <v>4905</v>
      </c>
    </row>
    <row r="1134" spans="1:9" ht="78.75" hidden="1" outlineLevel="5" x14ac:dyDescent="0.25">
      <c r="A1134" s="319">
        <v>413</v>
      </c>
      <c r="B1134" s="359" t="s">
        <v>2099</v>
      </c>
      <c r="C1134" s="359" t="s">
        <v>1123</v>
      </c>
      <c r="D1134" s="359" t="s">
        <v>5714</v>
      </c>
      <c r="E1134" s="319">
        <v>3</v>
      </c>
      <c r="F1134" s="319" t="s">
        <v>4466</v>
      </c>
      <c r="G1134" s="319">
        <v>55071.428571428565</v>
      </c>
      <c r="H1134" s="360">
        <v>165214.28571428568</v>
      </c>
      <c r="I1134" s="319" t="s">
        <v>4905</v>
      </c>
    </row>
    <row r="1135" spans="1:9" ht="78.75" hidden="1" outlineLevel="5" x14ac:dyDescent="0.25">
      <c r="A1135" s="319">
        <v>414</v>
      </c>
      <c r="B1135" s="359" t="s">
        <v>2100</v>
      </c>
      <c r="C1135" s="359" t="s">
        <v>1123</v>
      </c>
      <c r="D1135" s="359" t="s">
        <v>5715</v>
      </c>
      <c r="E1135" s="319">
        <v>2</v>
      </c>
      <c r="F1135" s="319" t="s">
        <v>4466</v>
      </c>
      <c r="G1135" s="319">
        <v>37392.857142857138</v>
      </c>
      <c r="H1135" s="360">
        <v>74785.714285714275</v>
      </c>
      <c r="I1135" s="319" t="s">
        <v>4905</v>
      </c>
    </row>
    <row r="1136" spans="1:9" ht="94.5" hidden="1" outlineLevel="5" x14ac:dyDescent="0.25">
      <c r="A1136" s="319">
        <v>415</v>
      </c>
      <c r="B1136" s="359" t="s">
        <v>2101</v>
      </c>
      <c r="C1136" s="359" t="s">
        <v>1123</v>
      </c>
      <c r="D1136" s="359" t="s">
        <v>5716</v>
      </c>
      <c r="E1136" s="319">
        <v>2</v>
      </c>
      <c r="F1136" s="319" t="s">
        <v>4466</v>
      </c>
      <c r="G1136" s="319">
        <v>37392.857142857138</v>
      </c>
      <c r="H1136" s="360">
        <v>74785.714285714275</v>
      </c>
      <c r="I1136" s="319" t="s">
        <v>4905</v>
      </c>
    </row>
    <row r="1137" spans="1:9" ht="78.75" hidden="1" outlineLevel="5" x14ac:dyDescent="0.25">
      <c r="A1137" s="319">
        <v>416</v>
      </c>
      <c r="B1137" s="359" t="s">
        <v>2102</v>
      </c>
      <c r="C1137" s="359" t="s">
        <v>1123</v>
      </c>
      <c r="D1137" s="359" t="s">
        <v>5717</v>
      </c>
      <c r="E1137" s="319">
        <v>4</v>
      </c>
      <c r="F1137" s="319" t="s">
        <v>4466</v>
      </c>
      <c r="G1137" s="319">
        <v>37392.857142857138</v>
      </c>
      <c r="H1137" s="360">
        <v>149571.42857142855</v>
      </c>
      <c r="I1137" s="319" t="s">
        <v>4905</v>
      </c>
    </row>
    <row r="1138" spans="1:9" ht="94.5" hidden="1" outlineLevel="5" x14ac:dyDescent="0.25">
      <c r="A1138" s="319">
        <v>417</v>
      </c>
      <c r="B1138" s="359" t="s">
        <v>2103</v>
      </c>
      <c r="C1138" s="359" t="s">
        <v>1123</v>
      </c>
      <c r="D1138" s="359" t="s">
        <v>5706</v>
      </c>
      <c r="E1138" s="319">
        <v>2</v>
      </c>
      <c r="F1138" s="319" t="s">
        <v>4466</v>
      </c>
      <c r="G1138" s="319">
        <v>35875</v>
      </c>
      <c r="H1138" s="360">
        <v>71750</v>
      </c>
      <c r="I1138" s="319" t="s">
        <v>4905</v>
      </c>
    </row>
    <row r="1139" spans="1:9" ht="110.25" hidden="1" outlineLevel="5" x14ac:dyDescent="0.25">
      <c r="A1139" s="319">
        <v>418</v>
      </c>
      <c r="B1139" s="359" t="s">
        <v>2104</v>
      </c>
      <c r="C1139" s="359" t="s">
        <v>1123</v>
      </c>
      <c r="D1139" s="359" t="s">
        <v>5718</v>
      </c>
      <c r="E1139" s="319">
        <v>1</v>
      </c>
      <c r="F1139" s="319" t="s">
        <v>4466</v>
      </c>
      <c r="G1139" s="319">
        <v>37392.857142857138</v>
      </c>
      <c r="H1139" s="360">
        <v>37392.857142857138</v>
      </c>
      <c r="I1139" s="319" t="s">
        <v>4905</v>
      </c>
    </row>
    <row r="1140" spans="1:9" ht="78.75" hidden="1" outlineLevel="5" x14ac:dyDescent="0.25">
      <c r="A1140" s="319">
        <v>419</v>
      </c>
      <c r="B1140" s="359" t="s">
        <v>2105</v>
      </c>
      <c r="C1140" s="359" t="s">
        <v>1123</v>
      </c>
      <c r="D1140" s="359" t="s">
        <v>5710</v>
      </c>
      <c r="E1140" s="319">
        <v>3</v>
      </c>
      <c r="F1140" s="319" t="s">
        <v>114</v>
      </c>
      <c r="G1140" s="319">
        <v>35875</v>
      </c>
      <c r="H1140" s="360">
        <v>107625</v>
      </c>
      <c r="I1140" s="319" t="s">
        <v>4905</v>
      </c>
    </row>
    <row r="1141" spans="1:9" ht="141.75" hidden="1" outlineLevel="5" x14ac:dyDescent="0.25">
      <c r="A1141" s="319">
        <v>420</v>
      </c>
      <c r="B1141" s="359" t="s">
        <v>2106</v>
      </c>
      <c r="C1141" s="359" t="s">
        <v>1123</v>
      </c>
      <c r="D1141" s="359" t="s">
        <v>5719</v>
      </c>
      <c r="E1141" s="319">
        <v>4</v>
      </c>
      <c r="F1141" s="319" t="s">
        <v>4466</v>
      </c>
      <c r="G1141" s="319">
        <v>35875</v>
      </c>
      <c r="H1141" s="360">
        <v>143500</v>
      </c>
      <c r="I1141" s="319" t="s">
        <v>4905</v>
      </c>
    </row>
    <row r="1142" spans="1:9" ht="157.5" hidden="1" outlineLevel="5" x14ac:dyDescent="0.25">
      <c r="A1142" s="319">
        <v>421</v>
      </c>
      <c r="B1142" s="359" t="s">
        <v>2107</v>
      </c>
      <c r="C1142" s="359" t="s">
        <v>1123</v>
      </c>
      <c r="D1142" s="359" t="s">
        <v>5720</v>
      </c>
      <c r="E1142" s="319">
        <v>2</v>
      </c>
      <c r="F1142" s="319" t="s">
        <v>4466</v>
      </c>
      <c r="G1142" s="319">
        <v>35875</v>
      </c>
      <c r="H1142" s="360">
        <v>71750</v>
      </c>
      <c r="I1142" s="319" t="s">
        <v>4905</v>
      </c>
    </row>
    <row r="1143" spans="1:9" ht="110.25" hidden="1" outlineLevel="5" x14ac:dyDescent="0.25">
      <c r="A1143" s="319">
        <v>422</v>
      </c>
      <c r="B1143" s="359" t="s">
        <v>2108</v>
      </c>
      <c r="C1143" s="359" t="s">
        <v>1123</v>
      </c>
      <c r="D1143" s="359" t="s">
        <v>5721</v>
      </c>
      <c r="E1143" s="319">
        <v>3</v>
      </c>
      <c r="F1143" s="319" t="s">
        <v>4466</v>
      </c>
      <c r="G1143" s="319">
        <v>37392.857142857138</v>
      </c>
      <c r="H1143" s="360">
        <v>112178.57142857142</v>
      </c>
      <c r="I1143" s="319" t="s">
        <v>4905</v>
      </c>
    </row>
    <row r="1144" spans="1:9" ht="94.5" hidden="1" outlineLevel="5" x14ac:dyDescent="0.25">
      <c r="A1144" s="319">
        <v>423</v>
      </c>
      <c r="B1144" s="359" t="s">
        <v>2109</v>
      </c>
      <c r="C1144" s="359" t="s">
        <v>1123</v>
      </c>
      <c r="D1144" s="359" t="s">
        <v>5706</v>
      </c>
      <c r="E1144" s="319">
        <v>3</v>
      </c>
      <c r="F1144" s="319" t="s">
        <v>4466</v>
      </c>
      <c r="G1144" s="319">
        <v>37392.857142857138</v>
      </c>
      <c r="H1144" s="360">
        <v>112178.57142857142</v>
      </c>
      <c r="I1144" s="319" t="s">
        <v>4905</v>
      </c>
    </row>
    <row r="1145" spans="1:9" ht="94.5" hidden="1" outlineLevel="5" x14ac:dyDescent="0.25">
      <c r="A1145" s="319">
        <v>424</v>
      </c>
      <c r="B1145" s="359" t="s">
        <v>2110</v>
      </c>
      <c r="C1145" s="359" t="s">
        <v>1123</v>
      </c>
      <c r="D1145" s="359" t="s">
        <v>5722</v>
      </c>
      <c r="E1145" s="319">
        <v>3</v>
      </c>
      <c r="F1145" s="319" t="s">
        <v>4466</v>
      </c>
      <c r="G1145" s="319">
        <v>35875</v>
      </c>
      <c r="H1145" s="360">
        <v>107625</v>
      </c>
      <c r="I1145" s="319" t="s">
        <v>4905</v>
      </c>
    </row>
    <row r="1146" spans="1:9" ht="94.5" hidden="1" outlineLevel="5" x14ac:dyDescent="0.25">
      <c r="A1146" s="319">
        <v>425</v>
      </c>
      <c r="B1146" s="359" t="s">
        <v>2111</v>
      </c>
      <c r="C1146" s="359" t="s">
        <v>1123</v>
      </c>
      <c r="D1146" s="359" t="s">
        <v>5723</v>
      </c>
      <c r="E1146" s="319">
        <v>4</v>
      </c>
      <c r="F1146" s="319" t="s">
        <v>4466</v>
      </c>
      <c r="G1146" s="319">
        <v>37392.857142857138</v>
      </c>
      <c r="H1146" s="360">
        <v>149571.42857142855</v>
      </c>
      <c r="I1146" s="319" t="s">
        <v>4905</v>
      </c>
    </row>
    <row r="1147" spans="1:9" ht="94.5" hidden="1" outlineLevel="5" x14ac:dyDescent="0.25">
      <c r="A1147" s="319">
        <v>426</v>
      </c>
      <c r="B1147" s="359" t="s">
        <v>2112</v>
      </c>
      <c r="C1147" s="359" t="s">
        <v>1123</v>
      </c>
      <c r="D1147" s="359" t="s">
        <v>5722</v>
      </c>
      <c r="E1147" s="319">
        <v>2</v>
      </c>
      <c r="F1147" s="319" t="s">
        <v>4466</v>
      </c>
      <c r="G1147" s="319">
        <v>39535.714285714283</v>
      </c>
      <c r="H1147" s="360">
        <v>79071.428571428565</v>
      </c>
      <c r="I1147" s="319" t="s">
        <v>4905</v>
      </c>
    </row>
    <row r="1148" spans="1:9" ht="94.5" hidden="1" outlineLevel="5" x14ac:dyDescent="0.25">
      <c r="A1148" s="319">
        <v>427</v>
      </c>
      <c r="B1148" s="359" t="s">
        <v>2113</v>
      </c>
      <c r="C1148" s="359" t="s">
        <v>1123</v>
      </c>
      <c r="D1148" s="359" t="s">
        <v>5722</v>
      </c>
      <c r="E1148" s="319">
        <v>4</v>
      </c>
      <c r="F1148" s="319" t="s">
        <v>4466</v>
      </c>
      <c r="G1148" s="319">
        <v>35875</v>
      </c>
      <c r="H1148" s="360">
        <v>143500</v>
      </c>
      <c r="I1148" s="319" t="s">
        <v>4905</v>
      </c>
    </row>
    <row r="1149" spans="1:9" ht="110.25" hidden="1" outlineLevel="5" x14ac:dyDescent="0.25">
      <c r="A1149" s="319">
        <v>428</v>
      </c>
      <c r="B1149" s="359" t="s">
        <v>2114</v>
      </c>
      <c r="C1149" s="359" t="s">
        <v>1123</v>
      </c>
      <c r="D1149" s="359" t="s">
        <v>5724</v>
      </c>
      <c r="E1149" s="319">
        <v>4</v>
      </c>
      <c r="F1149" s="319" t="s">
        <v>4466</v>
      </c>
      <c r="G1149" s="319">
        <v>39535.714285714283</v>
      </c>
      <c r="H1149" s="360">
        <v>158142.85714285713</v>
      </c>
      <c r="I1149" s="319" t="s">
        <v>4905</v>
      </c>
    </row>
    <row r="1150" spans="1:9" ht="94.5" hidden="1" outlineLevel="5" x14ac:dyDescent="0.25">
      <c r="A1150" s="319">
        <v>429</v>
      </c>
      <c r="B1150" s="359" t="s">
        <v>2115</v>
      </c>
      <c r="C1150" s="359" t="s">
        <v>1123</v>
      </c>
      <c r="D1150" s="359" t="s">
        <v>5706</v>
      </c>
      <c r="E1150" s="319">
        <v>1</v>
      </c>
      <c r="F1150" s="319" t="s">
        <v>4466</v>
      </c>
      <c r="G1150" s="319">
        <v>35875</v>
      </c>
      <c r="H1150" s="360">
        <v>35875</v>
      </c>
      <c r="I1150" s="319" t="s">
        <v>4905</v>
      </c>
    </row>
    <row r="1151" spans="1:9" ht="94.5" hidden="1" outlineLevel="5" x14ac:dyDescent="0.25">
      <c r="A1151" s="319">
        <v>430</v>
      </c>
      <c r="B1151" s="359" t="s">
        <v>2116</v>
      </c>
      <c r="C1151" s="359" t="s">
        <v>1123</v>
      </c>
      <c r="D1151" s="359" t="s">
        <v>5725</v>
      </c>
      <c r="E1151" s="319">
        <v>3</v>
      </c>
      <c r="F1151" s="319" t="s">
        <v>4466</v>
      </c>
      <c r="G1151" s="319">
        <v>37392.857142857138</v>
      </c>
      <c r="H1151" s="360">
        <v>112178.57142857142</v>
      </c>
      <c r="I1151" s="319" t="s">
        <v>4905</v>
      </c>
    </row>
    <row r="1152" spans="1:9" ht="94.5" hidden="1" outlineLevel="5" x14ac:dyDescent="0.25">
      <c r="A1152" s="319">
        <v>431</v>
      </c>
      <c r="B1152" s="359" t="s">
        <v>2117</v>
      </c>
      <c r="C1152" s="359" t="s">
        <v>1123</v>
      </c>
      <c r="D1152" s="359" t="s">
        <v>5706</v>
      </c>
      <c r="E1152" s="319">
        <v>5</v>
      </c>
      <c r="F1152" s="319" t="s">
        <v>4466</v>
      </c>
      <c r="G1152" s="319">
        <v>35875</v>
      </c>
      <c r="H1152" s="360">
        <v>179375</v>
      </c>
      <c r="I1152" s="319" t="s">
        <v>4905</v>
      </c>
    </row>
    <row r="1153" spans="1:9" ht="94.5" hidden="1" outlineLevel="5" x14ac:dyDescent="0.25">
      <c r="A1153" s="319">
        <v>432</v>
      </c>
      <c r="B1153" s="359" t="s">
        <v>2118</v>
      </c>
      <c r="C1153" s="359" t="s">
        <v>1123</v>
      </c>
      <c r="D1153" s="359" t="s">
        <v>5725</v>
      </c>
      <c r="E1153" s="319">
        <v>4</v>
      </c>
      <c r="F1153" s="319" t="s">
        <v>4466</v>
      </c>
      <c r="G1153" s="319">
        <v>37392.857142857138</v>
      </c>
      <c r="H1153" s="360">
        <v>149571.42857142855</v>
      </c>
      <c r="I1153" s="319" t="s">
        <v>4905</v>
      </c>
    </row>
    <row r="1154" spans="1:9" ht="141.75" hidden="1" outlineLevel="5" x14ac:dyDescent="0.25">
      <c r="A1154" s="319">
        <v>433</v>
      </c>
      <c r="B1154" s="359" t="s">
        <v>2119</v>
      </c>
      <c r="C1154" s="359" t="s">
        <v>1123</v>
      </c>
      <c r="D1154" s="359" t="s">
        <v>5726</v>
      </c>
      <c r="E1154" s="319">
        <v>4</v>
      </c>
      <c r="F1154" s="319" t="s">
        <v>4466</v>
      </c>
      <c r="G1154" s="319">
        <v>37392.857142857138</v>
      </c>
      <c r="H1154" s="360">
        <v>149571.42857142855</v>
      </c>
      <c r="I1154" s="319" t="s">
        <v>4905</v>
      </c>
    </row>
    <row r="1155" spans="1:9" ht="141.75" hidden="1" outlineLevel="5" x14ac:dyDescent="0.25">
      <c r="A1155" s="319">
        <v>434</v>
      </c>
      <c r="B1155" s="359" t="s">
        <v>2120</v>
      </c>
      <c r="C1155" s="359" t="s">
        <v>1123</v>
      </c>
      <c r="D1155" s="359" t="s">
        <v>5727</v>
      </c>
      <c r="E1155" s="319">
        <v>1</v>
      </c>
      <c r="F1155" s="319" t="s">
        <v>4466</v>
      </c>
      <c r="G1155" s="319">
        <v>37392.857142857138</v>
      </c>
      <c r="H1155" s="360">
        <v>37392.857142857138</v>
      </c>
      <c r="I1155" s="319" t="s">
        <v>4905</v>
      </c>
    </row>
    <row r="1156" spans="1:9" ht="141.75" hidden="1" outlineLevel="5" x14ac:dyDescent="0.25">
      <c r="A1156" s="319">
        <v>435</v>
      </c>
      <c r="B1156" s="359" t="s">
        <v>2121</v>
      </c>
      <c r="C1156" s="359" t="s">
        <v>1123</v>
      </c>
      <c r="D1156" s="359" t="s">
        <v>5728</v>
      </c>
      <c r="E1156" s="319">
        <v>1</v>
      </c>
      <c r="F1156" s="319" t="s">
        <v>4466</v>
      </c>
      <c r="G1156" s="319">
        <v>37392.857142857138</v>
      </c>
      <c r="H1156" s="360">
        <v>37392.857142857138</v>
      </c>
      <c r="I1156" s="319" t="s">
        <v>4905</v>
      </c>
    </row>
    <row r="1157" spans="1:9" ht="94.5" hidden="1" outlineLevel="5" x14ac:dyDescent="0.25">
      <c r="A1157" s="319">
        <v>436</v>
      </c>
      <c r="B1157" s="359" t="s">
        <v>2122</v>
      </c>
      <c r="C1157" s="359" t="s">
        <v>1123</v>
      </c>
      <c r="D1157" s="359" t="s">
        <v>5729</v>
      </c>
      <c r="E1157" s="319">
        <v>4</v>
      </c>
      <c r="F1157" s="319" t="s">
        <v>4466</v>
      </c>
      <c r="G1157" s="319">
        <v>37392.857142857138</v>
      </c>
      <c r="H1157" s="360">
        <v>149571.42857142855</v>
      </c>
      <c r="I1157" s="319" t="s">
        <v>4905</v>
      </c>
    </row>
    <row r="1158" spans="1:9" ht="78.75" hidden="1" outlineLevel="5" x14ac:dyDescent="0.25">
      <c r="A1158" s="319">
        <v>437</v>
      </c>
      <c r="B1158" s="359" t="s">
        <v>2123</v>
      </c>
      <c r="C1158" s="359" t="s">
        <v>1123</v>
      </c>
      <c r="D1158" s="359" t="s">
        <v>5730</v>
      </c>
      <c r="E1158" s="319">
        <v>4</v>
      </c>
      <c r="F1158" s="319" t="s">
        <v>4466</v>
      </c>
      <c r="G1158" s="319">
        <v>37392.857142857138</v>
      </c>
      <c r="H1158" s="360">
        <v>149571.42857142855</v>
      </c>
      <c r="I1158" s="319" t="s">
        <v>4905</v>
      </c>
    </row>
    <row r="1159" spans="1:9" ht="78.75" hidden="1" outlineLevel="5" x14ac:dyDescent="0.25">
      <c r="A1159" s="319">
        <v>438</v>
      </c>
      <c r="B1159" s="359" t="s">
        <v>2124</v>
      </c>
      <c r="C1159" s="359" t="s">
        <v>1123</v>
      </c>
      <c r="D1159" s="359" t="s">
        <v>5731</v>
      </c>
      <c r="E1159" s="319">
        <v>2</v>
      </c>
      <c r="F1159" s="319" t="s">
        <v>4466</v>
      </c>
      <c r="G1159" s="319">
        <v>37392.857142857138</v>
      </c>
      <c r="H1159" s="360">
        <v>74785.714285714275</v>
      </c>
      <c r="I1159" s="319" t="s">
        <v>4905</v>
      </c>
    </row>
    <row r="1160" spans="1:9" ht="94.5" hidden="1" outlineLevel="5" x14ac:dyDescent="0.25">
      <c r="A1160" s="319">
        <v>439</v>
      </c>
      <c r="B1160" s="359" t="s">
        <v>2125</v>
      </c>
      <c r="C1160" s="359" t="s">
        <v>1123</v>
      </c>
      <c r="D1160" s="359" t="s">
        <v>5722</v>
      </c>
      <c r="E1160" s="319">
        <v>3</v>
      </c>
      <c r="F1160" s="319" t="s">
        <v>4466</v>
      </c>
      <c r="G1160" s="319">
        <v>37392.857142857138</v>
      </c>
      <c r="H1160" s="360">
        <v>112178.57142857142</v>
      </c>
      <c r="I1160" s="319" t="s">
        <v>4905</v>
      </c>
    </row>
    <row r="1161" spans="1:9" ht="94.5" hidden="1" outlineLevel="5" x14ac:dyDescent="0.25">
      <c r="A1161" s="319">
        <v>440</v>
      </c>
      <c r="B1161" s="359" t="s">
        <v>2126</v>
      </c>
      <c r="C1161" s="359" t="s">
        <v>1123</v>
      </c>
      <c r="D1161" s="359" t="s">
        <v>5722</v>
      </c>
      <c r="E1161" s="319">
        <v>3</v>
      </c>
      <c r="F1161" s="319" t="s">
        <v>4466</v>
      </c>
      <c r="G1161" s="319">
        <v>37392.857142857138</v>
      </c>
      <c r="H1161" s="360">
        <v>112178.57142857142</v>
      </c>
      <c r="I1161" s="319" t="s">
        <v>4905</v>
      </c>
    </row>
    <row r="1162" spans="1:9" ht="47.25" hidden="1" outlineLevel="5" x14ac:dyDescent="0.25">
      <c r="A1162" s="319">
        <v>441</v>
      </c>
      <c r="B1162" s="359" t="s">
        <v>2127</v>
      </c>
      <c r="C1162" s="359" t="s">
        <v>1123</v>
      </c>
      <c r="D1162" s="359" t="s">
        <v>2127</v>
      </c>
      <c r="E1162" s="319">
        <v>12</v>
      </c>
      <c r="F1162" s="319" t="s">
        <v>5063</v>
      </c>
      <c r="G1162" s="319">
        <v>49582</v>
      </c>
      <c r="H1162" s="360">
        <v>594984</v>
      </c>
      <c r="I1162" s="319" t="s">
        <v>4955</v>
      </c>
    </row>
    <row r="1163" spans="1:9" ht="63" hidden="1" outlineLevel="5" x14ac:dyDescent="0.25">
      <c r="A1163" s="319">
        <v>442</v>
      </c>
      <c r="B1163" s="359" t="s">
        <v>2128</v>
      </c>
      <c r="C1163" s="359" t="s">
        <v>1123</v>
      </c>
      <c r="D1163" s="359" t="s">
        <v>2128</v>
      </c>
      <c r="E1163" s="319">
        <v>5</v>
      </c>
      <c r="F1163" s="319" t="s">
        <v>5105</v>
      </c>
      <c r="G1163" s="319">
        <v>191189.28571428571</v>
      </c>
      <c r="H1163" s="360">
        <v>955946.42857142852</v>
      </c>
      <c r="I1163" s="319" t="s">
        <v>4905</v>
      </c>
    </row>
    <row r="1164" spans="1:9" ht="78.75" hidden="1" outlineLevel="5" x14ac:dyDescent="0.25">
      <c r="A1164" s="319">
        <v>443</v>
      </c>
      <c r="B1164" s="359" t="s">
        <v>2129</v>
      </c>
      <c r="C1164" s="359" t="s">
        <v>1123</v>
      </c>
      <c r="D1164" s="359" t="s">
        <v>2129</v>
      </c>
      <c r="E1164" s="319">
        <v>4</v>
      </c>
      <c r="F1164" s="319" t="s">
        <v>5105</v>
      </c>
      <c r="G1164" s="319">
        <v>288859.82142857142</v>
      </c>
      <c r="H1164" s="360">
        <v>1155439.2857142857</v>
      </c>
      <c r="I1164" s="319" t="s">
        <v>4905</v>
      </c>
    </row>
    <row r="1165" spans="1:9" ht="63" hidden="1" outlineLevel="5" x14ac:dyDescent="0.25">
      <c r="A1165" s="319">
        <v>444</v>
      </c>
      <c r="B1165" s="359" t="s">
        <v>2130</v>
      </c>
      <c r="C1165" s="359" t="s">
        <v>1123</v>
      </c>
      <c r="D1165" s="359" t="s">
        <v>5732</v>
      </c>
      <c r="E1165" s="319">
        <v>3</v>
      </c>
      <c r="F1165" s="319" t="s">
        <v>5105</v>
      </c>
      <c r="G1165" s="319">
        <v>538500</v>
      </c>
      <c r="H1165" s="360">
        <v>1615500</v>
      </c>
      <c r="I1165" s="319" t="s">
        <v>4905</v>
      </c>
    </row>
    <row r="1166" spans="1:9" ht="110.25" hidden="1" outlineLevel="5" x14ac:dyDescent="0.25">
      <c r="A1166" s="319">
        <v>445</v>
      </c>
      <c r="B1166" s="359" t="s">
        <v>2131</v>
      </c>
      <c r="C1166" s="359" t="s">
        <v>1123</v>
      </c>
      <c r="D1166" s="359" t="s">
        <v>5733</v>
      </c>
      <c r="E1166" s="319">
        <v>4</v>
      </c>
      <c r="F1166" s="319" t="s">
        <v>5105</v>
      </c>
      <c r="G1166" s="319">
        <v>645400</v>
      </c>
      <c r="H1166" s="360">
        <v>2581600</v>
      </c>
      <c r="I1166" s="319" t="s">
        <v>4905</v>
      </c>
    </row>
    <row r="1167" spans="1:9" ht="47.25" hidden="1" outlineLevel="5" x14ac:dyDescent="0.25">
      <c r="A1167" s="319">
        <v>446</v>
      </c>
      <c r="B1167" s="359" t="s">
        <v>2132</v>
      </c>
      <c r="C1167" s="359" t="s">
        <v>1123</v>
      </c>
      <c r="D1167" s="359" t="s">
        <v>2132</v>
      </c>
      <c r="E1167" s="319">
        <v>130</v>
      </c>
      <c r="F1167" s="319" t="s">
        <v>114</v>
      </c>
      <c r="G1167" s="319">
        <v>2178.5714285714284</v>
      </c>
      <c r="H1167" s="360">
        <v>283214.28571428568</v>
      </c>
      <c r="I1167" s="319" t="s">
        <v>4905</v>
      </c>
    </row>
    <row r="1168" spans="1:9" ht="141.75" hidden="1" outlineLevel="5" x14ac:dyDescent="0.25">
      <c r="A1168" s="319">
        <v>447</v>
      </c>
      <c r="B1168" s="359" t="s">
        <v>2133</v>
      </c>
      <c r="C1168" s="359" t="s">
        <v>1123</v>
      </c>
      <c r="D1168" s="359" t="s">
        <v>2133</v>
      </c>
      <c r="E1168" s="319">
        <v>60</v>
      </c>
      <c r="F1168" s="319" t="s">
        <v>2295</v>
      </c>
      <c r="G1168" s="319">
        <v>1294.6428571428571</v>
      </c>
      <c r="H1168" s="360">
        <v>77678.57142857142</v>
      </c>
      <c r="I1168" s="319" t="s">
        <v>4905</v>
      </c>
    </row>
    <row r="1169" spans="1:9" ht="31.5" hidden="1" outlineLevel="5" x14ac:dyDescent="0.25">
      <c r="A1169" s="319">
        <v>448</v>
      </c>
      <c r="B1169" s="359" t="s">
        <v>2134</v>
      </c>
      <c r="C1169" s="359" t="s">
        <v>1123</v>
      </c>
      <c r="D1169" s="359" t="s">
        <v>2134</v>
      </c>
      <c r="E1169" s="319">
        <v>1</v>
      </c>
      <c r="F1169" s="319" t="s">
        <v>5105</v>
      </c>
      <c r="G1169" s="319">
        <v>9375</v>
      </c>
      <c r="H1169" s="360">
        <v>9375</v>
      </c>
      <c r="I1169" s="319" t="s">
        <v>4905</v>
      </c>
    </row>
    <row r="1170" spans="1:9" ht="63" hidden="1" outlineLevel="5" x14ac:dyDescent="0.25">
      <c r="A1170" s="319">
        <v>449</v>
      </c>
      <c r="B1170" s="359" t="s">
        <v>2135</v>
      </c>
      <c r="C1170" s="359" t="s">
        <v>1123</v>
      </c>
      <c r="D1170" s="359" t="s">
        <v>2135</v>
      </c>
      <c r="E1170" s="319">
        <v>6</v>
      </c>
      <c r="F1170" s="319" t="s">
        <v>5105</v>
      </c>
      <c r="G1170" s="319">
        <v>13571.428571428571</v>
      </c>
      <c r="H1170" s="360">
        <v>81428.57142857142</v>
      </c>
      <c r="I1170" s="319" t="s">
        <v>4905</v>
      </c>
    </row>
    <row r="1171" spans="1:9" ht="63" hidden="1" outlineLevel="5" x14ac:dyDescent="0.25">
      <c r="A1171" s="319">
        <v>450</v>
      </c>
      <c r="B1171" s="359" t="s">
        <v>2136</v>
      </c>
      <c r="C1171" s="359" t="s">
        <v>1123</v>
      </c>
      <c r="D1171" s="359" t="s">
        <v>2136</v>
      </c>
      <c r="E1171" s="319">
        <v>1</v>
      </c>
      <c r="F1171" s="319" t="s">
        <v>5105</v>
      </c>
      <c r="G1171" s="319">
        <v>19642.857142857141</v>
      </c>
      <c r="H1171" s="360">
        <v>19642.857142857141</v>
      </c>
      <c r="I1171" s="319" t="s">
        <v>4905</v>
      </c>
    </row>
    <row r="1172" spans="1:9" ht="63" hidden="1" outlineLevel="5" x14ac:dyDescent="0.25">
      <c r="A1172" s="319">
        <v>451</v>
      </c>
      <c r="B1172" s="359" t="s">
        <v>2137</v>
      </c>
      <c r="C1172" s="359" t="s">
        <v>1123</v>
      </c>
      <c r="D1172" s="359" t="s">
        <v>2137</v>
      </c>
      <c r="E1172" s="319">
        <v>2</v>
      </c>
      <c r="F1172" s="319" t="s">
        <v>5105</v>
      </c>
      <c r="G1172" s="319">
        <v>22321.428571428569</v>
      </c>
      <c r="H1172" s="360">
        <v>44642.857142857138</v>
      </c>
      <c r="I1172" s="319" t="s">
        <v>4905</v>
      </c>
    </row>
    <row r="1173" spans="1:9" ht="47.25" hidden="1" outlineLevel="5" x14ac:dyDescent="0.25">
      <c r="A1173" s="319">
        <v>452</v>
      </c>
      <c r="B1173" s="359" t="s">
        <v>2138</v>
      </c>
      <c r="C1173" s="359" t="s">
        <v>1123</v>
      </c>
      <c r="D1173" s="359" t="s">
        <v>2138</v>
      </c>
      <c r="E1173" s="319">
        <v>2</v>
      </c>
      <c r="F1173" s="319" t="s">
        <v>5105</v>
      </c>
      <c r="G1173" s="319">
        <v>23035.714285714283</v>
      </c>
      <c r="H1173" s="360">
        <v>46071.428571428565</v>
      </c>
      <c r="I1173" s="319" t="s">
        <v>4905</v>
      </c>
    </row>
    <row r="1174" spans="1:9" ht="47.25" hidden="1" outlineLevel="5" x14ac:dyDescent="0.25">
      <c r="A1174" s="319">
        <v>453</v>
      </c>
      <c r="B1174" s="359" t="s">
        <v>2139</v>
      </c>
      <c r="C1174" s="359" t="s">
        <v>1123</v>
      </c>
      <c r="D1174" s="359" t="s">
        <v>2139</v>
      </c>
      <c r="E1174" s="319">
        <v>2</v>
      </c>
      <c r="F1174" s="319" t="s">
        <v>5105</v>
      </c>
      <c r="G1174" s="319">
        <v>23035.714285714283</v>
      </c>
      <c r="H1174" s="360">
        <v>46071.428571428565</v>
      </c>
      <c r="I1174" s="319" t="s">
        <v>4905</v>
      </c>
    </row>
    <row r="1175" spans="1:9" ht="31.5" hidden="1" outlineLevel="5" x14ac:dyDescent="0.25">
      <c r="A1175" s="319">
        <v>454</v>
      </c>
      <c r="B1175" s="359" t="s">
        <v>2140</v>
      </c>
      <c r="C1175" s="359" t="s">
        <v>1123</v>
      </c>
      <c r="D1175" s="359" t="s">
        <v>2140</v>
      </c>
      <c r="E1175" s="319">
        <v>1</v>
      </c>
      <c r="F1175" s="319" t="s">
        <v>114</v>
      </c>
      <c r="G1175" s="319">
        <v>4017.8571428571427</v>
      </c>
      <c r="H1175" s="360">
        <v>4017.8571428571427</v>
      </c>
      <c r="I1175" s="319" t="s">
        <v>4905</v>
      </c>
    </row>
    <row r="1176" spans="1:9" ht="78.75" hidden="1" outlineLevel="5" x14ac:dyDescent="0.25">
      <c r="A1176" s="319">
        <v>455</v>
      </c>
      <c r="B1176" s="359" t="s">
        <v>2141</v>
      </c>
      <c r="C1176" s="359" t="s">
        <v>1123</v>
      </c>
      <c r="D1176" s="359" t="s">
        <v>2141</v>
      </c>
      <c r="E1176" s="319">
        <v>1</v>
      </c>
      <c r="F1176" s="319" t="s">
        <v>114</v>
      </c>
      <c r="G1176" s="319">
        <v>9375</v>
      </c>
      <c r="H1176" s="360">
        <v>9375</v>
      </c>
      <c r="I1176" s="319" t="s">
        <v>4905</v>
      </c>
    </row>
    <row r="1177" spans="1:9" ht="31.5" hidden="1" outlineLevel="5" x14ac:dyDescent="0.25">
      <c r="A1177" s="319">
        <v>456</v>
      </c>
      <c r="B1177" s="359" t="s">
        <v>2142</v>
      </c>
      <c r="C1177" s="359" t="s">
        <v>1123</v>
      </c>
      <c r="D1177" s="359" t="s">
        <v>2142</v>
      </c>
      <c r="E1177" s="319">
        <v>1</v>
      </c>
      <c r="F1177" s="319" t="s">
        <v>114</v>
      </c>
      <c r="G1177" s="319">
        <v>7008.9285714285706</v>
      </c>
      <c r="H1177" s="360">
        <v>7008.9285714285706</v>
      </c>
      <c r="I1177" s="319" t="s">
        <v>4905</v>
      </c>
    </row>
    <row r="1178" spans="1:9" ht="173.25" hidden="1" outlineLevel="5" x14ac:dyDescent="0.25">
      <c r="A1178" s="319">
        <v>457</v>
      </c>
      <c r="B1178" s="359" t="s">
        <v>2143</v>
      </c>
      <c r="C1178" s="359" t="s">
        <v>1123</v>
      </c>
      <c r="D1178" s="359" t="s">
        <v>2143</v>
      </c>
      <c r="E1178" s="319">
        <v>5</v>
      </c>
      <c r="F1178" s="319" t="s">
        <v>5105</v>
      </c>
      <c r="G1178" s="319">
        <v>17857.142857142855</v>
      </c>
      <c r="H1178" s="360">
        <v>89285.714285714275</v>
      </c>
      <c r="I1178" s="319" t="s">
        <v>4905</v>
      </c>
    </row>
    <row r="1179" spans="1:9" ht="94.5" hidden="1" outlineLevel="5" x14ac:dyDescent="0.25">
      <c r="A1179" s="319">
        <v>458</v>
      </c>
      <c r="B1179" s="359" t="s">
        <v>2144</v>
      </c>
      <c r="C1179" s="359" t="s">
        <v>1123</v>
      </c>
      <c r="D1179" s="359" t="s">
        <v>5696</v>
      </c>
      <c r="E1179" s="319">
        <v>1</v>
      </c>
      <c r="F1179" s="319" t="s">
        <v>114</v>
      </c>
      <c r="G1179" s="319">
        <v>32857.142857142855</v>
      </c>
      <c r="H1179" s="360">
        <v>32857.142857142855</v>
      </c>
      <c r="I1179" s="319" t="s">
        <v>4905</v>
      </c>
    </row>
    <row r="1180" spans="1:9" ht="94.5" hidden="1" outlineLevel="5" x14ac:dyDescent="0.25">
      <c r="A1180" s="319">
        <v>459</v>
      </c>
      <c r="B1180" s="359" t="s">
        <v>2145</v>
      </c>
      <c r="C1180" s="359" t="s">
        <v>1123</v>
      </c>
      <c r="D1180" s="359" t="s">
        <v>5696</v>
      </c>
      <c r="E1180" s="319">
        <v>1</v>
      </c>
      <c r="F1180" s="319" t="s">
        <v>114</v>
      </c>
      <c r="G1180" s="319">
        <v>46232.142857142855</v>
      </c>
      <c r="H1180" s="360">
        <v>46232.142857142855</v>
      </c>
      <c r="I1180" s="319" t="s">
        <v>4905</v>
      </c>
    </row>
    <row r="1181" spans="1:9" ht="94.5" hidden="1" outlineLevel="5" x14ac:dyDescent="0.25">
      <c r="A1181" s="319">
        <v>460</v>
      </c>
      <c r="B1181" s="359" t="s">
        <v>2146</v>
      </c>
      <c r="C1181" s="359" t="s">
        <v>1123</v>
      </c>
      <c r="D1181" s="359" t="s">
        <v>5696</v>
      </c>
      <c r="E1181" s="319">
        <v>2</v>
      </c>
      <c r="F1181" s="319" t="s">
        <v>114</v>
      </c>
      <c r="G1181" s="319">
        <v>35437.5</v>
      </c>
      <c r="H1181" s="360">
        <v>70875</v>
      </c>
      <c r="I1181" s="319" t="s">
        <v>4905</v>
      </c>
    </row>
    <row r="1182" spans="1:9" ht="94.5" hidden="1" outlineLevel="5" x14ac:dyDescent="0.25">
      <c r="A1182" s="319">
        <v>461</v>
      </c>
      <c r="B1182" s="359" t="s">
        <v>2147</v>
      </c>
      <c r="C1182" s="359" t="s">
        <v>1123</v>
      </c>
      <c r="D1182" s="359" t="s">
        <v>5696</v>
      </c>
      <c r="E1182" s="319">
        <v>1</v>
      </c>
      <c r="F1182" s="319" t="s">
        <v>114</v>
      </c>
      <c r="G1182" s="319">
        <v>32857.142857142855</v>
      </c>
      <c r="H1182" s="360">
        <v>32857.142857142855</v>
      </c>
      <c r="I1182" s="319" t="s">
        <v>4905</v>
      </c>
    </row>
    <row r="1183" spans="1:9" ht="78.75" hidden="1" outlineLevel="5" x14ac:dyDescent="0.25">
      <c r="A1183" s="319">
        <v>462</v>
      </c>
      <c r="B1183" s="359" t="s">
        <v>2148</v>
      </c>
      <c r="C1183" s="359" t="s">
        <v>1123</v>
      </c>
      <c r="D1183" s="359" t="s">
        <v>5692</v>
      </c>
      <c r="E1183" s="319">
        <v>3</v>
      </c>
      <c r="F1183" s="319" t="s">
        <v>5105</v>
      </c>
      <c r="G1183" s="319">
        <v>9732.1428571428569</v>
      </c>
      <c r="H1183" s="360">
        <v>29196.428571428572</v>
      </c>
      <c r="I1183" s="319" t="s">
        <v>4905</v>
      </c>
    </row>
    <row r="1184" spans="1:9" ht="78.75" hidden="1" outlineLevel="5" x14ac:dyDescent="0.25">
      <c r="A1184" s="319">
        <v>463</v>
      </c>
      <c r="B1184" s="359" t="s">
        <v>2149</v>
      </c>
      <c r="C1184" s="359" t="s">
        <v>1123</v>
      </c>
      <c r="D1184" s="359" t="s">
        <v>5693</v>
      </c>
      <c r="E1184" s="319">
        <v>3</v>
      </c>
      <c r="F1184" s="319" t="s">
        <v>5105</v>
      </c>
      <c r="G1184" s="319">
        <v>9732.1428571428569</v>
      </c>
      <c r="H1184" s="360">
        <v>29196.428571428572</v>
      </c>
      <c r="I1184" s="319" t="s">
        <v>4905</v>
      </c>
    </row>
    <row r="1185" spans="1:9" ht="94.5" hidden="1" outlineLevel="5" x14ac:dyDescent="0.25">
      <c r="A1185" s="319">
        <v>464</v>
      </c>
      <c r="B1185" s="359" t="s">
        <v>2150</v>
      </c>
      <c r="C1185" s="359" t="s">
        <v>1123</v>
      </c>
      <c r="D1185" s="359" t="s">
        <v>5734</v>
      </c>
      <c r="E1185" s="319">
        <v>3</v>
      </c>
      <c r="F1185" s="319" t="s">
        <v>5105</v>
      </c>
      <c r="G1185" s="319">
        <v>9732.1428571428569</v>
      </c>
      <c r="H1185" s="360">
        <v>29196.428571428572</v>
      </c>
      <c r="I1185" s="319" t="s">
        <v>4905</v>
      </c>
    </row>
    <row r="1186" spans="1:9" ht="94.5" hidden="1" outlineLevel="5" x14ac:dyDescent="0.25">
      <c r="A1186" s="319">
        <v>465</v>
      </c>
      <c r="B1186" s="359" t="s">
        <v>2151</v>
      </c>
      <c r="C1186" s="359" t="s">
        <v>1123</v>
      </c>
      <c r="D1186" s="359" t="s">
        <v>5694</v>
      </c>
      <c r="E1186" s="319">
        <v>2</v>
      </c>
      <c r="F1186" s="319" t="s">
        <v>5105</v>
      </c>
      <c r="G1186" s="319">
        <v>10714.285714285714</v>
      </c>
      <c r="H1186" s="360">
        <v>21428.571428571428</v>
      </c>
      <c r="I1186" s="319" t="s">
        <v>4905</v>
      </c>
    </row>
    <row r="1187" spans="1:9" ht="78.75" hidden="1" outlineLevel="5" x14ac:dyDescent="0.25">
      <c r="A1187" s="319">
        <v>466</v>
      </c>
      <c r="B1187" s="359" t="s">
        <v>2152</v>
      </c>
      <c r="C1187" s="359" t="s">
        <v>1123</v>
      </c>
      <c r="D1187" s="359" t="s">
        <v>5735</v>
      </c>
      <c r="E1187" s="319">
        <v>1</v>
      </c>
      <c r="F1187" s="319" t="s">
        <v>5105</v>
      </c>
      <c r="G1187" s="319">
        <v>10714.285714285714</v>
      </c>
      <c r="H1187" s="360">
        <v>10714.285714285714</v>
      </c>
      <c r="I1187" s="319" t="s">
        <v>4905</v>
      </c>
    </row>
    <row r="1188" spans="1:9" ht="78.75" hidden="1" outlineLevel="5" x14ac:dyDescent="0.25">
      <c r="A1188" s="319">
        <v>467</v>
      </c>
      <c r="B1188" s="359" t="s">
        <v>2153</v>
      </c>
      <c r="C1188" s="359" t="s">
        <v>1123</v>
      </c>
      <c r="D1188" s="359" t="s">
        <v>5694</v>
      </c>
      <c r="E1188" s="319">
        <v>2</v>
      </c>
      <c r="F1188" s="319" t="s">
        <v>5105</v>
      </c>
      <c r="G1188" s="319">
        <v>9732.1428571428569</v>
      </c>
      <c r="H1188" s="360">
        <v>19464.285714285714</v>
      </c>
      <c r="I1188" s="319" t="s">
        <v>4905</v>
      </c>
    </row>
    <row r="1189" spans="1:9" ht="63" hidden="1" outlineLevel="5" x14ac:dyDescent="0.25">
      <c r="A1189" s="319">
        <v>468</v>
      </c>
      <c r="B1189" s="359" t="s">
        <v>2154</v>
      </c>
      <c r="C1189" s="359" t="s">
        <v>1123</v>
      </c>
      <c r="D1189" s="359" t="s">
        <v>5692</v>
      </c>
      <c r="E1189" s="319">
        <v>2</v>
      </c>
      <c r="F1189" s="319" t="s">
        <v>5105</v>
      </c>
      <c r="G1189" s="319">
        <v>10714.285714285714</v>
      </c>
      <c r="H1189" s="360">
        <v>21428.571428571428</v>
      </c>
      <c r="I1189" s="319" t="s">
        <v>4905</v>
      </c>
    </row>
    <row r="1190" spans="1:9" ht="78.75" hidden="1" outlineLevel="5" x14ac:dyDescent="0.25">
      <c r="A1190" s="319">
        <v>469</v>
      </c>
      <c r="B1190" s="359" t="s">
        <v>2155</v>
      </c>
      <c r="C1190" s="359" t="s">
        <v>1123</v>
      </c>
      <c r="D1190" s="359" t="s">
        <v>5692</v>
      </c>
      <c r="E1190" s="319">
        <v>2</v>
      </c>
      <c r="F1190" s="319" t="s">
        <v>5105</v>
      </c>
      <c r="G1190" s="319">
        <v>10714.285714285714</v>
      </c>
      <c r="H1190" s="360">
        <v>21428.571428571428</v>
      </c>
      <c r="I1190" s="319" t="s">
        <v>4905</v>
      </c>
    </row>
    <row r="1191" spans="1:9" ht="78.75" hidden="1" outlineLevel="5" x14ac:dyDescent="0.25">
      <c r="A1191" s="319">
        <v>470</v>
      </c>
      <c r="B1191" s="359" t="s">
        <v>2156</v>
      </c>
      <c r="C1191" s="359" t="s">
        <v>1123</v>
      </c>
      <c r="D1191" s="359" t="s">
        <v>5692</v>
      </c>
      <c r="E1191" s="319">
        <v>5</v>
      </c>
      <c r="F1191" s="319" t="s">
        <v>5105</v>
      </c>
      <c r="G1191" s="319">
        <v>9732.1428571428569</v>
      </c>
      <c r="H1191" s="360">
        <v>48660.714285714283</v>
      </c>
      <c r="I1191" s="319" t="s">
        <v>4905</v>
      </c>
    </row>
    <row r="1192" spans="1:9" ht="63" hidden="1" outlineLevel="5" x14ac:dyDescent="0.25">
      <c r="A1192" s="319">
        <v>471</v>
      </c>
      <c r="B1192" s="359" t="s">
        <v>2157</v>
      </c>
      <c r="C1192" s="359" t="s">
        <v>1123</v>
      </c>
      <c r="D1192" s="359" t="s">
        <v>5736</v>
      </c>
      <c r="E1192" s="319">
        <v>4</v>
      </c>
      <c r="F1192" s="319" t="s">
        <v>114</v>
      </c>
      <c r="G1192" s="319">
        <v>2714.2857142857142</v>
      </c>
      <c r="H1192" s="360">
        <v>10857.142857142857</v>
      </c>
      <c r="I1192" s="319" t="s">
        <v>4905</v>
      </c>
    </row>
    <row r="1193" spans="1:9" ht="409.5" hidden="1" outlineLevel="5" x14ac:dyDescent="0.25">
      <c r="A1193" s="319">
        <v>472</v>
      </c>
      <c r="B1193" s="359" t="s">
        <v>2158</v>
      </c>
      <c r="C1193" s="359" t="s">
        <v>1123</v>
      </c>
      <c r="D1193" s="359" t="s">
        <v>5737</v>
      </c>
      <c r="E1193" s="319">
        <v>5</v>
      </c>
      <c r="F1193" s="319" t="s">
        <v>4466</v>
      </c>
      <c r="G1193" s="319">
        <v>30598.214285714283</v>
      </c>
      <c r="H1193" s="360">
        <v>152991.07142857142</v>
      </c>
      <c r="I1193" s="319" t="s">
        <v>4905</v>
      </c>
    </row>
    <row r="1194" spans="1:9" ht="78.75" hidden="1" outlineLevel="5" x14ac:dyDescent="0.25">
      <c r="A1194" s="319">
        <v>473</v>
      </c>
      <c r="B1194" s="359" t="s">
        <v>2159</v>
      </c>
      <c r="C1194" s="359" t="s">
        <v>1123</v>
      </c>
      <c r="D1194" s="359" t="s">
        <v>5738</v>
      </c>
      <c r="E1194" s="319">
        <v>1</v>
      </c>
      <c r="F1194" s="319" t="s">
        <v>4466</v>
      </c>
      <c r="G1194" s="319">
        <v>39800</v>
      </c>
      <c r="H1194" s="360">
        <v>39800</v>
      </c>
      <c r="I1194" s="319" t="s">
        <v>4905</v>
      </c>
    </row>
    <row r="1195" spans="1:9" ht="63" hidden="1" outlineLevel="5" x14ac:dyDescent="0.25">
      <c r="A1195" s="319">
        <v>474</v>
      </c>
      <c r="B1195" s="359" t="s">
        <v>2160</v>
      </c>
      <c r="C1195" s="359" t="s">
        <v>1123</v>
      </c>
      <c r="D1195" s="359" t="s">
        <v>5739</v>
      </c>
      <c r="E1195" s="319">
        <v>1</v>
      </c>
      <c r="F1195" s="319" t="s">
        <v>4466</v>
      </c>
      <c r="G1195" s="319">
        <v>119399.99999999999</v>
      </c>
      <c r="H1195" s="360">
        <v>119399.99999999999</v>
      </c>
      <c r="I1195" s="319" t="s">
        <v>4905</v>
      </c>
    </row>
    <row r="1196" spans="1:9" ht="63" hidden="1" outlineLevel="5" x14ac:dyDescent="0.25">
      <c r="A1196" s="319">
        <v>475</v>
      </c>
      <c r="B1196" s="359" t="s">
        <v>2161</v>
      </c>
      <c r="C1196" s="359" t="s">
        <v>1123</v>
      </c>
      <c r="D1196" s="359" t="s">
        <v>5740</v>
      </c>
      <c r="E1196" s="319">
        <v>1</v>
      </c>
      <c r="F1196" s="319" t="s">
        <v>4466</v>
      </c>
      <c r="G1196" s="319">
        <v>159200</v>
      </c>
      <c r="H1196" s="360">
        <v>159200</v>
      </c>
      <c r="I1196" s="319" t="s">
        <v>4905</v>
      </c>
    </row>
    <row r="1197" spans="1:9" ht="63" hidden="1" outlineLevel="5" x14ac:dyDescent="0.25">
      <c r="A1197" s="319">
        <v>476</v>
      </c>
      <c r="B1197" s="359" t="s">
        <v>2162</v>
      </c>
      <c r="C1197" s="359" t="s">
        <v>1123</v>
      </c>
      <c r="D1197" s="359" t="s">
        <v>5740</v>
      </c>
      <c r="E1197" s="319">
        <v>1</v>
      </c>
      <c r="F1197" s="319" t="s">
        <v>4466</v>
      </c>
      <c r="G1197" s="319">
        <v>800</v>
      </c>
      <c r="H1197" s="360">
        <v>800</v>
      </c>
      <c r="I1197" s="319" t="s">
        <v>4905</v>
      </c>
    </row>
    <row r="1198" spans="1:9" ht="63" hidden="1" outlineLevel="5" x14ac:dyDescent="0.25">
      <c r="A1198" s="319">
        <v>477</v>
      </c>
      <c r="B1198" s="359" t="s">
        <v>2163</v>
      </c>
      <c r="C1198" s="359" t="s">
        <v>1123</v>
      </c>
      <c r="D1198" s="359" t="s">
        <v>5740</v>
      </c>
      <c r="E1198" s="319">
        <v>1</v>
      </c>
      <c r="F1198" s="319" t="s">
        <v>4466</v>
      </c>
      <c r="G1198" s="319">
        <v>800</v>
      </c>
      <c r="H1198" s="360">
        <v>800</v>
      </c>
      <c r="I1198" s="319" t="s">
        <v>4905</v>
      </c>
    </row>
    <row r="1199" spans="1:9" ht="78.75" hidden="1" outlineLevel="5" x14ac:dyDescent="0.25">
      <c r="A1199" s="319">
        <v>478</v>
      </c>
      <c r="B1199" s="359" t="s">
        <v>2164</v>
      </c>
      <c r="C1199" s="359" t="s">
        <v>1123</v>
      </c>
      <c r="D1199" s="359" t="s">
        <v>5741</v>
      </c>
      <c r="E1199" s="319">
        <v>1</v>
      </c>
      <c r="F1199" s="319" t="s">
        <v>4466</v>
      </c>
      <c r="G1199" s="319">
        <v>59699.999999999993</v>
      </c>
      <c r="H1199" s="360">
        <v>59699.999999999993</v>
      </c>
      <c r="I1199" s="319" t="s">
        <v>4905</v>
      </c>
    </row>
    <row r="1200" spans="1:9" ht="78.75" hidden="1" outlineLevel="5" x14ac:dyDescent="0.25">
      <c r="A1200" s="319">
        <v>479</v>
      </c>
      <c r="B1200" s="359" t="s">
        <v>2165</v>
      </c>
      <c r="C1200" s="359" t="s">
        <v>1123</v>
      </c>
      <c r="D1200" s="359" t="s">
        <v>5741</v>
      </c>
      <c r="E1200" s="319">
        <v>1</v>
      </c>
      <c r="F1200" s="319" t="s">
        <v>4466</v>
      </c>
      <c r="G1200" s="319">
        <v>800</v>
      </c>
      <c r="H1200" s="360">
        <v>800</v>
      </c>
      <c r="I1200" s="319" t="s">
        <v>4905</v>
      </c>
    </row>
    <row r="1201" spans="1:9" ht="47.25" hidden="1" outlineLevel="5" x14ac:dyDescent="0.25">
      <c r="A1201" s="319">
        <v>480</v>
      </c>
      <c r="B1201" s="359" t="s">
        <v>2166</v>
      </c>
      <c r="C1201" s="359" t="s">
        <v>1123</v>
      </c>
      <c r="D1201" s="359" t="s">
        <v>5683</v>
      </c>
      <c r="E1201" s="319">
        <v>1</v>
      </c>
      <c r="F1201" s="319" t="s">
        <v>4466</v>
      </c>
      <c r="G1201" s="319">
        <v>46232.142857142855</v>
      </c>
      <c r="H1201" s="360">
        <v>46232.142857142855</v>
      </c>
      <c r="I1201" s="319" t="s">
        <v>4905</v>
      </c>
    </row>
    <row r="1202" spans="1:9" ht="47.25" hidden="1" outlineLevel="5" x14ac:dyDescent="0.25">
      <c r="A1202" s="319">
        <v>481</v>
      </c>
      <c r="B1202" s="359" t="s">
        <v>2167</v>
      </c>
      <c r="C1202" s="359" t="s">
        <v>1123</v>
      </c>
      <c r="D1202" s="359" t="s">
        <v>5683</v>
      </c>
      <c r="E1202" s="319">
        <v>1</v>
      </c>
      <c r="F1202" s="319" t="s">
        <v>4466</v>
      </c>
      <c r="G1202" s="319">
        <v>46232.142857142855</v>
      </c>
      <c r="H1202" s="360">
        <v>46232.142857142855</v>
      </c>
      <c r="I1202" s="319" t="s">
        <v>4905</v>
      </c>
    </row>
    <row r="1203" spans="1:9" ht="47.25" hidden="1" outlineLevel="5" x14ac:dyDescent="0.25">
      <c r="A1203" s="319">
        <v>482</v>
      </c>
      <c r="B1203" s="359" t="s">
        <v>2168</v>
      </c>
      <c r="C1203" s="359" t="s">
        <v>1123</v>
      </c>
      <c r="D1203" s="359" t="s">
        <v>5683</v>
      </c>
      <c r="E1203" s="319">
        <v>1</v>
      </c>
      <c r="F1203" s="319" t="s">
        <v>4466</v>
      </c>
      <c r="G1203" s="319">
        <v>46232.142857142855</v>
      </c>
      <c r="H1203" s="360">
        <v>46232.142857142855</v>
      </c>
      <c r="I1203" s="319" t="s">
        <v>4905</v>
      </c>
    </row>
    <row r="1204" spans="1:9" ht="47.25" hidden="1" outlineLevel="5" x14ac:dyDescent="0.25">
      <c r="A1204" s="319">
        <v>483</v>
      </c>
      <c r="B1204" s="359" t="s">
        <v>2169</v>
      </c>
      <c r="C1204" s="359" t="s">
        <v>1123</v>
      </c>
      <c r="D1204" s="359" t="s">
        <v>5742</v>
      </c>
      <c r="E1204" s="319">
        <v>30</v>
      </c>
      <c r="F1204" s="319" t="s">
        <v>114</v>
      </c>
      <c r="G1204" s="319">
        <v>982.142857142857</v>
      </c>
      <c r="H1204" s="360">
        <v>29464.28571428571</v>
      </c>
      <c r="I1204" s="319" t="s">
        <v>4905</v>
      </c>
    </row>
    <row r="1205" spans="1:9" ht="157.5" hidden="1" outlineLevel="5" x14ac:dyDescent="0.25">
      <c r="A1205" s="319">
        <v>484</v>
      </c>
      <c r="B1205" s="359" t="s">
        <v>2170</v>
      </c>
      <c r="C1205" s="359" t="s">
        <v>1123</v>
      </c>
      <c r="D1205" s="359" t="s">
        <v>5743</v>
      </c>
      <c r="E1205" s="319">
        <v>1</v>
      </c>
      <c r="F1205" s="319" t="s">
        <v>1572</v>
      </c>
      <c r="G1205" s="319">
        <v>2678.5714285714284</v>
      </c>
      <c r="H1205" s="360">
        <v>2678.5714285714284</v>
      </c>
      <c r="I1205" s="319" t="s">
        <v>4905</v>
      </c>
    </row>
    <row r="1206" spans="1:9" ht="94.5" hidden="1" outlineLevel="5" x14ac:dyDescent="0.25">
      <c r="A1206" s="319">
        <v>485</v>
      </c>
      <c r="B1206" s="359" t="s">
        <v>2171</v>
      </c>
      <c r="C1206" s="359" t="s">
        <v>1123</v>
      </c>
      <c r="D1206" s="359" t="s">
        <v>5744</v>
      </c>
      <c r="E1206" s="319">
        <v>4</v>
      </c>
      <c r="F1206" s="319" t="s">
        <v>114</v>
      </c>
      <c r="G1206" s="319">
        <v>8928.5714285714275</v>
      </c>
      <c r="H1206" s="360">
        <v>35714.28571428571</v>
      </c>
      <c r="I1206" s="319" t="s">
        <v>4905</v>
      </c>
    </row>
    <row r="1207" spans="1:9" ht="126" hidden="1" outlineLevel="5" x14ac:dyDescent="0.25">
      <c r="A1207" s="319">
        <v>486</v>
      </c>
      <c r="B1207" s="359" t="s">
        <v>2172</v>
      </c>
      <c r="C1207" s="359" t="s">
        <v>1123</v>
      </c>
      <c r="D1207" s="359" t="s">
        <v>5745</v>
      </c>
      <c r="E1207" s="319">
        <v>7</v>
      </c>
      <c r="F1207" s="319" t="s">
        <v>4466</v>
      </c>
      <c r="G1207" s="319">
        <v>2910.7142857142853</v>
      </c>
      <c r="H1207" s="360">
        <v>20374.999999999996</v>
      </c>
      <c r="I1207" s="319" t="s">
        <v>4905</v>
      </c>
    </row>
    <row r="1208" spans="1:9" ht="47.25" hidden="1" outlineLevel="5" x14ac:dyDescent="0.25">
      <c r="A1208" s="319">
        <v>487</v>
      </c>
      <c r="B1208" s="359" t="s">
        <v>2173</v>
      </c>
      <c r="C1208" s="359" t="s">
        <v>1123</v>
      </c>
      <c r="D1208" s="359" t="s">
        <v>5746</v>
      </c>
      <c r="E1208" s="319">
        <v>2</v>
      </c>
      <c r="F1208" s="319" t="s">
        <v>4466</v>
      </c>
      <c r="G1208" s="319">
        <v>11428.571428571428</v>
      </c>
      <c r="H1208" s="360">
        <v>22857.142857142855</v>
      </c>
      <c r="I1208" s="319" t="s">
        <v>4905</v>
      </c>
    </row>
    <row r="1209" spans="1:9" ht="63" hidden="1" outlineLevel="5" x14ac:dyDescent="0.25">
      <c r="A1209" s="319">
        <v>488</v>
      </c>
      <c r="B1209" s="359" t="s">
        <v>2174</v>
      </c>
      <c r="C1209" s="359" t="s">
        <v>1123</v>
      </c>
      <c r="D1209" s="359" t="s">
        <v>2174</v>
      </c>
      <c r="E1209" s="319">
        <v>1</v>
      </c>
      <c r="F1209" s="319" t="s">
        <v>114</v>
      </c>
      <c r="G1209" s="319">
        <v>46205.357142857138</v>
      </c>
      <c r="H1209" s="360">
        <v>46205.357142857138</v>
      </c>
      <c r="I1209" s="319" t="s">
        <v>4905</v>
      </c>
    </row>
    <row r="1210" spans="1:9" ht="31.5" hidden="1" outlineLevel="5" x14ac:dyDescent="0.25">
      <c r="A1210" s="319">
        <v>489</v>
      </c>
      <c r="B1210" s="359" t="s">
        <v>2175</v>
      </c>
      <c r="C1210" s="359" t="s">
        <v>1123</v>
      </c>
      <c r="D1210" s="359" t="s">
        <v>2175</v>
      </c>
      <c r="E1210" s="319">
        <v>1</v>
      </c>
      <c r="F1210" s="319" t="s">
        <v>114</v>
      </c>
      <c r="G1210" s="319">
        <v>46205.357142857138</v>
      </c>
      <c r="H1210" s="360">
        <v>46205.357142857138</v>
      </c>
      <c r="I1210" s="319" t="s">
        <v>4905</v>
      </c>
    </row>
    <row r="1211" spans="1:9" ht="47.25" hidden="1" outlineLevel="5" x14ac:dyDescent="0.25">
      <c r="A1211" s="319">
        <v>490</v>
      </c>
      <c r="B1211" s="359" t="s">
        <v>2176</v>
      </c>
      <c r="C1211" s="359" t="s">
        <v>1123</v>
      </c>
      <c r="D1211" s="359" t="s">
        <v>5747</v>
      </c>
      <c r="E1211" s="319">
        <v>1</v>
      </c>
      <c r="F1211" s="319" t="s">
        <v>4466</v>
      </c>
      <c r="G1211" s="319">
        <v>136100</v>
      </c>
      <c r="H1211" s="360">
        <v>136100</v>
      </c>
      <c r="I1211" s="319" t="s">
        <v>4905</v>
      </c>
    </row>
    <row r="1212" spans="1:9" ht="63" hidden="1" outlineLevel="5" x14ac:dyDescent="0.25">
      <c r="A1212" s="319">
        <v>491</v>
      </c>
      <c r="B1212" s="359" t="s">
        <v>2177</v>
      </c>
      <c r="C1212" s="359" t="s">
        <v>1123</v>
      </c>
      <c r="D1212" s="359" t="s">
        <v>5747</v>
      </c>
      <c r="E1212" s="319">
        <v>1</v>
      </c>
      <c r="F1212" s="319" t="s">
        <v>4466</v>
      </c>
      <c r="G1212" s="319">
        <v>136100</v>
      </c>
      <c r="H1212" s="360">
        <v>136100</v>
      </c>
      <c r="I1212" s="319" t="s">
        <v>4905</v>
      </c>
    </row>
    <row r="1213" spans="1:9" ht="63" hidden="1" outlineLevel="5" x14ac:dyDescent="0.25">
      <c r="A1213" s="319">
        <v>492</v>
      </c>
      <c r="B1213" s="359" t="s">
        <v>2178</v>
      </c>
      <c r="C1213" s="359" t="s">
        <v>1123</v>
      </c>
      <c r="D1213" s="359" t="s">
        <v>5747</v>
      </c>
      <c r="E1213" s="319">
        <v>1</v>
      </c>
      <c r="F1213" s="319" t="s">
        <v>4466</v>
      </c>
      <c r="G1213" s="319">
        <v>136100</v>
      </c>
      <c r="H1213" s="360">
        <v>136100</v>
      </c>
      <c r="I1213" s="319" t="s">
        <v>4905</v>
      </c>
    </row>
    <row r="1214" spans="1:9" ht="63" hidden="1" outlineLevel="5" x14ac:dyDescent="0.25">
      <c r="A1214" s="319">
        <v>493</v>
      </c>
      <c r="B1214" s="359" t="s">
        <v>2179</v>
      </c>
      <c r="C1214" s="359" t="s">
        <v>1123</v>
      </c>
      <c r="D1214" s="359" t="s">
        <v>5747</v>
      </c>
      <c r="E1214" s="319">
        <v>1</v>
      </c>
      <c r="F1214" s="319" t="s">
        <v>4466</v>
      </c>
      <c r="G1214" s="319">
        <v>136100</v>
      </c>
      <c r="H1214" s="360">
        <v>136100</v>
      </c>
      <c r="I1214" s="319" t="s">
        <v>4905</v>
      </c>
    </row>
    <row r="1215" spans="1:9" ht="63" hidden="1" outlineLevel="5" x14ac:dyDescent="0.25">
      <c r="A1215" s="319">
        <v>494</v>
      </c>
      <c r="B1215" s="359" t="s">
        <v>2180</v>
      </c>
      <c r="C1215" s="359" t="s">
        <v>1123</v>
      </c>
      <c r="D1215" s="359" t="s">
        <v>5747</v>
      </c>
      <c r="E1215" s="319">
        <v>1</v>
      </c>
      <c r="F1215" s="319" t="s">
        <v>4466</v>
      </c>
      <c r="G1215" s="319">
        <v>136100</v>
      </c>
      <c r="H1215" s="360">
        <v>136100</v>
      </c>
      <c r="I1215" s="319" t="s">
        <v>4905</v>
      </c>
    </row>
    <row r="1216" spans="1:9" ht="63" hidden="1" outlineLevel="5" x14ac:dyDescent="0.25">
      <c r="A1216" s="319">
        <v>495</v>
      </c>
      <c r="B1216" s="359" t="s">
        <v>2181</v>
      </c>
      <c r="C1216" s="359" t="s">
        <v>1123</v>
      </c>
      <c r="D1216" s="359" t="s">
        <v>5747</v>
      </c>
      <c r="E1216" s="319">
        <v>1</v>
      </c>
      <c r="F1216" s="319" t="s">
        <v>4466</v>
      </c>
      <c r="G1216" s="319">
        <v>136100</v>
      </c>
      <c r="H1216" s="360">
        <v>136100</v>
      </c>
      <c r="I1216" s="319" t="s">
        <v>4905</v>
      </c>
    </row>
    <row r="1217" spans="1:9" ht="63" hidden="1" outlineLevel="5" x14ac:dyDescent="0.25">
      <c r="A1217" s="319">
        <v>496</v>
      </c>
      <c r="B1217" s="359" t="s">
        <v>2182</v>
      </c>
      <c r="C1217" s="359" t="s">
        <v>1123</v>
      </c>
      <c r="D1217" s="359" t="s">
        <v>5747</v>
      </c>
      <c r="E1217" s="319">
        <v>1</v>
      </c>
      <c r="F1217" s="319" t="s">
        <v>4466</v>
      </c>
      <c r="G1217" s="319">
        <v>136100</v>
      </c>
      <c r="H1217" s="360">
        <v>136100</v>
      </c>
      <c r="I1217" s="319" t="s">
        <v>4905</v>
      </c>
    </row>
    <row r="1218" spans="1:9" ht="63" hidden="1" outlineLevel="5" x14ac:dyDescent="0.25">
      <c r="A1218" s="319">
        <v>497</v>
      </c>
      <c r="B1218" s="359" t="s">
        <v>2183</v>
      </c>
      <c r="C1218" s="359" t="s">
        <v>1123</v>
      </c>
      <c r="D1218" s="359" t="s">
        <v>5747</v>
      </c>
      <c r="E1218" s="319">
        <v>1</v>
      </c>
      <c r="F1218" s="319" t="s">
        <v>4466</v>
      </c>
      <c r="G1218" s="319">
        <v>146000</v>
      </c>
      <c r="H1218" s="360">
        <v>146000</v>
      </c>
      <c r="I1218" s="319" t="s">
        <v>4905</v>
      </c>
    </row>
    <row r="1219" spans="1:9" ht="47.25" hidden="1" outlineLevel="5" x14ac:dyDescent="0.25">
      <c r="A1219" s="319">
        <v>498</v>
      </c>
      <c r="B1219" s="359" t="s">
        <v>2184</v>
      </c>
      <c r="C1219" s="359" t="s">
        <v>1123</v>
      </c>
      <c r="D1219" s="359" t="s">
        <v>5747</v>
      </c>
      <c r="E1219" s="319">
        <v>1</v>
      </c>
      <c r="F1219" s="319" t="s">
        <v>4466</v>
      </c>
      <c r="G1219" s="319">
        <v>154199.99999999997</v>
      </c>
      <c r="H1219" s="360">
        <v>154199.99999999997</v>
      </c>
      <c r="I1219" s="319" t="s">
        <v>4905</v>
      </c>
    </row>
    <row r="1220" spans="1:9" ht="63" hidden="1" outlineLevel="5" x14ac:dyDescent="0.25">
      <c r="A1220" s="319">
        <v>499</v>
      </c>
      <c r="B1220" s="359" t="s">
        <v>2185</v>
      </c>
      <c r="C1220" s="359" t="s">
        <v>1123</v>
      </c>
      <c r="D1220" s="359" t="s">
        <v>5747</v>
      </c>
      <c r="E1220" s="319">
        <v>1</v>
      </c>
      <c r="F1220" s="319" t="s">
        <v>4466</v>
      </c>
      <c r="G1220" s="319">
        <v>97176.78571428571</v>
      </c>
      <c r="H1220" s="360">
        <v>97176.78571428571</v>
      </c>
      <c r="I1220" s="319" t="s">
        <v>4905</v>
      </c>
    </row>
    <row r="1221" spans="1:9" ht="63" hidden="1" outlineLevel="5" x14ac:dyDescent="0.25">
      <c r="A1221" s="319">
        <v>500</v>
      </c>
      <c r="B1221" s="359" t="s">
        <v>2186</v>
      </c>
      <c r="C1221" s="359" t="s">
        <v>1123</v>
      </c>
      <c r="D1221" s="359" t="s">
        <v>5747</v>
      </c>
      <c r="E1221" s="319">
        <v>1</v>
      </c>
      <c r="F1221" s="319" t="s">
        <v>4466</v>
      </c>
      <c r="G1221" s="319">
        <v>339285.71428571426</v>
      </c>
      <c r="H1221" s="360">
        <v>339285.71428571426</v>
      </c>
      <c r="I1221" s="319" t="s">
        <v>4905</v>
      </c>
    </row>
    <row r="1222" spans="1:9" ht="47.25" hidden="1" outlineLevel="5" x14ac:dyDescent="0.25">
      <c r="A1222" s="319">
        <v>501</v>
      </c>
      <c r="B1222" s="359" t="s">
        <v>2187</v>
      </c>
      <c r="C1222" s="359" t="s">
        <v>1123</v>
      </c>
      <c r="D1222" s="359" t="s">
        <v>5747</v>
      </c>
      <c r="E1222" s="319">
        <v>1</v>
      </c>
      <c r="F1222" s="319" t="s">
        <v>4466</v>
      </c>
      <c r="G1222" s="319">
        <v>136100</v>
      </c>
      <c r="H1222" s="360">
        <v>136100</v>
      </c>
      <c r="I1222" s="319" t="s">
        <v>4905</v>
      </c>
    </row>
    <row r="1223" spans="1:9" ht="47.25" hidden="1" outlineLevel="5" x14ac:dyDescent="0.25">
      <c r="A1223" s="319">
        <v>502</v>
      </c>
      <c r="B1223" s="359" t="s">
        <v>2188</v>
      </c>
      <c r="C1223" s="359" t="s">
        <v>1123</v>
      </c>
      <c r="D1223" s="359" t="s">
        <v>5747</v>
      </c>
      <c r="E1223" s="319">
        <v>1</v>
      </c>
      <c r="F1223" s="319" t="s">
        <v>4451</v>
      </c>
      <c r="G1223" s="319">
        <v>136100</v>
      </c>
      <c r="H1223" s="360">
        <v>136100</v>
      </c>
      <c r="I1223" s="319" t="s">
        <v>4905</v>
      </c>
    </row>
    <row r="1224" spans="1:9" ht="47.25" hidden="1" outlineLevel="5" x14ac:dyDescent="0.25">
      <c r="A1224" s="319">
        <v>503</v>
      </c>
      <c r="B1224" s="359" t="s">
        <v>2189</v>
      </c>
      <c r="C1224" s="359" t="s">
        <v>1123</v>
      </c>
      <c r="D1224" s="359" t="s">
        <v>5747</v>
      </c>
      <c r="E1224" s="319">
        <v>1</v>
      </c>
      <c r="F1224" s="319" t="s">
        <v>4466</v>
      </c>
      <c r="G1224" s="319">
        <v>136100</v>
      </c>
      <c r="H1224" s="360">
        <v>136100</v>
      </c>
      <c r="I1224" s="319" t="s">
        <v>4905</v>
      </c>
    </row>
    <row r="1225" spans="1:9" ht="47.25" hidden="1" outlineLevel="5" x14ac:dyDescent="0.25">
      <c r="A1225" s="319">
        <v>504</v>
      </c>
      <c r="B1225" s="359" t="s">
        <v>2190</v>
      </c>
      <c r="C1225" s="359" t="s">
        <v>1123</v>
      </c>
      <c r="D1225" s="359" t="s">
        <v>5747</v>
      </c>
      <c r="E1225" s="319">
        <v>1</v>
      </c>
      <c r="F1225" s="319" t="s">
        <v>4466</v>
      </c>
      <c r="G1225" s="319">
        <v>136100</v>
      </c>
      <c r="H1225" s="360">
        <v>136100</v>
      </c>
      <c r="I1225" s="319" t="s">
        <v>4905</v>
      </c>
    </row>
    <row r="1226" spans="1:9" ht="47.25" hidden="1" outlineLevel="5" x14ac:dyDescent="0.25">
      <c r="A1226" s="319">
        <v>505</v>
      </c>
      <c r="B1226" s="359" t="s">
        <v>2191</v>
      </c>
      <c r="C1226" s="359" t="s">
        <v>1123</v>
      </c>
      <c r="D1226" s="359" t="s">
        <v>5747</v>
      </c>
      <c r="E1226" s="319">
        <v>1</v>
      </c>
      <c r="F1226" s="319" t="s">
        <v>4466</v>
      </c>
      <c r="G1226" s="319">
        <v>136100</v>
      </c>
      <c r="H1226" s="360">
        <v>136100</v>
      </c>
      <c r="I1226" s="319" t="s">
        <v>4905</v>
      </c>
    </row>
    <row r="1227" spans="1:9" ht="47.25" hidden="1" outlineLevel="5" x14ac:dyDescent="0.25">
      <c r="A1227" s="319">
        <v>506</v>
      </c>
      <c r="B1227" s="359" t="s">
        <v>2192</v>
      </c>
      <c r="C1227" s="359" t="s">
        <v>1123</v>
      </c>
      <c r="D1227" s="359" t="s">
        <v>5747</v>
      </c>
      <c r="E1227" s="319">
        <v>1</v>
      </c>
      <c r="F1227" s="319" t="s">
        <v>4466</v>
      </c>
      <c r="G1227" s="319">
        <v>136100</v>
      </c>
      <c r="H1227" s="360">
        <v>136100</v>
      </c>
      <c r="I1227" s="319" t="s">
        <v>4905</v>
      </c>
    </row>
    <row r="1228" spans="1:9" ht="78.75" hidden="1" outlineLevel="5" x14ac:dyDescent="0.25">
      <c r="A1228" s="319">
        <v>507</v>
      </c>
      <c r="B1228" s="359" t="s">
        <v>2193</v>
      </c>
      <c r="C1228" s="359" t="s">
        <v>1123</v>
      </c>
      <c r="D1228" s="359" t="s">
        <v>5747</v>
      </c>
      <c r="E1228" s="319">
        <v>1</v>
      </c>
      <c r="F1228" s="319" t="s">
        <v>4466</v>
      </c>
      <c r="G1228" s="319">
        <v>136100</v>
      </c>
      <c r="H1228" s="360">
        <v>136100</v>
      </c>
      <c r="I1228" s="319" t="s">
        <v>4905</v>
      </c>
    </row>
    <row r="1229" spans="1:9" ht="63" hidden="1" outlineLevel="5" x14ac:dyDescent="0.25">
      <c r="A1229" s="319">
        <v>508</v>
      </c>
      <c r="B1229" s="359" t="s">
        <v>2194</v>
      </c>
      <c r="C1229" s="359" t="s">
        <v>1123</v>
      </c>
      <c r="D1229" s="359" t="s">
        <v>5747</v>
      </c>
      <c r="E1229" s="319">
        <v>1</v>
      </c>
      <c r="F1229" s="319" t="s">
        <v>4466</v>
      </c>
      <c r="G1229" s="319">
        <v>136100</v>
      </c>
      <c r="H1229" s="360">
        <v>136100</v>
      </c>
      <c r="I1229" s="319" t="s">
        <v>4905</v>
      </c>
    </row>
    <row r="1230" spans="1:9" ht="63" hidden="1" outlineLevel="5" x14ac:dyDescent="0.25">
      <c r="A1230" s="319">
        <v>509</v>
      </c>
      <c r="B1230" s="359" t="s">
        <v>2195</v>
      </c>
      <c r="C1230" s="359" t="s">
        <v>1123</v>
      </c>
      <c r="D1230" s="359" t="s">
        <v>5747</v>
      </c>
      <c r="E1230" s="319">
        <v>1</v>
      </c>
      <c r="F1230" s="319" t="s">
        <v>4466</v>
      </c>
      <c r="G1230" s="319">
        <v>136100</v>
      </c>
      <c r="H1230" s="360">
        <v>136100</v>
      </c>
      <c r="I1230" s="319" t="s">
        <v>4905</v>
      </c>
    </row>
    <row r="1231" spans="1:9" ht="94.5" hidden="1" outlineLevel="5" x14ac:dyDescent="0.25">
      <c r="A1231" s="319">
        <v>510</v>
      </c>
      <c r="B1231" s="359" t="s">
        <v>2196</v>
      </c>
      <c r="C1231" s="359" t="s">
        <v>1123</v>
      </c>
      <c r="D1231" s="359" t="s">
        <v>5748</v>
      </c>
      <c r="E1231" s="319">
        <v>1</v>
      </c>
      <c r="F1231" s="319" t="s">
        <v>5105</v>
      </c>
      <c r="G1231" s="319">
        <v>102464.28571428571</v>
      </c>
      <c r="H1231" s="360">
        <v>102464.28571428571</v>
      </c>
      <c r="I1231" s="319" t="s">
        <v>4905</v>
      </c>
    </row>
    <row r="1232" spans="1:9" ht="236.25" hidden="1" outlineLevel="5" x14ac:dyDescent="0.25">
      <c r="A1232" s="319">
        <v>511</v>
      </c>
      <c r="B1232" s="359" t="s">
        <v>2197</v>
      </c>
      <c r="C1232" s="359" t="s">
        <v>1135</v>
      </c>
      <c r="D1232" s="359" t="s">
        <v>5697</v>
      </c>
      <c r="E1232" s="319">
        <v>200</v>
      </c>
      <c r="F1232" s="319" t="s">
        <v>5105</v>
      </c>
      <c r="G1232" s="319">
        <v>165000</v>
      </c>
      <c r="H1232" s="360">
        <v>33000000</v>
      </c>
      <c r="I1232" s="319" t="s">
        <v>4905</v>
      </c>
    </row>
    <row r="1233" spans="1:9" ht="110.25" hidden="1" outlineLevel="5" x14ac:dyDescent="0.25">
      <c r="A1233" s="319">
        <v>512</v>
      </c>
      <c r="B1233" s="359" t="s">
        <v>334</v>
      </c>
      <c r="C1233" s="359" t="s">
        <v>1123</v>
      </c>
      <c r="D1233" s="359" t="s">
        <v>5749</v>
      </c>
      <c r="E1233" s="319">
        <v>2</v>
      </c>
      <c r="F1233" s="319" t="s">
        <v>4466</v>
      </c>
      <c r="G1233" s="319">
        <v>13392.857142857141</v>
      </c>
      <c r="H1233" s="360">
        <v>26785.714285714283</v>
      </c>
      <c r="I1233" s="319" t="s">
        <v>4905</v>
      </c>
    </row>
    <row r="1234" spans="1:9" ht="173.25" hidden="1" outlineLevel="5" x14ac:dyDescent="0.25">
      <c r="A1234" s="319">
        <v>513</v>
      </c>
      <c r="B1234" s="359" t="s">
        <v>334</v>
      </c>
      <c r="C1234" s="359" t="s">
        <v>1123</v>
      </c>
      <c r="D1234" s="359" t="s">
        <v>5750</v>
      </c>
      <c r="E1234" s="319">
        <v>2</v>
      </c>
      <c r="F1234" s="319" t="s">
        <v>4466</v>
      </c>
      <c r="G1234" s="319">
        <v>178571.42857142855</v>
      </c>
      <c r="H1234" s="360">
        <v>357142.8571428571</v>
      </c>
      <c r="I1234" s="319" t="s">
        <v>4905</v>
      </c>
    </row>
    <row r="1235" spans="1:9" ht="141.75" hidden="1" outlineLevel="5" x14ac:dyDescent="0.25">
      <c r="A1235" s="319">
        <v>514</v>
      </c>
      <c r="B1235" s="359" t="s">
        <v>2198</v>
      </c>
      <c r="C1235" s="359" t="s">
        <v>1123</v>
      </c>
      <c r="D1235" s="359" t="s">
        <v>5751</v>
      </c>
      <c r="E1235" s="319">
        <v>2</v>
      </c>
      <c r="F1235" s="319" t="s">
        <v>4340</v>
      </c>
      <c r="G1235" s="319">
        <v>66964.28571428571</v>
      </c>
      <c r="H1235" s="360">
        <v>133928.57142857142</v>
      </c>
      <c r="I1235" s="319" t="s">
        <v>4905</v>
      </c>
    </row>
    <row r="1236" spans="1:9" ht="78.75" hidden="1" outlineLevel="5" x14ac:dyDescent="0.25">
      <c r="A1236" s="319">
        <v>515</v>
      </c>
      <c r="B1236" s="359" t="s">
        <v>2199</v>
      </c>
      <c r="C1236" s="359" t="s">
        <v>1123</v>
      </c>
      <c r="D1236" s="359" t="s">
        <v>5752</v>
      </c>
      <c r="E1236" s="319">
        <v>2</v>
      </c>
      <c r="F1236" s="319" t="s">
        <v>4340</v>
      </c>
      <c r="G1236" s="319">
        <v>506249.99999999994</v>
      </c>
      <c r="H1236" s="360">
        <v>1012499.9999999999</v>
      </c>
      <c r="I1236" s="319" t="s">
        <v>4905</v>
      </c>
    </row>
    <row r="1237" spans="1:9" ht="110.25" hidden="1" outlineLevel="5" x14ac:dyDescent="0.25">
      <c r="A1237" s="319">
        <v>516</v>
      </c>
      <c r="B1237" s="359" t="s">
        <v>2200</v>
      </c>
      <c r="C1237" s="359" t="s">
        <v>1123</v>
      </c>
      <c r="D1237" s="359" t="s">
        <v>5753</v>
      </c>
      <c r="E1237" s="319">
        <v>10</v>
      </c>
      <c r="F1237" s="319" t="s">
        <v>5063</v>
      </c>
      <c r="G1237" s="319">
        <v>79418.749999999985</v>
      </c>
      <c r="H1237" s="360">
        <v>794187.49999999988</v>
      </c>
      <c r="I1237" s="319" t="s">
        <v>4905</v>
      </c>
    </row>
    <row r="1238" spans="1:9" ht="47.25" hidden="1" outlineLevel="5" x14ac:dyDescent="0.25">
      <c r="A1238" s="319">
        <v>517</v>
      </c>
      <c r="B1238" s="359" t="s">
        <v>2201</v>
      </c>
      <c r="C1238" s="359" t="s">
        <v>1123</v>
      </c>
      <c r="D1238" s="359" t="s">
        <v>2201</v>
      </c>
      <c r="E1238" s="319">
        <v>1</v>
      </c>
      <c r="F1238" s="319" t="s">
        <v>1281</v>
      </c>
      <c r="G1238" s="319">
        <v>2553.5714285714284</v>
      </c>
      <c r="H1238" s="360">
        <v>2553.5714285714284</v>
      </c>
      <c r="I1238" s="319" t="s">
        <v>4905</v>
      </c>
    </row>
    <row r="1239" spans="1:9" ht="157.5" hidden="1" outlineLevel="5" x14ac:dyDescent="0.25">
      <c r="A1239" s="319">
        <v>518</v>
      </c>
      <c r="B1239" s="359" t="s">
        <v>2202</v>
      </c>
      <c r="C1239" s="359" t="s">
        <v>1123</v>
      </c>
      <c r="D1239" s="359" t="s">
        <v>5754</v>
      </c>
      <c r="E1239" s="319">
        <v>8</v>
      </c>
      <c r="F1239" s="319" t="s">
        <v>114</v>
      </c>
      <c r="G1239" s="319">
        <v>13392.857142857141</v>
      </c>
      <c r="H1239" s="360">
        <v>107142.85714285713</v>
      </c>
      <c r="I1239" s="319" t="s">
        <v>4905</v>
      </c>
    </row>
    <row r="1240" spans="1:9" ht="204.75" hidden="1" outlineLevel="5" x14ac:dyDescent="0.25">
      <c r="A1240" s="319">
        <v>519</v>
      </c>
      <c r="B1240" s="359" t="s">
        <v>2203</v>
      </c>
      <c r="C1240" s="359" t="s">
        <v>1123</v>
      </c>
      <c r="D1240" s="359" t="s">
        <v>5755</v>
      </c>
      <c r="E1240" s="319">
        <v>7</v>
      </c>
      <c r="F1240" s="319" t="s">
        <v>4340</v>
      </c>
      <c r="G1240" s="319">
        <v>39106.249999999993</v>
      </c>
      <c r="H1240" s="360">
        <v>273743.74999999994</v>
      </c>
      <c r="I1240" s="319" t="s">
        <v>4905</v>
      </c>
    </row>
    <row r="1241" spans="1:9" ht="63" hidden="1" outlineLevel="5" x14ac:dyDescent="0.25">
      <c r="A1241" s="319">
        <v>520</v>
      </c>
      <c r="B1241" s="359" t="s">
        <v>2204</v>
      </c>
      <c r="C1241" s="359" t="s">
        <v>1123</v>
      </c>
      <c r="D1241" s="359" t="s">
        <v>5756</v>
      </c>
      <c r="E1241" s="319">
        <v>3</v>
      </c>
      <c r="F1241" s="319" t="s">
        <v>114</v>
      </c>
      <c r="G1241" s="319">
        <v>4776.7857142857138</v>
      </c>
      <c r="H1241" s="360">
        <v>14330.357142857141</v>
      </c>
      <c r="I1241" s="319" t="s">
        <v>4905</v>
      </c>
    </row>
    <row r="1242" spans="1:9" ht="126" hidden="1" outlineLevel="5" x14ac:dyDescent="0.25">
      <c r="A1242" s="319">
        <v>521</v>
      </c>
      <c r="B1242" s="359" t="s">
        <v>334</v>
      </c>
      <c r="C1242" s="359" t="s">
        <v>1123</v>
      </c>
      <c r="D1242" s="359" t="s">
        <v>5757</v>
      </c>
      <c r="E1242" s="319">
        <v>4</v>
      </c>
      <c r="F1242" s="319" t="s">
        <v>114</v>
      </c>
      <c r="G1242" s="319">
        <v>12299.107142857141</v>
      </c>
      <c r="H1242" s="360">
        <v>49196.428571428565</v>
      </c>
      <c r="I1242" s="319" t="s">
        <v>4905</v>
      </c>
    </row>
    <row r="1243" spans="1:9" ht="173.25" hidden="1" outlineLevel="5" x14ac:dyDescent="0.25">
      <c r="A1243" s="319">
        <v>522</v>
      </c>
      <c r="B1243" s="359" t="s">
        <v>334</v>
      </c>
      <c r="C1243" s="359" t="s">
        <v>1123</v>
      </c>
      <c r="D1243" s="359" t="s">
        <v>5758</v>
      </c>
      <c r="E1243" s="319">
        <v>7</v>
      </c>
      <c r="F1243" s="319" t="s">
        <v>114</v>
      </c>
      <c r="G1243" s="319">
        <v>2441.0714285714284</v>
      </c>
      <c r="H1243" s="360">
        <v>17087.5</v>
      </c>
      <c r="I1243" s="319" t="s">
        <v>4905</v>
      </c>
    </row>
    <row r="1244" spans="1:9" ht="173.25" hidden="1" outlineLevel="5" x14ac:dyDescent="0.25">
      <c r="A1244" s="319">
        <v>523</v>
      </c>
      <c r="B1244" s="359" t="s">
        <v>2205</v>
      </c>
      <c r="C1244" s="359" t="s">
        <v>1123</v>
      </c>
      <c r="D1244" s="359" t="s">
        <v>2205</v>
      </c>
      <c r="E1244" s="319">
        <v>2</v>
      </c>
      <c r="F1244" s="319" t="s">
        <v>5105</v>
      </c>
      <c r="G1244" s="319">
        <v>53571.428571428565</v>
      </c>
      <c r="H1244" s="360">
        <v>107142.85714285713</v>
      </c>
      <c r="I1244" s="319" t="s">
        <v>4905</v>
      </c>
    </row>
    <row r="1245" spans="1:9" ht="31.5" hidden="1" outlineLevel="5" x14ac:dyDescent="0.25">
      <c r="A1245" s="319">
        <v>524</v>
      </c>
      <c r="B1245" s="359" t="s">
        <v>2206</v>
      </c>
      <c r="C1245" s="359" t="s">
        <v>1123</v>
      </c>
      <c r="D1245" s="359" t="s">
        <v>2206</v>
      </c>
      <c r="E1245" s="319">
        <v>1</v>
      </c>
      <c r="F1245" s="319" t="s">
        <v>1281</v>
      </c>
      <c r="G1245" s="319">
        <v>1160.7142857142856</v>
      </c>
      <c r="H1245" s="360">
        <v>1160.7142857142856</v>
      </c>
      <c r="I1245" s="319" t="s">
        <v>4905</v>
      </c>
    </row>
    <row r="1246" spans="1:9" ht="189" hidden="1" outlineLevel="5" x14ac:dyDescent="0.25">
      <c r="A1246" s="319">
        <v>525</v>
      </c>
      <c r="B1246" s="359" t="s">
        <v>2207</v>
      </c>
      <c r="C1246" s="359" t="s">
        <v>1123</v>
      </c>
      <c r="D1246" s="359" t="s">
        <v>5759</v>
      </c>
      <c r="E1246" s="319">
        <v>2</v>
      </c>
      <c r="F1246" s="319" t="s">
        <v>4466</v>
      </c>
      <c r="G1246" s="319">
        <v>103499.99999999999</v>
      </c>
      <c r="H1246" s="360">
        <v>206999.99999999997</v>
      </c>
      <c r="I1246" s="319" t="s">
        <v>4905</v>
      </c>
    </row>
    <row r="1247" spans="1:9" ht="173.25" hidden="1" outlineLevel="5" x14ac:dyDescent="0.25">
      <c r="A1247" s="319">
        <v>526</v>
      </c>
      <c r="B1247" s="359" t="s">
        <v>2208</v>
      </c>
      <c r="C1247" s="359" t="s">
        <v>1123</v>
      </c>
      <c r="D1247" s="359" t="s">
        <v>5760</v>
      </c>
      <c r="E1247" s="319">
        <v>2</v>
      </c>
      <c r="F1247" s="319" t="s">
        <v>4466</v>
      </c>
      <c r="G1247" s="319">
        <v>53906.249999999993</v>
      </c>
      <c r="H1247" s="360">
        <v>107812.49999999999</v>
      </c>
      <c r="I1247" s="319" t="s">
        <v>4905</v>
      </c>
    </row>
    <row r="1248" spans="1:9" ht="173.25" hidden="1" outlineLevel="5" x14ac:dyDescent="0.25">
      <c r="A1248" s="319">
        <v>527</v>
      </c>
      <c r="B1248" s="359" t="s">
        <v>2208</v>
      </c>
      <c r="C1248" s="359" t="s">
        <v>1123</v>
      </c>
      <c r="D1248" s="359" t="s">
        <v>5761</v>
      </c>
      <c r="E1248" s="319">
        <v>2</v>
      </c>
      <c r="F1248" s="319" t="s">
        <v>4466</v>
      </c>
      <c r="G1248" s="319">
        <v>78468.749999999985</v>
      </c>
      <c r="H1248" s="360">
        <v>156937.49999999997</v>
      </c>
      <c r="I1248" s="319" t="s">
        <v>4905</v>
      </c>
    </row>
    <row r="1249" spans="1:9" ht="157.5" hidden="1" outlineLevel="5" x14ac:dyDescent="0.25">
      <c r="A1249" s="319">
        <v>528</v>
      </c>
      <c r="B1249" s="359" t="s">
        <v>2209</v>
      </c>
      <c r="C1249" s="359" t="s">
        <v>1123</v>
      </c>
      <c r="D1249" s="359" t="s">
        <v>5762</v>
      </c>
      <c r="E1249" s="319">
        <v>4</v>
      </c>
      <c r="F1249" s="319" t="s">
        <v>4466</v>
      </c>
      <c r="G1249" s="319">
        <v>26785.714285714283</v>
      </c>
      <c r="H1249" s="360">
        <v>107142.85714285713</v>
      </c>
      <c r="I1249" s="319" t="s">
        <v>4905</v>
      </c>
    </row>
    <row r="1250" spans="1:9" ht="141.75" hidden="1" outlineLevel="5" x14ac:dyDescent="0.25">
      <c r="A1250" s="319">
        <v>529</v>
      </c>
      <c r="B1250" s="359" t="s">
        <v>2210</v>
      </c>
      <c r="C1250" s="359" t="s">
        <v>1123</v>
      </c>
      <c r="D1250" s="359" t="s">
        <v>5763</v>
      </c>
      <c r="E1250" s="319">
        <v>4</v>
      </c>
      <c r="F1250" s="319" t="s">
        <v>4466</v>
      </c>
      <c r="G1250" s="319">
        <v>49107.142857142855</v>
      </c>
      <c r="H1250" s="360">
        <v>196428.57142857142</v>
      </c>
      <c r="I1250" s="319" t="s">
        <v>4905</v>
      </c>
    </row>
    <row r="1251" spans="1:9" ht="141.75" hidden="1" outlineLevel="5" x14ac:dyDescent="0.25">
      <c r="A1251" s="319">
        <v>530</v>
      </c>
      <c r="B1251" s="359" t="s">
        <v>2211</v>
      </c>
      <c r="C1251" s="359" t="s">
        <v>1123</v>
      </c>
      <c r="D1251" s="359" t="s">
        <v>5764</v>
      </c>
      <c r="E1251" s="319">
        <v>1</v>
      </c>
      <c r="F1251" s="319" t="s">
        <v>4466</v>
      </c>
      <c r="G1251" s="319">
        <v>7857.142857142856</v>
      </c>
      <c r="H1251" s="360">
        <v>7857.142857142856</v>
      </c>
      <c r="I1251" s="319" t="s">
        <v>4905</v>
      </c>
    </row>
    <row r="1252" spans="1:9" ht="126" hidden="1" outlineLevel="5" x14ac:dyDescent="0.25">
      <c r="A1252" s="319">
        <v>531</v>
      </c>
      <c r="B1252" s="359" t="s">
        <v>2212</v>
      </c>
      <c r="C1252" s="359" t="s">
        <v>1123</v>
      </c>
      <c r="D1252" s="359" t="s">
        <v>5765</v>
      </c>
      <c r="E1252" s="319">
        <v>1</v>
      </c>
      <c r="F1252" s="319" t="s">
        <v>5105</v>
      </c>
      <c r="G1252" s="319">
        <v>1000749.9999999999</v>
      </c>
      <c r="H1252" s="360">
        <v>1000749.9999999999</v>
      </c>
      <c r="I1252" s="319" t="s">
        <v>4905</v>
      </c>
    </row>
    <row r="1253" spans="1:9" ht="63" hidden="1" outlineLevel="5" x14ac:dyDescent="0.25">
      <c r="A1253" s="319">
        <v>532</v>
      </c>
      <c r="B1253" s="359" t="s">
        <v>2213</v>
      </c>
      <c r="C1253" s="359" t="s">
        <v>1123</v>
      </c>
      <c r="D1253" s="359" t="s">
        <v>2213</v>
      </c>
      <c r="E1253" s="319">
        <v>2</v>
      </c>
      <c r="F1253" s="319" t="s">
        <v>821</v>
      </c>
      <c r="G1253" s="319">
        <v>3217.8571428571427</v>
      </c>
      <c r="H1253" s="360">
        <v>6435.7142857142853</v>
      </c>
      <c r="I1253" s="319" t="s">
        <v>4905</v>
      </c>
    </row>
    <row r="1254" spans="1:9" ht="47.25" hidden="1" outlineLevel="5" x14ac:dyDescent="0.25">
      <c r="A1254" s="319">
        <v>533</v>
      </c>
      <c r="B1254" s="359" t="s">
        <v>2214</v>
      </c>
      <c r="C1254" s="359" t="s">
        <v>1123</v>
      </c>
      <c r="D1254" s="359" t="s">
        <v>2214</v>
      </c>
      <c r="E1254" s="319">
        <v>0.2</v>
      </c>
      <c r="F1254" s="319" t="s">
        <v>821</v>
      </c>
      <c r="G1254" s="319">
        <v>5480.3571428571422</v>
      </c>
      <c r="H1254" s="360">
        <v>1096.0714285714284</v>
      </c>
      <c r="I1254" s="319" t="s">
        <v>4905</v>
      </c>
    </row>
    <row r="1255" spans="1:9" ht="47.25" hidden="1" outlineLevel="5" x14ac:dyDescent="0.25">
      <c r="A1255" s="319">
        <v>534</v>
      </c>
      <c r="B1255" s="359" t="s">
        <v>2215</v>
      </c>
      <c r="C1255" s="359" t="s">
        <v>1123</v>
      </c>
      <c r="D1255" s="359" t="s">
        <v>2215</v>
      </c>
      <c r="E1255" s="319">
        <v>0.4</v>
      </c>
      <c r="F1255" s="319" t="s">
        <v>821</v>
      </c>
      <c r="G1255" s="319">
        <v>4317.8571428571422</v>
      </c>
      <c r="H1255" s="360">
        <v>1727.1428571428569</v>
      </c>
      <c r="I1255" s="319" t="s">
        <v>4905</v>
      </c>
    </row>
    <row r="1256" spans="1:9" ht="47.25" hidden="1" outlineLevel="5" x14ac:dyDescent="0.25">
      <c r="A1256" s="319">
        <v>535</v>
      </c>
      <c r="B1256" s="359" t="s">
        <v>2216</v>
      </c>
      <c r="C1256" s="359" t="s">
        <v>1123</v>
      </c>
      <c r="D1256" s="359" t="s">
        <v>2216</v>
      </c>
      <c r="E1256" s="319">
        <v>0.2</v>
      </c>
      <c r="F1256" s="319" t="s">
        <v>821</v>
      </c>
      <c r="G1256" s="319">
        <v>3199.1071428571427</v>
      </c>
      <c r="H1256" s="360">
        <v>639.82142857142856</v>
      </c>
      <c r="I1256" s="319" t="s">
        <v>4905</v>
      </c>
    </row>
    <row r="1257" spans="1:9" ht="31.5" hidden="1" outlineLevel="5" x14ac:dyDescent="0.25">
      <c r="A1257" s="319">
        <v>536</v>
      </c>
      <c r="B1257" s="359" t="s">
        <v>2217</v>
      </c>
      <c r="C1257" s="359" t="s">
        <v>1123</v>
      </c>
      <c r="D1257" s="359" t="s">
        <v>2217</v>
      </c>
      <c r="E1257" s="319">
        <v>0.4</v>
      </c>
      <c r="F1257" s="319" t="s">
        <v>821</v>
      </c>
      <c r="G1257" s="319">
        <v>3228.5714285714284</v>
      </c>
      <c r="H1257" s="360">
        <v>1291.4285714285716</v>
      </c>
      <c r="I1257" s="319" t="s">
        <v>4905</v>
      </c>
    </row>
    <row r="1258" spans="1:9" ht="47.25" hidden="1" outlineLevel="5" x14ac:dyDescent="0.25">
      <c r="A1258" s="319">
        <v>537</v>
      </c>
      <c r="B1258" s="359" t="s">
        <v>2218</v>
      </c>
      <c r="C1258" s="359" t="s">
        <v>1123</v>
      </c>
      <c r="D1258" s="359" t="s">
        <v>2218</v>
      </c>
      <c r="E1258" s="319">
        <v>0.2</v>
      </c>
      <c r="F1258" s="319" t="s">
        <v>821</v>
      </c>
      <c r="G1258" s="319">
        <v>2683.0357142857142</v>
      </c>
      <c r="H1258" s="360">
        <v>536.60714285714289</v>
      </c>
      <c r="I1258" s="319" t="s">
        <v>4905</v>
      </c>
    </row>
    <row r="1259" spans="1:9" ht="94.5" hidden="1" outlineLevel="5" x14ac:dyDescent="0.25">
      <c r="A1259" s="319">
        <v>538</v>
      </c>
      <c r="B1259" s="359" t="s">
        <v>2219</v>
      </c>
      <c r="C1259" s="359" t="s">
        <v>1123</v>
      </c>
      <c r="D1259" s="359" t="s">
        <v>2219</v>
      </c>
      <c r="E1259" s="319">
        <v>0.4</v>
      </c>
      <c r="F1259" s="319" t="s">
        <v>1572</v>
      </c>
      <c r="G1259" s="319">
        <v>2760.7142857142853</v>
      </c>
      <c r="H1259" s="360">
        <v>1104.2857142857142</v>
      </c>
      <c r="I1259" s="319" t="s">
        <v>4905</v>
      </c>
    </row>
    <row r="1260" spans="1:9" ht="78.75" hidden="1" outlineLevel="5" x14ac:dyDescent="0.25">
      <c r="A1260" s="319">
        <v>539</v>
      </c>
      <c r="B1260" s="359" t="s">
        <v>2220</v>
      </c>
      <c r="C1260" s="359" t="s">
        <v>1123</v>
      </c>
      <c r="D1260" s="359" t="s">
        <v>2220</v>
      </c>
      <c r="E1260" s="319">
        <v>0.2</v>
      </c>
      <c r="F1260" s="319" t="s">
        <v>1572</v>
      </c>
      <c r="G1260" s="319">
        <v>4550</v>
      </c>
      <c r="H1260" s="360">
        <v>910</v>
      </c>
      <c r="I1260" s="319" t="s">
        <v>4905</v>
      </c>
    </row>
    <row r="1261" spans="1:9" ht="189" hidden="1" outlineLevel="5" x14ac:dyDescent="0.25">
      <c r="A1261" s="319">
        <v>540</v>
      </c>
      <c r="B1261" s="359" t="s">
        <v>2221</v>
      </c>
      <c r="C1261" s="359" t="s">
        <v>1123</v>
      </c>
      <c r="D1261" s="359" t="s">
        <v>5766</v>
      </c>
      <c r="E1261" s="319">
        <v>2</v>
      </c>
      <c r="F1261" s="319" t="s">
        <v>4466</v>
      </c>
      <c r="G1261" s="319">
        <v>249999.99999999997</v>
      </c>
      <c r="H1261" s="360">
        <v>499999.99999999994</v>
      </c>
      <c r="I1261" s="319" t="s">
        <v>4905</v>
      </c>
    </row>
    <row r="1262" spans="1:9" ht="204.75" hidden="1" outlineLevel="5" x14ac:dyDescent="0.25">
      <c r="A1262" s="319">
        <v>541</v>
      </c>
      <c r="B1262" s="359" t="s">
        <v>2222</v>
      </c>
      <c r="C1262" s="359" t="s">
        <v>1123</v>
      </c>
      <c r="D1262" s="359" t="s">
        <v>5767</v>
      </c>
      <c r="E1262" s="319">
        <v>1</v>
      </c>
      <c r="F1262" s="319" t="s">
        <v>4466</v>
      </c>
      <c r="G1262" s="319">
        <v>249999.99999999997</v>
      </c>
      <c r="H1262" s="360">
        <v>249999.99999999997</v>
      </c>
      <c r="I1262" s="319" t="s">
        <v>4905</v>
      </c>
    </row>
    <row r="1263" spans="1:9" ht="173.25" hidden="1" outlineLevel="5" x14ac:dyDescent="0.25">
      <c r="A1263" s="319">
        <v>542</v>
      </c>
      <c r="B1263" s="359" t="s">
        <v>2223</v>
      </c>
      <c r="C1263" s="359" t="s">
        <v>1123</v>
      </c>
      <c r="D1263" s="359" t="s">
        <v>5768</v>
      </c>
      <c r="E1263" s="319">
        <v>1</v>
      </c>
      <c r="F1263" s="319" t="s">
        <v>4466</v>
      </c>
      <c r="G1263" s="319">
        <v>249999.99999999997</v>
      </c>
      <c r="H1263" s="360">
        <v>249999.99999999997</v>
      </c>
      <c r="I1263" s="319" t="s">
        <v>4905</v>
      </c>
    </row>
    <row r="1264" spans="1:9" ht="204.75" hidden="1" outlineLevel="5" x14ac:dyDescent="0.25">
      <c r="A1264" s="319">
        <v>543</v>
      </c>
      <c r="B1264" s="359" t="s">
        <v>2224</v>
      </c>
      <c r="C1264" s="359" t="s">
        <v>1123</v>
      </c>
      <c r="D1264" s="359" t="s">
        <v>5769</v>
      </c>
      <c r="E1264" s="319">
        <v>1</v>
      </c>
      <c r="F1264" s="319" t="s">
        <v>4466</v>
      </c>
      <c r="G1264" s="319">
        <v>249999.99999999997</v>
      </c>
      <c r="H1264" s="360">
        <v>249999.99999999997</v>
      </c>
      <c r="I1264" s="319" t="s">
        <v>4905</v>
      </c>
    </row>
    <row r="1265" spans="1:9" ht="141.75" hidden="1" outlineLevel="5" x14ac:dyDescent="0.25">
      <c r="A1265" s="319">
        <v>544</v>
      </c>
      <c r="B1265" s="359" t="s">
        <v>2225</v>
      </c>
      <c r="C1265" s="359" t="s">
        <v>1123</v>
      </c>
      <c r="D1265" s="359" t="s">
        <v>5770</v>
      </c>
      <c r="E1265" s="319">
        <v>1</v>
      </c>
      <c r="F1265" s="319" t="s">
        <v>4466</v>
      </c>
      <c r="G1265" s="319">
        <v>249999.99999999997</v>
      </c>
      <c r="H1265" s="360">
        <v>249999.99999999997</v>
      </c>
      <c r="I1265" s="319" t="s">
        <v>4905</v>
      </c>
    </row>
    <row r="1266" spans="1:9" ht="141.75" hidden="1" outlineLevel="5" x14ac:dyDescent="0.25">
      <c r="A1266" s="319">
        <v>545</v>
      </c>
      <c r="B1266" s="359" t="s">
        <v>2226</v>
      </c>
      <c r="C1266" s="359" t="s">
        <v>1123</v>
      </c>
      <c r="D1266" s="359" t="s">
        <v>5771</v>
      </c>
      <c r="E1266" s="319">
        <v>1</v>
      </c>
      <c r="F1266" s="319" t="s">
        <v>4466</v>
      </c>
      <c r="G1266" s="319">
        <v>249999.99999999997</v>
      </c>
      <c r="H1266" s="360">
        <v>249999.99999999997</v>
      </c>
      <c r="I1266" s="319" t="s">
        <v>4905</v>
      </c>
    </row>
    <row r="1267" spans="1:9" ht="189" hidden="1" outlineLevel="5" x14ac:dyDescent="0.25">
      <c r="A1267" s="319">
        <v>546</v>
      </c>
      <c r="B1267" s="359" t="s">
        <v>2227</v>
      </c>
      <c r="C1267" s="359" t="s">
        <v>1123</v>
      </c>
      <c r="D1267" s="359" t="s">
        <v>5772</v>
      </c>
      <c r="E1267" s="319">
        <v>1</v>
      </c>
      <c r="F1267" s="319" t="s">
        <v>4466</v>
      </c>
      <c r="G1267" s="319">
        <v>249999.99999999997</v>
      </c>
      <c r="H1267" s="360">
        <v>249999.99999999997</v>
      </c>
      <c r="I1267" s="319" t="s">
        <v>4905</v>
      </c>
    </row>
    <row r="1268" spans="1:9" ht="173.25" hidden="1" outlineLevel="5" x14ac:dyDescent="0.25">
      <c r="A1268" s="319">
        <v>547</v>
      </c>
      <c r="B1268" s="359" t="s">
        <v>2228</v>
      </c>
      <c r="C1268" s="359" t="s">
        <v>1123</v>
      </c>
      <c r="D1268" s="359" t="s">
        <v>5773</v>
      </c>
      <c r="E1268" s="319">
        <v>1</v>
      </c>
      <c r="F1268" s="319" t="s">
        <v>4466</v>
      </c>
      <c r="G1268" s="319">
        <v>249999.99999999997</v>
      </c>
      <c r="H1268" s="360">
        <v>249999.99999999997</v>
      </c>
      <c r="I1268" s="319" t="s">
        <v>4905</v>
      </c>
    </row>
    <row r="1269" spans="1:9" ht="141.75" hidden="1" outlineLevel="5" x14ac:dyDescent="0.25">
      <c r="A1269" s="319">
        <v>548</v>
      </c>
      <c r="B1269" s="359" t="s">
        <v>2229</v>
      </c>
      <c r="C1269" s="359" t="s">
        <v>1123</v>
      </c>
      <c r="D1269" s="359" t="s">
        <v>5774</v>
      </c>
      <c r="E1269" s="319">
        <v>1</v>
      </c>
      <c r="F1269" s="319" t="s">
        <v>4466</v>
      </c>
      <c r="G1269" s="319">
        <v>249999.99999999997</v>
      </c>
      <c r="H1269" s="360">
        <v>249999.99999999997</v>
      </c>
      <c r="I1269" s="319" t="s">
        <v>4905</v>
      </c>
    </row>
    <row r="1270" spans="1:9" ht="157.5" hidden="1" outlineLevel="5" x14ac:dyDescent="0.25">
      <c r="A1270" s="319">
        <v>549</v>
      </c>
      <c r="B1270" s="359" t="s">
        <v>2230</v>
      </c>
      <c r="C1270" s="359" t="s">
        <v>1123</v>
      </c>
      <c r="D1270" s="359" t="s">
        <v>5775</v>
      </c>
      <c r="E1270" s="319">
        <v>1</v>
      </c>
      <c r="F1270" s="319" t="s">
        <v>4466</v>
      </c>
      <c r="G1270" s="319">
        <v>249999.99999999997</v>
      </c>
      <c r="H1270" s="360">
        <v>249999.99999999997</v>
      </c>
      <c r="I1270" s="319" t="s">
        <v>4905</v>
      </c>
    </row>
    <row r="1271" spans="1:9" ht="157.5" hidden="1" outlineLevel="5" x14ac:dyDescent="0.25">
      <c r="A1271" s="319">
        <v>550</v>
      </c>
      <c r="B1271" s="359" t="s">
        <v>2231</v>
      </c>
      <c r="C1271" s="359" t="s">
        <v>1123</v>
      </c>
      <c r="D1271" s="359" t="s">
        <v>5776</v>
      </c>
      <c r="E1271" s="319">
        <v>1</v>
      </c>
      <c r="F1271" s="319" t="s">
        <v>4466</v>
      </c>
      <c r="G1271" s="319">
        <v>249999.99999999997</v>
      </c>
      <c r="H1271" s="360">
        <v>249999.99999999997</v>
      </c>
      <c r="I1271" s="319" t="s">
        <v>4905</v>
      </c>
    </row>
    <row r="1272" spans="1:9" ht="141.75" hidden="1" outlineLevel="5" x14ac:dyDescent="0.25">
      <c r="A1272" s="319">
        <v>551</v>
      </c>
      <c r="B1272" s="359" t="s">
        <v>2232</v>
      </c>
      <c r="C1272" s="359" t="s">
        <v>1123</v>
      </c>
      <c r="D1272" s="359" t="s">
        <v>5777</v>
      </c>
      <c r="E1272" s="319">
        <v>1</v>
      </c>
      <c r="F1272" s="319" t="s">
        <v>4466</v>
      </c>
      <c r="G1272" s="319">
        <v>249999.99999999997</v>
      </c>
      <c r="H1272" s="360">
        <v>249999.99999999997</v>
      </c>
      <c r="I1272" s="319" t="s">
        <v>4905</v>
      </c>
    </row>
    <row r="1273" spans="1:9" ht="126" hidden="1" outlineLevel="5" x14ac:dyDescent="0.25">
      <c r="A1273" s="319">
        <v>552</v>
      </c>
      <c r="B1273" s="359" t="s">
        <v>2233</v>
      </c>
      <c r="C1273" s="359" t="s">
        <v>1123</v>
      </c>
      <c r="D1273" s="359" t="s">
        <v>5778</v>
      </c>
      <c r="E1273" s="319">
        <v>1</v>
      </c>
      <c r="F1273" s="319" t="s">
        <v>4466</v>
      </c>
      <c r="G1273" s="319">
        <v>249999.99999999997</v>
      </c>
      <c r="H1273" s="360">
        <v>249999.99999999997</v>
      </c>
      <c r="I1273" s="319" t="s">
        <v>4905</v>
      </c>
    </row>
    <row r="1274" spans="1:9" ht="157.5" hidden="1" outlineLevel="5" x14ac:dyDescent="0.25">
      <c r="A1274" s="319">
        <v>553</v>
      </c>
      <c r="B1274" s="359" t="s">
        <v>2234</v>
      </c>
      <c r="C1274" s="359" t="s">
        <v>1123</v>
      </c>
      <c r="D1274" s="359" t="s">
        <v>5779</v>
      </c>
      <c r="E1274" s="319">
        <v>1</v>
      </c>
      <c r="F1274" s="319" t="s">
        <v>4466</v>
      </c>
      <c r="G1274" s="319">
        <v>249999.99999999997</v>
      </c>
      <c r="H1274" s="360">
        <v>249999.99999999997</v>
      </c>
      <c r="I1274" s="319" t="s">
        <v>4905</v>
      </c>
    </row>
    <row r="1275" spans="1:9" ht="126" hidden="1" outlineLevel="5" x14ac:dyDescent="0.25">
      <c r="A1275" s="319">
        <v>554</v>
      </c>
      <c r="B1275" s="359" t="s">
        <v>2235</v>
      </c>
      <c r="C1275" s="359" t="s">
        <v>1123</v>
      </c>
      <c r="D1275" s="359" t="s">
        <v>5780</v>
      </c>
      <c r="E1275" s="319">
        <v>1</v>
      </c>
      <c r="F1275" s="319" t="s">
        <v>4466</v>
      </c>
      <c r="G1275" s="319">
        <v>249999.99999999997</v>
      </c>
      <c r="H1275" s="360">
        <v>249999.99999999997</v>
      </c>
      <c r="I1275" s="319" t="s">
        <v>4905</v>
      </c>
    </row>
    <row r="1276" spans="1:9" ht="126" hidden="1" outlineLevel="5" x14ac:dyDescent="0.25">
      <c r="A1276" s="319">
        <v>555</v>
      </c>
      <c r="B1276" s="359" t="s">
        <v>2236</v>
      </c>
      <c r="C1276" s="359" t="s">
        <v>1123</v>
      </c>
      <c r="D1276" s="359" t="s">
        <v>5781</v>
      </c>
      <c r="E1276" s="319">
        <v>1</v>
      </c>
      <c r="F1276" s="319" t="s">
        <v>4466</v>
      </c>
      <c r="G1276" s="319">
        <v>249999.99999999997</v>
      </c>
      <c r="H1276" s="360">
        <v>249999.99999999997</v>
      </c>
      <c r="I1276" s="319" t="s">
        <v>4905</v>
      </c>
    </row>
    <row r="1277" spans="1:9" ht="94.5" hidden="1" outlineLevel="5" x14ac:dyDescent="0.25">
      <c r="A1277" s="319">
        <v>556</v>
      </c>
      <c r="B1277" s="359" t="s">
        <v>2237</v>
      </c>
      <c r="C1277" s="359" t="s">
        <v>1123</v>
      </c>
      <c r="D1277" s="359" t="s">
        <v>5782</v>
      </c>
      <c r="E1277" s="319">
        <v>1</v>
      </c>
      <c r="F1277" s="319" t="s">
        <v>4466</v>
      </c>
      <c r="G1277" s="319">
        <v>249999.99999999997</v>
      </c>
      <c r="H1277" s="360">
        <v>249999.99999999997</v>
      </c>
      <c r="I1277" s="319" t="s">
        <v>4905</v>
      </c>
    </row>
    <row r="1278" spans="1:9" ht="141.75" hidden="1" outlineLevel="5" x14ac:dyDescent="0.25">
      <c r="A1278" s="319">
        <v>557</v>
      </c>
      <c r="B1278" s="359" t="s">
        <v>2238</v>
      </c>
      <c r="C1278" s="359" t="s">
        <v>1123</v>
      </c>
      <c r="D1278" s="359" t="s">
        <v>5783</v>
      </c>
      <c r="E1278" s="319">
        <v>1</v>
      </c>
      <c r="F1278" s="319" t="s">
        <v>4466</v>
      </c>
      <c r="G1278" s="319">
        <v>249999.99999999997</v>
      </c>
      <c r="H1278" s="360">
        <v>249999.99999999997</v>
      </c>
      <c r="I1278" s="319" t="s">
        <v>4905</v>
      </c>
    </row>
    <row r="1279" spans="1:9" ht="126" hidden="1" outlineLevel="5" x14ac:dyDescent="0.25">
      <c r="A1279" s="319">
        <v>558</v>
      </c>
      <c r="B1279" s="359" t="s">
        <v>2239</v>
      </c>
      <c r="C1279" s="359" t="s">
        <v>1123</v>
      </c>
      <c r="D1279" s="359" t="s">
        <v>5784</v>
      </c>
      <c r="E1279" s="319">
        <v>1</v>
      </c>
      <c r="F1279" s="319" t="s">
        <v>4466</v>
      </c>
      <c r="G1279" s="319">
        <v>249999.99999999997</v>
      </c>
      <c r="H1279" s="360">
        <v>249999.99999999997</v>
      </c>
      <c r="I1279" s="319" t="s">
        <v>4905</v>
      </c>
    </row>
    <row r="1280" spans="1:9" ht="126" hidden="1" outlineLevel="5" x14ac:dyDescent="0.25">
      <c r="A1280" s="319">
        <v>559</v>
      </c>
      <c r="B1280" s="359" t="s">
        <v>2240</v>
      </c>
      <c r="C1280" s="359" t="s">
        <v>1123</v>
      </c>
      <c r="D1280" s="359" t="s">
        <v>5785</v>
      </c>
      <c r="E1280" s="319">
        <v>1</v>
      </c>
      <c r="F1280" s="319" t="s">
        <v>4466</v>
      </c>
      <c r="G1280" s="319">
        <v>249999.99999999997</v>
      </c>
      <c r="H1280" s="360">
        <v>249999.99999999997</v>
      </c>
      <c r="I1280" s="319" t="s">
        <v>4905</v>
      </c>
    </row>
    <row r="1281" spans="1:9" ht="94.5" hidden="1" outlineLevel="5" x14ac:dyDescent="0.25">
      <c r="A1281" s="319">
        <v>560</v>
      </c>
      <c r="B1281" s="359" t="s">
        <v>2241</v>
      </c>
      <c r="C1281" s="359" t="s">
        <v>1123</v>
      </c>
      <c r="D1281" s="359" t="s">
        <v>5786</v>
      </c>
      <c r="E1281" s="319">
        <v>1</v>
      </c>
      <c r="F1281" s="319" t="s">
        <v>4466</v>
      </c>
      <c r="G1281" s="319">
        <v>249999.99999999997</v>
      </c>
      <c r="H1281" s="360">
        <v>249999.99999999997</v>
      </c>
      <c r="I1281" s="319" t="s">
        <v>4905</v>
      </c>
    </row>
    <row r="1282" spans="1:9" ht="110.25" hidden="1" outlineLevel="5" x14ac:dyDescent="0.25">
      <c r="A1282" s="319">
        <v>561</v>
      </c>
      <c r="B1282" s="359" t="s">
        <v>2242</v>
      </c>
      <c r="C1282" s="359" t="s">
        <v>1123</v>
      </c>
      <c r="D1282" s="359" t="s">
        <v>5787</v>
      </c>
      <c r="E1282" s="319">
        <v>1</v>
      </c>
      <c r="F1282" s="319" t="s">
        <v>4466</v>
      </c>
      <c r="G1282" s="319">
        <v>1964285.7142857141</v>
      </c>
      <c r="H1282" s="360">
        <v>1964285.7142857141</v>
      </c>
      <c r="I1282" s="319" t="s">
        <v>4905</v>
      </c>
    </row>
    <row r="1283" spans="1:9" ht="141.75" hidden="1" outlineLevel="5" x14ac:dyDescent="0.25">
      <c r="A1283" s="319">
        <v>562</v>
      </c>
      <c r="B1283" s="359" t="s">
        <v>2243</v>
      </c>
      <c r="C1283" s="359" t="s">
        <v>1123</v>
      </c>
      <c r="D1283" s="359" t="s">
        <v>5763</v>
      </c>
      <c r="E1283" s="319">
        <v>1</v>
      </c>
      <c r="F1283" s="319" t="s">
        <v>4466</v>
      </c>
      <c r="G1283" s="319">
        <v>107142.85714285713</v>
      </c>
      <c r="H1283" s="360">
        <v>107142.85714285713</v>
      </c>
      <c r="I1283" s="319" t="s">
        <v>4905</v>
      </c>
    </row>
    <row r="1284" spans="1:9" ht="173.25" hidden="1" outlineLevel="5" x14ac:dyDescent="0.25">
      <c r="A1284" s="319">
        <v>563</v>
      </c>
      <c r="B1284" s="359" t="s">
        <v>2244</v>
      </c>
      <c r="C1284" s="359" t="s">
        <v>1123</v>
      </c>
      <c r="D1284" s="359" t="s">
        <v>5788</v>
      </c>
      <c r="E1284" s="319">
        <v>1</v>
      </c>
      <c r="F1284" s="319" t="s">
        <v>4466</v>
      </c>
      <c r="G1284" s="319">
        <v>312499.99999999994</v>
      </c>
      <c r="H1284" s="360">
        <v>312499.99999999994</v>
      </c>
      <c r="I1284" s="319" t="s">
        <v>4905</v>
      </c>
    </row>
    <row r="1285" spans="1:9" ht="189" hidden="1" outlineLevel="5" x14ac:dyDescent="0.25">
      <c r="A1285" s="319">
        <v>564</v>
      </c>
      <c r="B1285" s="359" t="s">
        <v>2245</v>
      </c>
      <c r="C1285" s="359" t="s">
        <v>1123</v>
      </c>
      <c r="D1285" s="359" t="s">
        <v>5789</v>
      </c>
      <c r="E1285" s="319">
        <v>1</v>
      </c>
      <c r="F1285" s="319" t="s">
        <v>4466</v>
      </c>
      <c r="G1285" s="319">
        <v>312499.99999999994</v>
      </c>
      <c r="H1285" s="360">
        <v>312499.99999999994</v>
      </c>
      <c r="I1285" s="319" t="s">
        <v>4905</v>
      </c>
    </row>
    <row r="1286" spans="1:9" ht="189" hidden="1" outlineLevel="5" x14ac:dyDescent="0.25">
      <c r="A1286" s="319">
        <v>565</v>
      </c>
      <c r="B1286" s="359" t="s">
        <v>2246</v>
      </c>
      <c r="C1286" s="359" t="s">
        <v>1123</v>
      </c>
      <c r="D1286" s="359" t="s">
        <v>5790</v>
      </c>
      <c r="E1286" s="319">
        <v>1</v>
      </c>
      <c r="F1286" s="319" t="s">
        <v>4466</v>
      </c>
      <c r="G1286" s="319">
        <v>848214.28571428568</v>
      </c>
      <c r="H1286" s="360">
        <v>848214.28571428568</v>
      </c>
      <c r="I1286" s="319" t="s">
        <v>4905</v>
      </c>
    </row>
    <row r="1287" spans="1:9" ht="47.25" hidden="1" outlineLevel="5" x14ac:dyDescent="0.25">
      <c r="A1287" s="319">
        <v>566</v>
      </c>
      <c r="B1287" s="359" t="s">
        <v>2247</v>
      </c>
      <c r="C1287" s="359" t="s">
        <v>1123</v>
      </c>
      <c r="D1287" s="359" t="s">
        <v>2247</v>
      </c>
      <c r="E1287" s="319">
        <v>1</v>
      </c>
      <c r="F1287" s="319" t="s">
        <v>5063</v>
      </c>
      <c r="G1287" s="319">
        <v>26785.714285714283</v>
      </c>
      <c r="H1287" s="360">
        <v>26785.714285714283</v>
      </c>
      <c r="I1287" s="319" t="s">
        <v>4905</v>
      </c>
    </row>
    <row r="1288" spans="1:9" ht="283.5" hidden="1" outlineLevel="5" x14ac:dyDescent="0.25">
      <c r="A1288" s="319">
        <v>567</v>
      </c>
      <c r="B1288" s="359" t="s">
        <v>2248</v>
      </c>
      <c r="C1288" s="359" t="s">
        <v>1123</v>
      </c>
      <c r="D1288" s="359" t="s">
        <v>5791</v>
      </c>
      <c r="E1288" s="319">
        <v>1</v>
      </c>
      <c r="F1288" s="319" t="s">
        <v>5063</v>
      </c>
      <c r="G1288" s="319">
        <v>249999.99999999997</v>
      </c>
      <c r="H1288" s="360">
        <v>249999.99999999997</v>
      </c>
      <c r="I1288" s="319" t="s">
        <v>4905</v>
      </c>
    </row>
    <row r="1289" spans="1:9" ht="267.75" hidden="1" outlineLevel="5" x14ac:dyDescent="0.25">
      <c r="A1289" s="319">
        <v>568</v>
      </c>
      <c r="B1289" s="359" t="s">
        <v>2249</v>
      </c>
      <c r="C1289" s="359" t="s">
        <v>1123</v>
      </c>
      <c r="D1289" s="359" t="s">
        <v>5792</v>
      </c>
      <c r="E1289" s="319">
        <v>1</v>
      </c>
      <c r="F1289" s="319" t="s">
        <v>5063</v>
      </c>
      <c r="G1289" s="319">
        <v>249999.99999999997</v>
      </c>
      <c r="H1289" s="360">
        <v>249999.99999999997</v>
      </c>
      <c r="I1289" s="319" t="s">
        <v>4905</v>
      </c>
    </row>
    <row r="1290" spans="1:9" ht="126" hidden="1" outlineLevel="5" x14ac:dyDescent="0.25">
      <c r="A1290" s="319">
        <v>569</v>
      </c>
      <c r="B1290" s="359" t="s">
        <v>2250</v>
      </c>
      <c r="C1290" s="359" t="s">
        <v>1123</v>
      </c>
      <c r="D1290" s="359" t="s">
        <v>5793</v>
      </c>
      <c r="E1290" s="319">
        <v>1</v>
      </c>
      <c r="F1290" s="319" t="s">
        <v>5063</v>
      </c>
      <c r="G1290" s="319">
        <v>249999.99999999997</v>
      </c>
      <c r="H1290" s="360">
        <v>249999.99999999997</v>
      </c>
      <c r="I1290" s="319" t="s">
        <v>4905</v>
      </c>
    </row>
    <row r="1291" spans="1:9" ht="94.5" hidden="1" outlineLevel="5" x14ac:dyDescent="0.25">
      <c r="A1291" s="319">
        <v>570</v>
      </c>
      <c r="B1291" s="359" t="s">
        <v>2251</v>
      </c>
      <c r="C1291" s="359" t="s">
        <v>1123</v>
      </c>
      <c r="D1291" s="359" t="s">
        <v>5794</v>
      </c>
      <c r="E1291" s="319">
        <v>1</v>
      </c>
      <c r="F1291" s="319" t="s">
        <v>5105</v>
      </c>
      <c r="G1291" s="319">
        <v>111607.14285714284</v>
      </c>
      <c r="H1291" s="360">
        <v>111607.14285714284</v>
      </c>
      <c r="I1291" s="319" t="s">
        <v>4905</v>
      </c>
    </row>
    <row r="1292" spans="1:9" ht="78.75" hidden="1" outlineLevel="5" x14ac:dyDescent="0.25">
      <c r="A1292" s="319">
        <v>571</v>
      </c>
      <c r="B1292" s="359" t="s">
        <v>2252</v>
      </c>
      <c r="C1292" s="359" t="s">
        <v>1123</v>
      </c>
      <c r="D1292" s="359" t="s">
        <v>5795</v>
      </c>
      <c r="E1292" s="319">
        <v>1</v>
      </c>
      <c r="F1292" s="319" t="s">
        <v>5105</v>
      </c>
      <c r="G1292" s="319">
        <v>111607.14285714284</v>
      </c>
      <c r="H1292" s="360">
        <v>111607.14285714284</v>
      </c>
      <c r="I1292" s="319" t="s">
        <v>4905</v>
      </c>
    </row>
    <row r="1293" spans="1:9" ht="94.5" hidden="1" outlineLevel="5" x14ac:dyDescent="0.25">
      <c r="A1293" s="319">
        <v>572</v>
      </c>
      <c r="B1293" s="359" t="s">
        <v>2253</v>
      </c>
      <c r="C1293" s="359" t="s">
        <v>1123</v>
      </c>
      <c r="D1293" s="359" t="s">
        <v>5796</v>
      </c>
      <c r="E1293" s="319">
        <v>1</v>
      </c>
      <c r="F1293" s="319" t="s">
        <v>5105</v>
      </c>
      <c r="G1293" s="319">
        <v>111607.14285714284</v>
      </c>
      <c r="H1293" s="360">
        <v>111607.14285714284</v>
      </c>
      <c r="I1293" s="319" t="s">
        <v>4905</v>
      </c>
    </row>
    <row r="1294" spans="1:9" ht="94.5" hidden="1" outlineLevel="5" x14ac:dyDescent="0.25">
      <c r="A1294" s="319">
        <v>573</v>
      </c>
      <c r="B1294" s="359" t="s">
        <v>2254</v>
      </c>
      <c r="C1294" s="359" t="s">
        <v>1123</v>
      </c>
      <c r="D1294" s="359" t="s">
        <v>5797</v>
      </c>
      <c r="E1294" s="319">
        <v>1</v>
      </c>
      <c r="F1294" s="319" t="s">
        <v>5105</v>
      </c>
      <c r="G1294" s="319">
        <v>133928.57142857142</v>
      </c>
      <c r="H1294" s="360">
        <v>133928.57142857142</v>
      </c>
      <c r="I1294" s="319" t="s">
        <v>4905</v>
      </c>
    </row>
    <row r="1295" spans="1:9" ht="78.75" hidden="1" outlineLevel="5" x14ac:dyDescent="0.25">
      <c r="A1295" s="319">
        <v>574</v>
      </c>
      <c r="B1295" s="359" t="s">
        <v>1923</v>
      </c>
      <c r="C1295" s="359" t="s">
        <v>1123</v>
      </c>
      <c r="D1295" s="359" t="s">
        <v>5798</v>
      </c>
      <c r="E1295" s="319">
        <v>4</v>
      </c>
      <c r="F1295" s="319" t="s">
        <v>5063</v>
      </c>
      <c r="G1295" s="319">
        <v>183788.39285714284</v>
      </c>
      <c r="H1295" s="360">
        <v>735153.57142857136</v>
      </c>
      <c r="I1295" s="319" t="s">
        <v>4905</v>
      </c>
    </row>
    <row r="1296" spans="1:9" ht="267.75" hidden="1" outlineLevel="5" x14ac:dyDescent="0.25">
      <c r="A1296" s="319">
        <v>575</v>
      </c>
      <c r="B1296" s="359" t="s">
        <v>2255</v>
      </c>
      <c r="C1296" s="359" t="s">
        <v>1123</v>
      </c>
      <c r="D1296" s="359" t="s">
        <v>5799</v>
      </c>
      <c r="E1296" s="319">
        <v>1</v>
      </c>
      <c r="F1296" s="319" t="s">
        <v>5670</v>
      </c>
      <c r="G1296" s="319">
        <v>52544.642857142855</v>
      </c>
      <c r="H1296" s="360">
        <v>52544.642857142855</v>
      </c>
      <c r="I1296" s="319" t="s">
        <v>4905</v>
      </c>
    </row>
    <row r="1297" spans="1:9" ht="94.5" hidden="1" outlineLevel="5" x14ac:dyDescent="0.25">
      <c r="A1297" s="319">
        <v>576</v>
      </c>
      <c r="B1297" s="359" t="s">
        <v>2256</v>
      </c>
      <c r="C1297" s="359" t="s">
        <v>1123</v>
      </c>
      <c r="D1297" s="359" t="s">
        <v>5800</v>
      </c>
      <c r="E1297" s="319">
        <v>2</v>
      </c>
      <c r="F1297" s="319" t="s">
        <v>114</v>
      </c>
      <c r="G1297" s="319">
        <v>12324.107142857141</v>
      </c>
      <c r="H1297" s="360">
        <v>24648.214285714283</v>
      </c>
      <c r="I1297" s="319" t="s">
        <v>4905</v>
      </c>
    </row>
    <row r="1298" spans="1:9" ht="94.5" hidden="1" outlineLevel="5" x14ac:dyDescent="0.25">
      <c r="A1298" s="319">
        <v>577</v>
      </c>
      <c r="B1298" s="359" t="s">
        <v>2257</v>
      </c>
      <c r="C1298" s="359" t="s">
        <v>1123</v>
      </c>
      <c r="D1298" s="359" t="s">
        <v>5801</v>
      </c>
      <c r="E1298" s="319">
        <v>1</v>
      </c>
      <c r="F1298" s="319" t="s">
        <v>5670</v>
      </c>
      <c r="G1298" s="319">
        <v>62499.999999999993</v>
      </c>
      <c r="H1298" s="360">
        <v>62499.999999999993</v>
      </c>
      <c r="I1298" s="319" t="s">
        <v>4905</v>
      </c>
    </row>
    <row r="1299" spans="1:9" ht="31.5" hidden="1" outlineLevel="5" x14ac:dyDescent="0.25">
      <c r="A1299" s="319">
        <v>578</v>
      </c>
      <c r="B1299" s="359" t="s">
        <v>2140</v>
      </c>
      <c r="C1299" s="359" t="s">
        <v>1123</v>
      </c>
      <c r="D1299" s="359" t="s">
        <v>2140</v>
      </c>
      <c r="E1299" s="319">
        <v>2</v>
      </c>
      <c r="F1299" s="319" t="s">
        <v>114</v>
      </c>
      <c r="G1299" s="319">
        <v>4017.8571428571427</v>
      </c>
      <c r="H1299" s="360">
        <v>8035.7142857142853</v>
      </c>
      <c r="I1299" s="319" t="s">
        <v>4905</v>
      </c>
    </row>
    <row r="1300" spans="1:9" ht="78.75" hidden="1" outlineLevel="5" x14ac:dyDescent="0.25">
      <c r="A1300" s="319">
        <v>579</v>
      </c>
      <c r="B1300" s="359" t="s">
        <v>2258</v>
      </c>
      <c r="C1300" s="359" t="s">
        <v>1123</v>
      </c>
      <c r="D1300" s="359" t="s">
        <v>5802</v>
      </c>
      <c r="E1300" s="319">
        <v>1</v>
      </c>
      <c r="F1300" s="319" t="s">
        <v>5670</v>
      </c>
      <c r="G1300" s="319">
        <v>62499.999999999993</v>
      </c>
      <c r="H1300" s="360">
        <v>62499.999999999993</v>
      </c>
      <c r="I1300" s="319" t="s">
        <v>4905</v>
      </c>
    </row>
    <row r="1301" spans="1:9" ht="47.25" hidden="1" outlineLevel="5" x14ac:dyDescent="0.25">
      <c r="A1301" s="319">
        <v>580</v>
      </c>
      <c r="B1301" s="359" t="s">
        <v>2259</v>
      </c>
      <c r="C1301" s="359" t="s">
        <v>1123</v>
      </c>
      <c r="D1301" s="359" t="s">
        <v>5803</v>
      </c>
      <c r="E1301" s="319">
        <v>5</v>
      </c>
      <c r="F1301" s="319" t="s">
        <v>5804</v>
      </c>
      <c r="G1301" s="319">
        <v>27783.089285714283</v>
      </c>
      <c r="H1301" s="360">
        <v>138915.44642857142</v>
      </c>
      <c r="I1301" s="319" t="s">
        <v>4905</v>
      </c>
    </row>
    <row r="1302" spans="1:9" ht="63" hidden="1" outlineLevel="5" x14ac:dyDescent="0.25">
      <c r="A1302" s="319">
        <v>581</v>
      </c>
      <c r="B1302" s="359" t="s">
        <v>2260</v>
      </c>
      <c r="C1302" s="359" t="s">
        <v>1123</v>
      </c>
      <c r="D1302" s="359" t="s">
        <v>5805</v>
      </c>
      <c r="E1302" s="319">
        <v>4</v>
      </c>
      <c r="F1302" s="319" t="s">
        <v>4466</v>
      </c>
      <c r="G1302" s="319">
        <v>49999.999999999993</v>
      </c>
      <c r="H1302" s="360">
        <v>199999.99999999997</v>
      </c>
      <c r="I1302" s="319" t="s">
        <v>4905</v>
      </c>
    </row>
    <row r="1303" spans="1:9" ht="78.75" hidden="1" outlineLevel="5" x14ac:dyDescent="0.25">
      <c r="A1303" s="319">
        <v>582</v>
      </c>
      <c r="B1303" s="359" t="s">
        <v>2260</v>
      </c>
      <c r="C1303" s="359" t="s">
        <v>1123</v>
      </c>
      <c r="D1303" s="359" t="s">
        <v>5806</v>
      </c>
      <c r="E1303" s="319">
        <v>1</v>
      </c>
      <c r="F1303" s="319" t="s">
        <v>4466</v>
      </c>
      <c r="G1303" s="319">
        <v>99184.82142857142</v>
      </c>
      <c r="H1303" s="360">
        <v>99184.82142857142</v>
      </c>
      <c r="I1303" s="319" t="s">
        <v>4905</v>
      </c>
    </row>
    <row r="1304" spans="1:9" ht="47.25" hidden="1" outlineLevel="5" x14ac:dyDescent="0.25">
      <c r="A1304" s="319">
        <v>583</v>
      </c>
      <c r="B1304" s="359" t="s">
        <v>2261</v>
      </c>
      <c r="C1304" s="359" t="s">
        <v>1123</v>
      </c>
      <c r="D1304" s="359" t="s">
        <v>5807</v>
      </c>
      <c r="E1304" s="319">
        <v>2</v>
      </c>
      <c r="F1304" s="319" t="s">
        <v>4466</v>
      </c>
      <c r="G1304" s="319">
        <v>49118.749999999993</v>
      </c>
      <c r="H1304" s="360">
        <v>98237.499999999985</v>
      </c>
      <c r="I1304" s="319" t="s">
        <v>4905</v>
      </c>
    </row>
    <row r="1305" spans="1:9" ht="47.25" hidden="1" outlineLevel="5" x14ac:dyDescent="0.25">
      <c r="A1305" s="319">
        <v>584</v>
      </c>
      <c r="B1305" s="359" t="s">
        <v>2262</v>
      </c>
      <c r="C1305" s="359" t="s">
        <v>1123</v>
      </c>
      <c r="D1305" s="359" t="s">
        <v>5808</v>
      </c>
      <c r="E1305" s="319">
        <v>1</v>
      </c>
      <c r="F1305" s="319" t="s">
        <v>4466</v>
      </c>
      <c r="G1305" s="319">
        <v>125445.5357142857</v>
      </c>
      <c r="H1305" s="360">
        <v>125445.5357142857</v>
      </c>
      <c r="I1305" s="319" t="s">
        <v>4905</v>
      </c>
    </row>
    <row r="1306" spans="1:9" ht="63" hidden="1" outlineLevel="5" x14ac:dyDescent="0.25">
      <c r="A1306" s="319">
        <v>585</v>
      </c>
      <c r="B1306" s="359" t="s">
        <v>2263</v>
      </c>
      <c r="C1306" s="359" t="s">
        <v>1123</v>
      </c>
      <c r="D1306" s="359" t="s">
        <v>5809</v>
      </c>
      <c r="E1306" s="319">
        <v>1</v>
      </c>
      <c r="F1306" s="319" t="s">
        <v>4466</v>
      </c>
      <c r="G1306" s="319">
        <v>113858.03571428571</v>
      </c>
      <c r="H1306" s="360">
        <v>113858.03571428571</v>
      </c>
      <c r="I1306" s="319" t="s">
        <v>4905</v>
      </c>
    </row>
    <row r="1307" spans="1:9" ht="63" hidden="1" outlineLevel="5" x14ac:dyDescent="0.25">
      <c r="A1307" s="319">
        <v>586</v>
      </c>
      <c r="B1307" s="359" t="s">
        <v>2264</v>
      </c>
      <c r="C1307" s="359" t="s">
        <v>1123</v>
      </c>
      <c r="D1307" s="359" t="s">
        <v>5810</v>
      </c>
      <c r="E1307" s="319">
        <v>2</v>
      </c>
      <c r="F1307" s="319" t="s">
        <v>5404</v>
      </c>
      <c r="G1307" s="319">
        <v>3125.8928571428569</v>
      </c>
      <c r="H1307" s="360">
        <v>6251.7857142857138</v>
      </c>
      <c r="I1307" s="319" t="s">
        <v>4905</v>
      </c>
    </row>
    <row r="1308" spans="1:9" ht="78.75" hidden="1" outlineLevel="5" x14ac:dyDescent="0.25">
      <c r="A1308" s="319">
        <v>587</v>
      </c>
      <c r="B1308" s="359" t="s">
        <v>2265</v>
      </c>
      <c r="C1308" s="359" t="s">
        <v>1123</v>
      </c>
      <c r="D1308" s="359" t="s">
        <v>5811</v>
      </c>
      <c r="E1308" s="319">
        <v>1</v>
      </c>
      <c r="F1308" s="319" t="s">
        <v>4466</v>
      </c>
      <c r="G1308" s="319">
        <v>40186.607142857138</v>
      </c>
      <c r="H1308" s="360">
        <v>40186.607142857138</v>
      </c>
      <c r="I1308" s="319" t="s">
        <v>4905</v>
      </c>
    </row>
    <row r="1309" spans="1:9" ht="78.75" hidden="1" outlineLevel="5" x14ac:dyDescent="0.25">
      <c r="A1309" s="319">
        <v>588</v>
      </c>
      <c r="B1309" s="359" t="s">
        <v>2266</v>
      </c>
      <c r="C1309" s="359" t="s">
        <v>1123</v>
      </c>
      <c r="D1309" s="359" t="s">
        <v>5812</v>
      </c>
      <c r="E1309" s="319">
        <v>1</v>
      </c>
      <c r="F1309" s="319" t="s">
        <v>4466</v>
      </c>
      <c r="G1309" s="319">
        <v>40186.607142857138</v>
      </c>
      <c r="H1309" s="360">
        <v>40186.607142857138</v>
      </c>
      <c r="I1309" s="319" t="s">
        <v>4905</v>
      </c>
    </row>
    <row r="1310" spans="1:9" ht="173.25" hidden="1" outlineLevel="5" x14ac:dyDescent="0.25">
      <c r="A1310" s="319">
        <v>589</v>
      </c>
      <c r="B1310" s="359" t="s">
        <v>2267</v>
      </c>
      <c r="C1310" s="359" t="s">
        <v>1123</v>
      </c>
      <c r="D1310" s="359" t="s">
        <v>2267</v>
      </c>
      <c r="E1310" s="319">
        <v>1</v>
      </c>
      <c r="F1310" s="319" t="s">
        <v>4340</v>
      </c>
      <c r="G1310" s="319">
        <v>249999.99999999997</v>
      </c>
      <c r="H1310" s="360">
        <v>249999.99999999997</v>
      </c>
      <c r="I1310" s="319" t="s">
        <v>4905</v>
      </c>
    </row>
    <row r="1311" spans="1:9" ht="78.75" hidden="1" outlineLevel="5" x14ac:dyDescent="0.25">
      <c r="A1311" s="319">
        <v>590</v>
      </c>
      <c r="B1311" s="359" t="s">
        <v>2268</v>
      </c>
      <c r="C1311" s="359" t="s">
        <v>1123</v>
      </c>
      <c r="D1311" s="359" t="s">
        <v>5813</v>
      </c>
      <c r="E1311" s="319">
        <v>1</v>
      </c>
      <c r="F1311" s="319" t="s">
        <v>4340</v>
      </c>
      <c r="G1311" s="319">
        <v>249999.99999999997</v>
      </c>
      <c r="H1311" s="360">
        <v>249999.99999999997</v>
      </c>
      <c r="I1311" s="319" t="s">
        <v>4905</v>
      </c>
    </row>
    <row r="1312" spans="1:9" ht="110.25" hidden="1" outlineLevel="5" x14ac:dyDescent="0.25">
      <c r="A1312" s="319">
        <v>591</v>
      </c>
      <c r="B1312" s="359" t="s">
        <v>2269</v>
      </c>
      <c r="C1312" s="359" t="s">
        <v>1123</v>
      </c>
      <c r="D1312" s="359" t="s">
        <v>5814</v>
      </c>
      <c r="E1312" s="319">
        <v>1</v>
      </c>
      <c r="F1312" s="319" t="s">
        <v>4340</v>
      </c>
      <c r="G1312" s="319">
        <v>249999.99999999997</v>
      </c>
      <c r="H1312" s="360">
        <v>249999.99999999997</v>
      </c>
      <c r="I1312" s="319" t="s">
        <v>4905</v>
      </c>
    </row>
    <row r="1313" spans="1:9" ht="141.75" hidden="1" outlineLevel="5" x14ac:dyDescent="0.25">
      <c r="A1313" s="319">
        <v>592</v>
      </c>
      <c r="B1313" s="359" t="s">
        <v>2270</v>
      </c>
      <c r="C1313" s="359" t="s">
        <v>1123</v>
      </c>
      <c r="D1313" s="359" t="s">
        <v>5815</v>
      </c>
      <c r="E1313" s="319">
        <v>1</v>
      </c>
      <c r="F1313" s="319" t="s">
        <v>4340</v>
      </c>
      <c r="G1313" s="319">
        <v>249999.99999999997</v>
      </c>
      <c r="H1313" s="360">
        <v>249999.99999999997</v>
      </c>
      <c r="I1313" s="319" t="s">
        <v>4905</v>
      </c>
    </row>
    <row r="1314" spans="1:9" ht="157.5" hidden="1" outlineLevel="5" x14ac:dyDescent="0.25">
      <c r="A1314" s="319">
        <v>593</v>
      </c>
      <c r="B1314" s="359" t="s">
        <v>2271</v>
      </c>
      <c r="C1314" s="359" t="s">
        <v>1123</v>
      </c>
      <c r="D1314" s="359" t="s">
        <v>5816</v>
      </c>
      <c r="E1314" s="319">
        <v>1</v>
      </c>
      <c r="F1314" s="319" t="s">
        <v>4340</v>
      </c>
      <c r="G1314" s="319">
        <v>249999.99999999997</v>
      </c>
      <c r="H1314" s="360">
        <v>249999.99999999997</v>
      </c>
      <c r="I1314" s="319" t="s">
        <v>4905</v>
      </c>
    </row>
    <row r="1315" spans="1:9" ht="157.5" hidden="1" outlineLevel="5" x14ac:dyDescent="0.25">
      <c r="A1315" s="319">
        <v>594</v>
      </c>
      <c r="B1315" s="359" t="s">
        <v>2272</v>
      </c>
      <c r="C1315" s="359" t="s">
        <v>1123</v>
      </c>
      <c r="D1315" s="359" t="s">
        <v>2272</v>
      </c>
      <c r="E1315" s="319">
        <v>1</v>
      </c>
      <c r="F1315" s="319" t="s">
        <v>4340</v>
      </c>
      <c r="G1315" s="319">
        <v>249999.99999999997</v>
      </c>
      <c r="H1315" s="360">
        <v>249999.99999999997</v>
      </c>
      <c r="I1315" s="319" t="s">
        <v>4905</v>
      </c>
    </row>
    <row r="1316" spans="1:9" ht="157.5" hidden="1" outlineLevel="5" x14ac:dyDescent="0.25">
      <c r="A1316" s="319">
        <v>595</v>
      </c>
      <c r="B1316" s="359" t="s">
        <v>2273</v>
      </c>
      <c r="C1316" s="359" t="s">
        <v>1123</v>
      </c>
      <c r="D1316" s="359" t="s">
        <v>2273</v>
      </c>
      <c r="E1316" s="319">
        <v>1</v>
      </c>
      <c r="F1316" s="319" t="s">
        <v>4340</v>
      </c>
      <c r="G1316" s="319">
        <v>249999.99999999997</v>
      </c>
      <c r="H1316" s="360">
        <v>249999.99999999997</v>
      </c>
      <c r="I1316" s="319" t="s">
        <v>4905</v>
      </c>
    </row>
    <row r="1317" spans="1:9" ht="157.5" hidden="1" outlineLevel="5" x14ac:dyDescent="0.25">
      <c r="A1317" s="319">
        <v>596</v>
      </c>
      <c r="B1317" s="359" t="s">
        <v>2274</v>
      </c>
      <c r="C1317" s="359" t="s">
        <v>1123</v>
      </c>
      <c r="D1317" s="359" t="s">
        <v>2274</v>
      </c>
      <c r="E1317" s="319">
        <v>1</v>
      </c>
      <c r="F1317" s="319" t="s">
        <v>4340</v>
      </c>
      <c r="G1317" s="319">
        <v>249999.99999999997</v>
      </c>
      <c r="H1317" s="360">
        <v>249999.99999999997</v>
      </c>
      <c r="I1317" s="319" t="s">
        <v>4905</v>
      </c>
    </row>
    <row r="1318" spans="1:9" ht="173.25" hidden="1" outlineLevel="5" x14ac:dyDescent="0.25">
      <c r="A1318" s="319">
        <v>597</v>
      </c>
      <c r="B1318" s="359" t="s">
        <v>2275</v>
      </c>
      <c r="C1318" s="359" t="s">
        <v>1123</v>
      </c>
      <c r="D1318" s="359" t="s">
        <v>2275</v>
      </c>
      <c r="E1318" s="319">
        <v>1</v>
      </c>
      <c r="F1318" s="319" t="s">
        <v>4340</v>
      </c>
      <c r="G1318" s="319">
        <v>249999.99999999997</v>
      </c>
      <c r="H1318" s="360">
        <v>249999.99999999997</v>
      </c>
      <c r="I1318" s="319" t="s">
        <v>4905</v>
      </c>
    </row>
    <row r="1319" spans="1:9" ht="94.5" hidden="1" outlineLevel="5" x14ac:dyDescent="0.25">
      <c r="A1319" s="319">
        <v>598</v>
      </c>
      <c r="B1319" s="359" t="s">
        <v>2276</v>
      </c>
      <c r="C1319" s="359" t="s">
        <v>1123</v>
      </c>
      <c r="D1319" s="359" t="s">
        <v>5817</v>
      </c>
      <c r="E1319" s="319">
        <v>1</v>
      </c>
      <c r="F1319" s="319" t="s">
        <v>4340</v>
      </c>
      <c r="G1319" s="319">
        <v>249999.99999999997</v>
      </c>
      <c r="H1319" s="360">
        <v>249999.99999999997</v>
      </c>
      <c r="I1319" s="319" t="s">
        <v>4905</v>
      </c>
    </row>
    <row r="1320" spans="1:9" ht="63" hidden="1" outlineLevel="5" x14ac:dyDescent="0.25">
      <c r="A1320" s="319">
        <v>599</v>
      </c>
      <c r="B1320" s="359" t="s">
        <v>2277</v>
      </c>
      <c r="C1320" s="359" t="s">
        <v>1123</v>
      </c>
      <c r="D1320" s="359" t="s">
        <v>2277</v>
      </c>
      <c r="E1320" s="319">
        <v>1</v>
      </c>
      <c r="F1320" s="319" t="s">
        <v>4340</v>
      </c>
      <c r="G1320" s="319">
        <v>325892.8571428571</v>
      </c>
      <c r="H1320" s="360">
        <v>325892.8571428571</v>
      </c>
      <c r="I1320" s="319" t="s">
        <v>4905</v>
      </c>
    </row>
    <row r="1321" spans="1:9" ht="78.75" hidden="1" outlineLevel="5" x14ac:dyDescent="0.25">
      <c r="A1321" s="319">
        <v>600</v>
      </c>
      <c r="B1321" s="359" t="s">
        <v>2278</v>
      </c>
      <c r="C1321" s="359" t="s">
        <v>1123</v>
      </c>
      <c r="D1321" s="359" t="s">
        <v>2278</v>
      </c>
      <c r="E1321" s="319">
        <v>1</v>
      </c>
      <c r="F1321" s="319" t="s">
        <v>4340</v>
      </c>
      <c r="G1321" s="319">
        <v>249999.99999999997</v>
      </c>
      <c r="H1321" s="360">
        <v>249999.99999999997</v>
      </c>
      <c r="I1321" s="319" t="s">
        <v>4905</v>
      </c>
    </row>
    <row r="1322" spans="1:9" ht="31.5" hidden="1" outlineLevel="5" x14ac:dyDescent="0.25">
      <c r="A1322" s="319">
        <v>601</v>
      </c>
      <c r="B1322" s="359" t="s">
        <v>2279</v>
      </c>
      <c r="C1322" s="359" t="s">
        <v>1123</v>
      </c>
      <c r="D1322" s="359" t="s">
        <v>2279</v>
      </c>
      <c r="E1322" s="319">
        <v>1</v>
      </c>
      <c r="F1322" s="319" t="s">
        <v>4340</v>
      </c>
      <c r="G1322" s="319">
        <v>401785.71428571426</v>
      </c>
      <c r="H1322" s="360">
        <v>401785.71428571426</v>
      </c>
      <c r="I1322" s="319" t="s">
        <v>4905</v>
      </c>
    </row>
    <row r="1323" spans="1:9" ht="63" hidden="1" outlineLevel="5" x14ac:dyDescent="0.25">
      <c r="A1323" s="319">
        <v>602</v>
      </c>
      <c r="B1323" s="359" t="s">
        <v>2280</v>
      </c>
      <c r="C1323" s="359" t="s">
        <v>1123</v>
      </c>
      <c r="D1323" s="359" t="s">
        <v>5818</v>
      </c>
      <c r="E1323" s="319">
        <v>1</v>
      </c>
      <c r="F1323" s="319" t="s">
        <v>4340</v>
      </c>
      <c r="G1323" s="319">
        <v>249999.99999999997</v>
      </c>
      <c r="H1323" s="360">
        <v>249999.99999999997</v>
      </c>
      <c r="I1323" s="319" t="s">
        <v>4905</v>
      </c>
    </row>
    <row r="1324" spans="1:9" ht="31.5" hidden="1" outlineLevel="5" x14ac:dyDescent="0.25">
      <c r="A1324" s="319">
        <v>603</v>
      </c>
      <c r="B1324" s="359" t="s">
        <v>2281</v>
      </c>
      <c r="C1324" s="359" t="s">
        <v>1123</v>
      </c>
      <c r="D1324" s="359" t="s">
        <v>2281</v>
      </c>
      <c r="E1324" s="319">
        <v>1</v>
      </c>
      <c r="F1324" s="319" t="s">
        <v>4340</v>
      </c>
      <c r="G1324" s="319">
        <v>116071.42857142857</v>
      </c>
      <c r="H1324" s="360">
        <v>116071.42857142857</v>
      </c>
      <c r="I1324" s="319" t="s">
        <v>4905</v>
      </c>
    </row>
    <row r="1325" spans="1:9" ht="47.25" hidden="1" outlineLevel="5" x14ac:dyDescent="0.25">
      <c r="A1325" s="319">
        <v>604</v>
      </c>
      <c r="B1325" s="359" t="s">
        <v>2282</v>
      </c>
      <c r="C1325" s="359" t="s">
        <v>1123</v>
      </c>
      <c r="D1325" s="359" t="s">
        <v>5819</v>
      </c>
      <c r="E1325" s="319">
        <v>0.2</v>
      </c>
      <c r="F1325" s="319" t="s">
        <v>1572</v>
      </c>
      <c r="G1325" s="319">
        <v>5961.6071428571422</v>
      </c>
      <c r="H1325" s="360">
        <v>1192.3214285714284</v>
      </c>
      <c r="I1325" s="319" t="s">
        <v>4905</v>
      </c>
    </row>
    <row r="1326" spans="1:9" ht="31.5" hidden="1" outlineLevel="5" x14ac:dyDescent="0.25">
      <c r="A1326" s="319">
        <v>605</v>
      </c>
      <c r="B1326" s="359" t="s">
        <v>2283</v>
      </c>
      <c r="C1326" s="359" t="s">
        <v>1123</v>
      </c>
      <c r="D1326" s="359" t="s">
        <v>5820</v>
      </c>
      <c r="E1326" s="319">
        <v>0.05</v>
      </c>
      <c r="F1326" s="319" t="s">
        <v>1572</v>
      </c>
      <c r="G1326" s="319">
        <v>4579.4642857142853</v>
      </c>
      <c r="H1326" s="360">
        <v>228.97321428571428</v>
      </c>
      <c r="I1326" s="319" t="s">
        <v>4905</v>
      </c>
    </row>
    <row r="1327" spans="1:9" ht="236.25" hidden="1" outlineLevel="5" x14ac:dyDescent="0.25">
      <c r="A1327" s="319">
        <v>606</v>
      </c>
      <c r="B1327" s="359" t="s">
        <v>2284</v>
      </c>
      <c r="C1327" s="359" t="s">
        <v>1123</v>
      </c>
      <c r="D1327" s="359" t="s">
        <v>5821</v>
      </c>
      <c r="E1327" s="319">
        <v>6</v>
      </c>
      <c r="F1327" s="319" t="s">
        <v>4466</v>
      </c>
      <c r="G1327" s="319">
        <v>9075.8928571428569</v>
      </c>
      <c r="H1327" s="360">
        <v>54455.357142857145</v>
      </c>
      <c r="I1327" s="319" t="s">
        <v>4905</v>
      </c>
    </row>
    <row r="1328" spans="1:9" ht="173.25" hidden="1" outlineLevel="5" x14ac:dyDescent="0.25">
      <c r="A1328" s="319">
        <v>607</v>
      </c>
      <c r="B1328" s="359" t="s">
        <v>2284</v>
      </c>
      <c r="C1328" s="359" t="s">
        <v>1123</v>
      </c>
      <c r="D1328" s="359" t="s">
        <v>5822</v>
      </c>
      <c r="E1328" s="319">
        <v>5</v>
      </c>
      <c r="F1328" s="319" t="s">
        <v>4466</v>
      </c>
      <c r="G1328" s="319">
        <v>78099.999999999985</v>
      </c>
      <c r="H1328" s="360">
        <v>390499.99999999994</v>
      </c>
      <c r="I1328" s="319" t="s">
        <v>4905</v>
      </c>
    </row>
    <row r="1329" spans="1:9" ht="204.75" hidden="1" outlineLevel="5" x14ac:dyDescent="0.25">
      <c r="A1329" s="319">
        <v>608</v>
      </c>
      <c r="B1329" s="359" t="s">
        <v>2285</v>
      </c>
      <c r="C1329" s="359" t="s">
        <v>1123</v>
      </c>
      <c r="D1329" s="359" t="s">
        <v>5823</v>
      </c>
      <c r="E1329" s="319">
        <v>1</v>
      </c>
      <c r="F1329" s="319" t="s">
        <v>5105</v>
      </c>
      <c r="G1329" s="319">
        <v>249999.99999999997</v>
      </c>
      <c r="H1329" s="360">
        <v>249999.99999999997</v>
      </c>
      <c r="I1329" s="319" t="s">
        <v>4905</v>
      </c>
    </row>
    <row r="1330" spans="1:9" ht="157.5" hidden="1" outlineLevel="5" x14ac:dyDescent="0.25">
      <c r="A1330" s="319">
        <v>609</v>
      </c>
      <c r="B1330" s="359" t="s">
        <v>2286</v>
      </c>
      <c r="C1330" s="359" t="s">
        <v>1123</v>
      </c>
      <c r="D1330" s="359" t="s">
        <v>5824</v>
      </c>
      <c r="E1330" s="319">
        <v>1</v>
      </c>
      <c r="F1330" s="319" t="s">
        <v>4466</v>
      </c>
      <c r="G1330" s="319">
        <v>249999.99999999997</v>
      </c>
      <c r="H1330" s="360">
        <v>249999.99999999997</v>
      </c>
      <c r="I1330" s="319" t="s">
        <v>4905</v>
      </c>
    </row>
    <row r="1331" spans="1:9" ht="157.5" hidden="1" outlineLevel="5" x14ac:dyDescent="0.25">
      <c r="A1331" s="319">
        <v>610</v>
      </c>
      <c r="B1331" s="359" t="s">
        <v>2287</v>
      </c>
      <c r="C1331" s="359" t="s">
        <v>1123</v>
      </c>
      <c r="D1331" s="359" t="s">
        <v>5825</v>
      </c>
      <c r="E1331" s="319">
        <v>1</v>
      </c>
      <c r="F1331" s="319" t="s">
        <v>4466</v>
      </c>
      <c r="G1331" s="319">
        <v>249999.99999999997</v>
      </c>
      <c r="H1331" s="360">
        <v>249999.99999999997</v>
      </c>
      <c r="I1331" s="319" t="s">
        <v>4905</v>
      </c>
    </row>
    <row r="1332" spans="1:9" ht="173.25" hidden="1" outlineLevel="5" x14ac:dyDescent="0.25">
      <c r="A1332" s="319">
        <v>611</v>
      </c>
      <c r="B1332" s="359" t="s">
        <v>2288</v>
      </c>
      <c r="C1332" s="359" t="s">
        <v>1123</v>
      </c>
      <c r="D1332" s="359" t="s">
        <v>5826</v>
      </c>
      <c r="E1332" s="319">
        <v>1</v>
      </c>
      <c r="F1332" s="319" t="s">
        <v>4466</v>
      </c>
      <c r="G1332" s="319">
        <v>249999.99999999997</v>
      </c>
      <c r="H1332" s="360">
        <v>249999.99999999997</v>
      </c>
      <c r="I1332" s="319" t="s">
        <v>4905</v>
      </c>
    </row>
    <row r="1333" spans="1:9" ht="141.75" hidden="1" outlineLevel="5" x14ac:dyDescent="0.25">
      <c r="A1333" s="319">
        <v>612</v>
      </c>
      <c r="B1333" s="359" t="s">
        <v>2289</v>
      </c>
      <c r="C1333" s="359" t="s">
        <v>1123</v>
      </c>
      <c r="D1333" s="359" t="s">
        <v>5827</v>
      </c>
      <c r="E1333" s="319">
        <v>1</v>
      </c>
      <c r="F1333" s="319" t="s">
        <v>4466</v>
      </c>
      <c r="G1333" s="319">
        <v>249999.99999999997</v>
      </c>
      <c r="H1333" s="360">
        <v>249999.99999999997</v>
      </c>
      <c r="I1333" s="319" t="s">
        <v>4905</v>
      </c>
    </row>
    <row r="1334" spans="1:9" ht="189" hidden="1" outlineLevel="5" x14ac:dyDescent="0.25">
      <c r="A1334" s="319">
        <v>613</v>
      </c>
      <c r="B1334" s="359" t="s">
        <v>2290</v>
      </c>
      <c r="C1334" s="359" t="s">
        <v>1123</v>
      </c>
      <c r="D1334" s="359" t="s">
        <v>5828</v>
      </c>
      <c r="E1334" s="319">
        <v>1</v>
      </c>
      <c r="F1334" s="319" t="s">
        <v>4466</v>
      </c>
      <c r="G1334" s="319">
        <v>249999.99999999997</v>
      </c>
      <c r="H1334" s="360">
        <v>249999.99999999997</v>
      </c>
      <c r="I1334" s="319" t="s">
        <v>4905</v>
      </c>
    </row>
    <row r="1335" spans="1:9" ht="189" hidden="1" outlineLevel="5" x14ac:dyDescent="0.25">
      <c r="A1335" s="319">
        <v>614</v>
      </c>
      <c r="B1335" s="359" t="s">
        <v>2291</v>
      </c>
      <c r="C1335" s="359" t="s">
        <v>1123</v>
      </c>
      <c r="D1335" s="359" t="s">
        <v>5829</v>
      </c>
      <c r="E1335" s="319">
        <v>1</v>
      </c>
      <c r="F1335" s="319" t="s">
        <v>4466</v>
      </c>
      <c r="G1335" s="319">
        <v>249999.99999999997</v>
      </c>
      <c r="H1335" s="360">
        <v>249999.99999999997</v>
      </c>
      <c r="I1335" s="319" t="s">
        <v>4905</v>
      </c>
    </row>
    <row r="1336" spans="1:9" outlineLevel="3" collapsed="1" x14ac:dyDescent="0.25">
      <c r="A1336" s="396" t="s">
        <v>5830</v>
      </c>
      <c r="B1336" s="396"/>
      <c r="C1336" s="350"/>
      <c r="D1336" s="350"/>
      <c r="E1336" s="350"/>
      <c r="F1336" s="350"/>
      <c r="G1336" s="350"/>
      <c r="H1336" s="349">
        <f>SUM(H722:H1335)</f>
        <v>361248602.42535746</v>
      </c>
      <c r="I1336" s="350"/>
    </row>
    <row r="1337" spans="1:9" outlineLevel="3" x14ac:dyDescent="0.25">
      <c r="A1337" s="351" t="s">
        <v>2292</v>
      </c>
      <c r="B1337" s="352" t="s">
        <v>2293</v>
      </c>
      <c r="C1337" s="350"/>
      <c r="D1337" s="350"/>
      <c r="E1337" s="350"/>
      <c r="F1337" s="350"/>
      <c r="G1337" s="350"/>
      <c r="H1337" s="350"/>
      <c r="I1337" s="350"/>
    </row>
    <row r="1338" spans="1:9" ht="94.5" hidden="1" outlineLevel="5" x14ac:dyDescent="0.25">
      <c r="A1338" s="319">
        <v>1</v>
      </c>
      <c r="B1338" s="359" t="s">
        <v>2331</v>
      </c>
      <c r="C1338" s="359" t="s">
        <v>1123</v>
      </c>
      <c r="D1338" s="359" t="s">
        <v>2331</v>
      </c>
      <c r="E1338" s="319">
        <v>10</v>
      </c>
      <c r="F1338" s="319" t="s">
        <v>1283</v>
      </c>
      <c r="G1338" s="319">
        <v>39700</v>
      </c>
      <c r="H1338" s="360">
        <v>397000</v>
      </c>
      <c r="I1338" s="319" t="s">
        <v>4905</v>
      </c>
    </row>
    <row r="1339" spans="1:9" ht="409.5" hidden="1" outlineLevel="5" x14ac:dyDescent="0.25">
      <c r="A1339" s="319">
        <v>2</v>
      </c>
      <c r="B1339" s="359" t="s">
        <v>2333</v>
      </c>
      <c r="C1339" s="359" t="s">
        <v>1135</v>
      </c>
      <c r="D1339" s="359" t="s">
        <v>5831</v>
      </c>
      <c r="E1339" s="319">
        <v>735</v>
      </c>
      <c r="F1339" s="319" t="s">
        <v>5097</v>
      </c>
      <c r="G1339" s="319">
        <v>1505</v>
      </c>
      <c r="H1339" s="360">
        <v>1106175</v>
      </c>
      <c r="I1339" s="319" t="s">
        <v>4905</v>
      </c>
    </row>
    <row r="1340" spans="1:9" ht="409.5" hidden="1" outlineLevel="5" x14ac:dyDescent="0.25">
      <c r="A1340" s="319">
        <v>3</v>
      </c>
      <c r="B1340" s="359" t="s">
        <v>2334</v>
      </c>
      <c r="C1340" s="359" t="s">
        <v>1135</v>
      </c>
      <c r="D1340" s="359" t="s">
        <v>5832</v>
      </c>
      <c r="E1340" s="319">
        <v>50</v>
      </c>
      <c r="F1340" s="319" t="s">
        <v>1283</v>
      </c>
      <c r="G1340" s="319">
        <v>35600</v>
      </c>
      <c r="H1340" s="360">
        <v>1780000</v>
      </c>
      <c r="I1340" s="319" t="s">
        <v>4905</v>
      </c>
    </row>
    <row r="1341" spans="1:9" ht="409.5" hidden="1" outlineLevel="5" x14ac:dyDescent="0.25">
      <c r="A1341" s="319">
        <v>4</v>
      </c>
      <c r="B1341" s="359" t="s">
        <v>2336</v>
      </c>
      <c r="C1341" s="359" t="s">
        <v>1123</v>
      </c>
      <c r="D1341" s="359" t="s">
        <v>5833</v>
      </c>
      <c r="E1341" s="319">
        <v>5105</v>
      </c>
      <c r="F1341" s="319" t="s">
        <v>4972</v>
      </c>
      <c r="G1341" s="319">
        <v>1790</v>
      </c>
      <c r="H1341" s="360">
        <v>9137950</v>
      </c>
      <c r="I1341" s="319" t="s">
        <v>4905</v>
      </c>
    </row>
    <row r="1342" spans="1:9" ht="409.5" hidden="1" outlineLevel="5" x14ac:dyDescent="0.25">
      <c r="A1342" s="319">
        <v>5</v>
      </c>
      <c r="B1342" s="359" t="s">
        <v>2336</v>
      </c>
      <c r="C1342" s="359" t="s">
        <v>1123</v>
      </c>
      <c r="D1342" s="359" t="s">
        <v>5834</v>
      </c>
      <c r="E1342" s="319">
        <v>800</v>
      </c>
      <c r="F1342" s="319" t="s">
        <v>4972</v>
      </c>
      <c r="G1342" s="319">
        <v>1790</v>
      </c>
      <c r="H1342" s="360">
        <v>1432000</v>
      </c>
      <c r="I1342" s="319" t="s">
        <v>4905</v>
      </c>
    </row>
    <row r="1343" spans="1:9" ht="220.5" hidden="1" outlineLevel="5" x14ac:dyDescent="0.25">
      <c r="A1343" s="319">
        <v>6</v>
      </c>
      <c r="B1343" s="359" t="s">
        <v>2337</v>
      </c>
      <c r="C1343" s="359" t="s">
        <v>1135</v>
      </c>
      <c r="D1343" s="359" t="s">
        <v>5835</v>
      </c>
      <c r="E1343" s="319">
        <v>6</v>
      </c>
      <c r="F1343" s="319" t="s">
        <v>1283</v>
      </c>
      <c r="G1343" s="319">
        <v>25789</v>
      </c>
      <c r="H1343" s="360">
        <v>154734</v>
      </c>
      <c r="I1343" s="319" t="s">
        <v>4905</v>
      </c>
    </row>
    <row r="1344" spans="1:9" ht="157.5" hidden="1" outlineLevel="5" x14ac:dyDescent="0.25">
      <c r="A1344" s="319">
        <v>7</v>
      </c>
      <c r="B1344" s="359" t="s">
        <v>2338</v>
      </c>
      <c r="C1344" s="359" t="s">
        <v>1135</v>
      </c>
      <c r="D1344" s="359" t="s">
        <v>5836</v>
      </c>
      <c r="E1344" s="319">
        <v>3</v>
      </c>
      <c r="F1344" s="319" t="s">
        <v>1283</v>
      </c>
      <c r="G1344" s="319">
        <v>62949</v>
      </c>
      <c r="H1344" s="360">
        <v>188847</v>
      </c>
      <c r="I1344" s="319" t="s">
        <v>4905</v>
      </c>
    </row>
    <row r="1345" spans="1:9" ht="189" hidden="1" outlineLevel="5" x14ac:dyDescent="0.25">
      <c r="A1345" s="319">
        <v>8</v>
      </c>
      <c r="B1345" s="359" t="s">
        <v>2337</v>
      </c>
      <c r="C1345" s="359" t="s">
        <v>1135</v>
      </c>
      <c r="D1345" s="359" t="s">
        <v>5837</v>
      </c>
      <c r="E1345" s="319">
        <v>6</v>
      </c>
      <c r="F1345" s="319" t="s">
        <v>1283</v>
      </c>
      <c r="G1345" s="319">
        <v>49515</v>
      </c>
      <c r="H1345" s="360">
        <v>297090</v>
      </c>
      <c r="I1345" s="319" t="s">
        <v>4905</v>
      </c>
    </row>
    <row r="1346" spans="1:9" ht="409.5" hidden="1" outlineLevel="5" x14ac:dyDescent="0.25">
      <c r="A1346" s="319">
        <v>9</v>
      </c>
      <c r="B1346" s="359" t="s">
        <v>2340</v>
      </c>
      <c r="C1346" s="359" t="s">
        <v>1135</v>
      </c>
      <c r="D1346" s="359" t="s">
        <v>5838</v>
      </c>
      <c r="E1346" s="319">
        <v>12</v>
      </c>
      <c r="F1346" s="319" t="s">
        <v>1283</v>
      </c>
      <c r="G1346" s="319">
        <v>14750</v>
      </c>
      <c r="H1346" s="360">
        <v>177000</v>
      </c>
      <c r="I1346" s="319" t="s">
        <v>4905</v>
      </c>
    </row>
    <row r="1347" spans="1:9" ht="204.75" hidden="1" outlineLevel="5" x14ac:dyDescent="0.25">
      <c r="A1347" s="319">
        <v>10</v>
      </c>
      <c r="B1347" s="359" t="s">
        <v>2341</v>
      </c>
      <c r="C1347" s="359" t="s">
        <v>1135</v>
      </c>
      <c r="D1347" s="359" t="s">
        <v>5839</v>
      </c>
      <c r="E1347" s="319">
        <v>2</v>
      </c>
      <c r="F1347" s="319" t="s">
        <v>1283</v>
      </c>
      <c r="G1347" s="319">
        <v>23000</v>
      </c>
      <c r="H1347" s="360">
        <v>46000</v>
      </c>
      <c r="I1347" s="319" t="s">
        <v>4905</v>
      </c>
    </row>
    <row r="1348" spans="1:9" ht="409.5" hidden="1" outlineLevel="5" x14ac:dyDescent="0.25">
      <c r="A1348" s="319">
        <v>11</v>
      </c>
      <c r="B1348" s="359" t="s">
        <v>2342</v>
      </c>
      <c r="C1348" s="359" t="s">
        <v>1123</v>
      </c>
      <c r="D1348" s="359" t="s">
        <v>5840</v>
      </c>
      <c r="E1348" s="319">
        <v>330</v>
      </c>
      <c r="F1348" s="319" t="s">
        <v>4911</v>
      </c>
      <c r="G1348" s="319">
        <v>1965</v>
      </c>
      <c r="H1348" s="360">
        <v>648450</v>
      </c>
      <c r="I1348" s="319" t="s">
        <v>4905</v>
      </c>
    </row>
    <row r="1349" spans="1:9" ht="283.5" hidden="1" outlineLevel="5" x14ac:dyDescent="0.25">
      <c r="A1349" s="319">
        <v>12</v>
      </c>
      <c r="B1349" s="359" t="s">
        <v>2343</v>
      </c>
      <c r="C1349" s="359" t="s">
        <v>1135</v>
      </c>
      <c r="D1349" s="359" t="s">
        <v>5841</v>
      </c>
      <c r="E1349" s="319">
        <v>520</v>
      </c>
      <c r="F1349" s="319" t="s">
        <v>4911</v>
      </c>
      <c r="G1349" s="319">
        <v>6900</v>
      </c>
      <c r="H1349" s="360">
        <v>3588000</v>
      </c>
      <c r="I1349" s="319" t="s">
        <v>4905</v>
      </c>
    </row>
    <row r="1350" spans="1:9" ht="409.5" hidden="1" outlineLevel="5" x14ac:dyDescent="0.25">
      <c r="A1350" s="319">
        <v>13</v>
      </c>
      <c r="B1350" s="359" t="s">
        <v>2344</v>
      </c>
      <c r="C1350" s="359" t="s">
        <v>1135</v>
      </c>
      <c r="D1350" s="359" t="s">
        <v>5842</v>
      </c>
      <c r="E1350" s="319">
        <v>2200</v>
      </c>
      <c r="F1350" s="319" t="s">
        <v>4911</v>
      </c>
      <c r="G1350" s="319">
        <v>2850</v>
      </c>
      <c r="H1350" s="360">
        <v>6270000</v>
      </c>
      <c r="I1350" s="319" t="s">
        <v>4905</v>
      </c>
    </row>
    <row r="1351" spans="1:9" ht="409.5" hidden="1" outlineLevel="5" x14ac:dyDescent="0.25">
      <c r="A1351" s="319">
        <v>14</v>
      </c>
      <c r="B1351" s="359" t="s">
        <v>2344</v>
      </c>
      <c r="C1351" s="359" t="s">
        <v>1135</v>
      </c>
      <c r="D1351" s="359" t="s">
        <v>5843</v>
      </c>
      <c r="E1351" s="319">
        <v>800</v>
      </c>
      <c r="F1351" s="319" t="s">
        <v>4911</v>
      </c>
      <c r="G1351" s="319">
        <v>2850</v>
      </c>
      <c r="H1351" s="360">
        <v>2280000</v>
      </c>
      <c r="I1351" s="319" t="s">
        <v>4905</v>
      </c>
    </row>
    <row r="1352" spans="1:9" ht="409.5" hidden="1" outlineLevel="5" x14ac:dyDescent="0.25">
      <c r="A1352" s="319">
        <v>15</v>
      </c>
      <c r="B1352" s="359" t="s">
        <v>2346</v>
      </c>
      <c r="C1352" s="359" t="s">
        <v>1135</v>
      </c>
      <c r="D1352" s="359" t="s">
        <v>5844</v>
      </c>
      <c r="E1352" s="319">
        <v>2056</v>
      </c>
      <c r="F1352" s="319" t="s">
        <v>4911</v>
      </c>
      <c r="G1352" s="319">
        <v>1000</v>
      </c>
      <c r="H1352" s="360">
        <v>2056000</v>
      </c>
      <c r="I1352" s="319" t="s">
        <v>4905</v>
      </c>
    </row>
    <row r="1353" spans="1:9" ht="409.5" hidden="1" outlineLevel="5" x14ac:dyDescent="0.25">
      <c r="A1353" s="319">
        <v>16</v>
      </c>
      <c r="B1353" s="359" t="s">
        <v>2348</v>
      </c>
      <c r="C1353" s="359" t="s">
        <v>1135</v>
      </c>
      <c r="D1353" s="359" t="s">
        <v>5845</v>
      </c>
      <c r="E1353" s="319">
        <v>300</v>
      </c>
      <c r="F1353" s="319" t="s">
        <v>5097</v>
      </c>
      <c r="G1353" s="319">
        <v>2200</v>
      </c>
      <c r="H1353" s="360">
        <v>660000</v>
      </c>
      <c r="I1353" s="319" t="s">
        <v>4905</v>
      </c>
    </row>
    <row r="1354" spans="1:9" ht="409.5" hidden="1" outlineLevel="5" x14ac:dyDescent="0.25">
      <c r="A1354" s="319">
        <v>17</v>
      </c>
      <c r="B1354" s="359" t="s">
        <v>2344</v>
      </c>
      <c r="C1354" s="359" t="s">
        <v>1135</v>
      </c>
      <c r="D1354" s="359" t="s">
        <v>5846</v>
      </c>
      <c r="E1354" s="319">
        <v>3200</v>
      </c>
      <c r="F1354" s="319" t="s">
        <v>4911</v>
      </c>
      <c r="G1354" s="319">
        <v>2850</v>
      </c>
      <c r="H1354" s="360">
        <v>9120000</v>
      </c>
      <c r="I1354" s="319" t="s">
        <v>4905</v>
      </c>
    </row>
    <row r="1355" spans="1:9" ht="299.25" hidden="1" outlineLevel="5" x14ac:dyDescent="0.25">
      <c r="A1355" s="319">
        <v>18</v>
      </c>
      <c r="B1355" s="359" t="s">
        <v>2349</v>
      </c>
      <c r="C1355" s="359" t="s">
        <v>1135</v>
      </c>
      <c r="D1355" s="359" t="s">
        <v>5847</v>
      </c>
      <c r="E1355" s="319">
        <v>800</v>
      </c>
      <c r="F1355" s="319" t="s">
        <v>4911</v>
      </c>
      <c r="G1355" s="319">
        <v>2500</v>
      </c>
      <c r="H1355" s="360">
        <v>2000000</v>
      </c>
      <c r="I1355" s="319" t="s">
        <v>4905</v>
      </c>
    </row>
    <row r="1356" spans="1:9" ht="409.5" hidden="1" outlineLevel="5" x14ac:dyDescent="0.25">
      <c r="A1356" s="319">
        <v>19</v>
      </c>
      <c r="B1356" s="359" t="s">
        <v>2350</v>
      </c>
      <c r="C1356" s="359" t="s">
        <v>1135</v>
      </c>
      <c r="D1356" s="359" t="s">
        <v>5848</v>
      </c>
      <c r="E1356" s="319">
        <v>120</v>
      </c>
      <c r="F1356" s="319" t="s">
        <v>1283</v>
      </c>
      <c r="G1356" s="319">
        <v>29160</v>
      </c>
      <c r="H1356" s="360">
        <v>3499200</v>
      </c>
      <c r="I1356" s="319" t="s">
        <v>4905</v>
      </c>
    </row>
    <row r="1357" spans="1:9" ht="409.5" hidden="1" outlineLevel="5" x14ac:dyDescent="0.25">
      <c r="A1357" s="319">
        <v>20</v>
      </c>
      <c r="B1357" s="359" t="s">
        <v>2351</v>
      </c>
      <c r="C1357" s="359" t="s">
        <v>1135</v>
      </c>
      <c r="D1357" s="359" t="s">
        <v>5849</v>
      </c>
      <c r="E1357" s="319">
        <v>1564</v>
      </c>
      <c r="F1357" s="319" t="s">
        <v>2365</v>
      </c>
      <c r="G1357" s="319">
        <v>1888</v>
      </c>
      <c r="H1357" s="360">
        <v>2952832</v>
      </c>
      <c r="I1357" s="319" t="s">
        <v>4905</v>
      </c>
    </row>
    <row r="1358" spans="1:9" ht="409.5" hidden="1" outlineLevel="5" x14ac:dyDescent="0.25">
      <c r="A1358" s="319">
        <v>21</v>
      </c>
      <c r="B1358" s="359" t="s">
        <v>2353</v>
      </c>
      <c r="C1358" s="359" t="s">
        <v>1123</v>
      </c>
      <c r="D1358" s="359" t="s">
        <v>5850</v>
      </c>
      <c r="E1358" s="319">
        <v>1066</v>
      </c>
      <c r="F1358" s="319" t="s">
        <v>4972</v>
      </c>
      <c r="G1358" s="319">
        <v>2232</v>
      </c>
      <c r="H1358" s="360">
        <v>2379312</v>
      </c>
      <c r="I1358" s="319" t="s">
        <v>4905</v>
      </c>
    </row>
    <row r="1359" spans="1:9" ht="189" hidden="1" outlineLevel="5" x14ac:dyDescent="0.25">
      <c r="A1359" s="319">
        <v>22</v>
      </c>
      <c r="B1359" s="359" t="s">
        <v>2363</v>
      </c>
      <c r="C1359" s="359" t="s">
        <v>1135</v>
      </c>
      <c r="D1359" s="359" t="s">
        <v>5851</v>
      </c>
      <c r="E1359" s="319">
        <v>431</v>
      </c>
      <c r="F1359" s="319" t="s">
        <v>4911</v>
      </c>
      <c r="G1359" s="319">
        <v>1638</v>
      </c>
      <c r="H1359" s="360">
        <v>705978</v>
      </c>
      <c r="I1359" s="319" t="s">
        <v>4905</v>
      </c>
    </row>
    <row r="1360" spans="1:9" ht="157.5" hidden="1" outlineLevel="5" x14ac:dyDescent="0.25">
      <c r="A1360" s="319">
        <v>23</v>
      </c>
      <c r="B1360" s="359" t="s">
        <v>2364</v>
      </c>
      <c r="C1360" s="359" t="s">
        <v>1135</v>
      </c>
      <c r="D1360" s="359" t="s">
        <v>5852</v>
      </c>
      <c r="E1360" s="319">
        <v>25</v>
      </c>
      <c r="F1360" s="319" t="s">
        <v>1283</v>
      </c>
      <c r="G1360" s="319">
        <v>20185</v>
      </c>
      <c r="H1360" s="360">
        <v>504625</v>
      </c>
      <c r="I1360" s="319" t="s">
        <v>4905</v>
      </c>
    </row>
    <row r="1361" spans="1:9" ht="378" hidden="1" outlineLevel="5" x14ac:dyDescent="0.25">
      <c r="A1361" s="319">
        <v>24</v>
      </c>
      <c r="B1361" s="359" t="s">
        <v>2356</v>
      </c>
      <c r="C1361" s="359" t="s">
        <v>1135</v>
      </c>
      <c r="D1361" s="359" t="s">
        <v>5853</v>
      </c>
      <c r="E1361" s="319">
        <v>200</v>
      </c>
      <c r="F1361" s="319" t="s">
        <v>4929</v>
      </c>
      <c r="G1361" s="319">
        <v>2991.07</v>
      </c>
      <c r="H1361" s="360">
        <v>598214</v>
      </c>
      <c r="I1361" s="319" t="s">
        <v>4905</v>
      </c>
    </row>
    <row r="1362" spans="1:9" ht="409.5" hidden="1" outlineLevel="5" x14ac:dyDescent="0.25">
      <c r="A1362" s="319">
        <v>25</v>
      </c>
      <c r="B1362" s="359" t="s">
        <v>2360</v>
      </c>
      <c r="C1362" s="359" t="s">
        <v>1123</v>
      </c>
      <c r="D1362" s="359" t="s">
        <v>5854</v>
      </c>
      <c r="E1362" s="319">
        <v>150</v>
      </c>
      <c r="F1362" s="319" t="s">
        <v>4340</v>
      </c>
      <c r="G1362" s="319">
        <v>5080</v>
      </c>
      <c r="H1362" s="360">
        <v>762000</v>
      </c>
      <c r="I1362" s="319" t="s">
        <v>4955</v>
      </c>
    </row>
    <row r="1363" spans="1:9" ht="409.5" hidden="1" outlineLevel="5" x14ac:dyDescent="0.25">
      <c r="A1363" s="319">
        <v>26</v>
      </c>
      <c r="B1363" s="359" t="s">
        <v>2361</v>
      </c>
      <c r="C1363" s="359" t="s">
        <v>1123</v>
      </c>
      <c r="D1363" s="359" t="s">
        <v>5854</v>
      </c>
      <c r="E1363" s="319">
        <v>10</v>
      </c>
      <c r="F1363" s="319" t="s">
        <v>4340</v>
      </c>
      <c r="G1363" s="319">
        <v>8500</v>
      </c>
      <c r="H1363" s="360">
        <v>85000</v>
      </c>
      <c r="I1363" s="319" t="s">
        <v>4955</v>
      </c>
    </row>
    <row r="1364" spans="1:9" ht="409.5" hidden="1" outlineLevel="5" x14ac:dyDescent="0.25">
      <c r="A1364" s="319">
        <v>27</v>
      </c>
      <c r="B1364" s="359" t="s">
        <v>2362</v>
      </c>
      <c r="C1364" s="359" t="s">
        <v>1123</v>
      </c>
      <c r="D1364" s="359" t="s">
        <v>5855</v>
      </c>
      <c r="E1364" s="319" t="s">
        <v>4972</v>
      </c>
      <c r="F1364" s="319">
        <v>280</v>
      </c>
      <c r="G1364" s="319">
        <v>3205.3571428571427</v>
      </c>
      <c r="H1364" s="360">
        <v>897500</v>
      </c>
      <c r="I1364" s="319" t="s">
        <v>4905</v>
      </c>
    </row>
    <row r="1365" spans="1:9" outlineLevel="3" collapsed="1" x14ac:dyDescent="0.25">
      <c r="A1365" s="396" t="s">
        <v>5856</v>
      </c>
      <c r="B1365" s="396"/>
      <c r="C1365" s="350"/>
      <c r="D1365" s="350"/>
      <c r="E1365" s="350"/>
      <c r="F1365" s="350"/>
      <c r="G1365" s="350"/>
      <c r="H1365" s="349">
        <f>SUM(H1338:H1364)</f>
        <v>53723907</v>
      </c>
      <c r="I1365" s="350"/>
    </row>
    <row r="1366" spans="1:9" outlineLevel="3" x14ac:dyDescent="0.25">
      <c r="A1366" s="355" t="s">
        <v>2379</v>
      </c>
      <c r="B1366" s="352" t="s">
        <v>2380</v>
      </c>
      <c r="C1366" s="350"/>
      <c r="D1366" s="350"/>
      <c r="E1366" s="350"/>
      <c r="F1366" s="350"/>
      <c r="G1366" s="350"/>
      <c r="H1366" s="350"/>
      <c r="I1366" s="350"/>
    </row>
    <row r="1367" spans="1:9" ht="126" hidden="1" outlineLevel="5" x14ac:dyDescent="0.25">
      <c r="A1367" s="319">
        <v>1</v>
      </c>
      <c r="B1367" s="359" t="s">
        <v>2381</v>
      </c>
      <c r="C1367" s="359" t="s">
        <v>1123</v>
      </c>
      <c r="D1367" s="359" t="s">
        <v>5857</v>
      </c>
      <c r="E1367" s="319">
        <v>150</v>
      </c>
      <c r="F1367" s="319" t="s">
        <v>2365</v>
      </c>
      <c r="G1367" s="319">
        <v>3025</v>
      </c>
      <c r="H1367" s="360">
        <v>453750</v>
      </c>
      <c r="I1367" s="319" t="s">
        <v>4905</v>
      </c>
    </row>
    <row r="1368" spans="1:9" ht="126" hidden="1" outlineLevel="5" x14ac:dyDescent="0.25">
      <c r="A1368" s="319">
        <v>2</v>
      </c>
      <c r="B1368" s="359" t="s">
        <v>2382</v>
      </c>
      <c r="C1368" s="359" t="s">
        <v>1123</v>
      </c>
      <c r="D1368" s="359" t="s">
        <v>5858</v>
      </c>
      <c r="E1368" s="319">
        <v>150</v>
      </c>
      <c r="F1368" s="319" t="s">
        <v>2365</v>
      </c>
      <c r="G1368" s="319">
        <v>4950</v>
      </c>
      <c r="H1368" s="360">
        <v>742500</v>
      </c>
      <c r="I1368" s="319" t="s">
        <v>4905</v>
      </c>
    </row>
    <row r="1369" spans="1:9" ht="409.5" hidden="1" outlineLevel="5" x14ac:dyDescent="0.25">
      <c r="A1369" s="319">
        <v>3</v>
      </c>
      <c r="B1369" s="359" t="s">
        <v>2383</v>
      </c>
      <c r="C1369" s="359" t="s">
        <v>1123</v>
      </c>
      <c r="D1369" s="359" t="s">
        <v>5859</v>
      </c>
      <c r="E1369" s="319" t="s">
        <v>5860</v>
      </c>
      <c r="F1369" s="319">
        <v>1000</v>
      </c>
      <c r="G1369" s="319">
        <v>982.142857142857</v>
      </c>
      <c r="H1369" s="360">
        <v>982142.85714285704</v>
      </c>
      <c r="I1369" s="319" t="s">
        <v>4905</v>
      </c>
    </row>
    <row r="1370" spans="1:9" ht="409.5" hidden="1" outlineLevel="5" x14ac:dyDescent="0.25">
      <c r="A1370" s="319">
        <v>4</v>
      </c>
      <c r="B1370" s="359" t="s">
        <v>179</v>
      </c>
      <c r="C1370" s="359" t="s">
        <v>1123</v>
      </c>
      <c r="D1370" s="359" t="s">
        <v>5861</v>
      </c>
      <c r="E1370" s="319" t="s">
        <v>5860</v>
      </c>
      <c r="F1370" s="319">
        <v>200</v>
      </c>
      <c r="G1370" s="319">
        <v>2128.5714285714284</v>
      </c>
      <c r="H1370" s="360">
        <v>425714.28571428568</v>
      </c>
      <c r="I1370" s="319" t="s">
        <v>4905</v>
      </c>
    </row>
    <row r="1371" spans="1:9" ht="409.5" hidden="1" outlineLevel="5" x14ac:dyDescent="0.25">
      <c r="A1371" s="319">
        <v>5</v>
      </c>
      <c r="B1371" s="359" t="s">
        <v>179</v>
      </c>
      <c r="C1371" s="359" t="s">
        <v>1123</v>
      </c>
      <c r="D1371" s="359" t="s">
        <v>5862</v>
      </c>
      <c r="E1371" s="319" t="s">
        <v>4972</v>
      </c>
      <c r="F1371" s="319">
        <v>1500</v>
      </c>
      <c r="G1371" s="319">
        <v>339.28571428571428</v>
      </c>
      <c r="H1371" s="360">
        <v>508928.57142857142</v>
      </c>
      <c r="I1371" s="319" t="s">
        <v>4905</v>
      </c>
    </row>
    <row r="1372" spans="1:9" ht="362.25" hidden="1" outlineLevel="5" x14ac:dyDescent="0.25">
      <c r="A1372" s="319">
        <v>6</v>
      </c>
      <c r="B1372" s="359" t="s">
        <v>179</v>
      </c>
      <c r="C1372" s="359" t="s">
        <v>1123</v>
      </c>
      <c r="D1372" s="359" t="s">
        <v>5863</v>
      </c>
      <c r="E1372" s="319" t="s">
        <v>5860</v>
      </c>
      <c r="F1372" s="319">
        <v>200</v>
      </c>
      <c r="G1372" s="319">
        <v>2939.2857142857142</v>
      </c>
      <c r="H1372" s="360">
        <v>587857.14285714284</v>
      </c>
      <c r="I1372" s="319" t="s">
        <v>4905</v>
      </c>
    </row>
    <row r="1373" spans="1:9" ht="409.5" hidden="1" outlineLevel="5" x14ac:dyDescent="0.25">
      <c r="A1373" s="319">
        <v>7</v>
      </c>
      <c r="B1373" s="359" t="s">
        <v>2384</v>
      </c>
      <c r="C1373" s="359" t="s">
        <v>1123</v>
      </c>
      <c r="D1373" s="359" t="s">
        <v>5864</v>
      </c>
      <c r="E1373" s="319" t="s">
        <v>5860</v>
      </c>
      <c r="F1373" s="319">
        <v>12</v>
      </c>
      <c r="G1373" s="319">
        <v>2909.8214285714284</v>
      </c>
      <c r="H1373" s="360">
        <v>34917.857142857145</v>
      </c>
      <c r="I1373" s="319" t="s">
        <v>4905</v>
      </c>
    </row>
    <row r="1374" spans="1:9" ht="409.5" hidden="1" outlineLevel="5" x14ac:dyDescent="0.25">
      <c r="A1374" s="319">
        <v>8</v>
      </c>
      <c r="B1374" s="359" t="s">
        <v>2384</v>
      </c>
      <c r="C1374" s="359" t="s">
        <v>1123</v>
      </c>
      <c r="D1374" s="359" t="s">
        <v>5865</v>
      </c>
      <c r="E1374" s="319" t="s">
        <v>5860</v>
      </c>
      <c r="F1374" s="319">
        <v>10</v>
      </c>
      <c r="G1374" s="319">
        <v>2187.5</v>
      </c>
      <c r="H1374" s="360">
        <v>21875</v>
      </c>
      <c r="I1374" s="319" t="s">
        <v>4905</v>
      </c>
    </row>
    <row r="1375" spans="1:9" ht="409.5" hidden="1" outlineLevel="5" x14ac:dyDescent="0.25">
      <c r="A1375" s="319">
        <v>9</v>
      </c>
      <c r="B1375" s="359" t="s">
        <v>2384</v>
      </c>
      <c r="C1375" s="359" t="s">
        <v>1123</v>
      </c>
      <c r="D1375" s="359" t="s">
        <v>5866</v>
      </c>
      <c r="E1375" s="319" t="s">
        <v>5860</v>
      </c>
      <c r="F1375" s="319">
        <v>12</v>
      </c>
      <c r="G1375" s="319">
        <v>2187.5</v>
      </c>
      <c r="H1375" s="360">
        <v>26250</v>
      </c>
      <c r="I1375" s="319" t="s">
        <v>4905</v>
      </c>
    </row>
    <row r="1376" spans="1:9" ht="409.5" hidden="1" outlineLevel="5" x14ac:dyDescent="0.25">
      <c r="A1376" s="319">
        <v>10</v>
      </c>
      <c r="B1376" s="359" t="s">
        <v>2384</v>
      </c>
      <c r="C1376" s="359" t="s">
        <v>1123</v>
      </c>
      <c r="D1376" s="359" t="s">
        <v>5867</v>
      </c>
      <c r="E1376" s="319" t="s">
        <v>5860</v>
      </c>
      <c r="F1376" s="319">
        <v>25</v>
      </c>
      <c r="G1376" s="319">
        <v>1339.2857142857142</v>
      </c>
      <c r="H1376" s="360">
        <v>33482.142857142855</v>
      </c>
      <c r="I1376" s="319" t="s">
        <v>4905</v>
      </c>
    </row>
    <row r="1377" spans="1:9" ht="409.5" hidden="1" outlineLevel="5" x14ac:dyDescent="0.25">
      <c r="A1377" s="319">
        <v>11</v>
      </c>
      <c r="B1377" s="359" t="s">
        <v>2384</v>
      </c>
      <c r="C1377" s="359" t="s">
        <v>1123</v>
      </c>
      <c r="D1377" s="359" t="s">
        <v>5868</v>
      </c>
      <c r="E1377" s="319" t="s">
        <v>5860</v>
      </c>
      <c r="F1377" s="319">
        <v>25</v>
      </c>
      <c r="G1377" s="319">
        <v>1964.285714285714</v>
      </c>
      <c r="H1377" s="360">
        <v>49107.142857142848</v>
      </c>
      <c r="I1377" s="319" t="s">
        <v>4905</v>
      </c>
    </row>
    <row r="1378" spans="1:9" ht="409.5" hidden="1" outlineLevel="5" x14ac:dyDescent="0.25">
      <c r="A1378" s="319">
        <v>12</v>
      </c>
      <c r="B1378" s="359" t="s">
        <v>2385</v>
      </c>
      <c r="C1378" s="359" t="s">
        <v>1123</v>
      </c>
      <c r="D1378" s="359" t="s">
        <v>5869</v>
      </c>
      <c r="E1378" s="319" t="s">
        <v>5860</v>
      </c>
      <c r="F1378" s="319">
        <v>10</v>
      </c>
      <c r="G1378" s="319">
        <v>2187.5</v>
      </c>
      <c r="H1378" s="360">
        <v>21875</v>
      </c>
      <c r="I1378" s="319" t="s">
        <v>4905</v>
      </c>
    </row>
    <row r="1379" spans="1:9" outlineLevel="3" collapsed="1" x14ac:dyDescent="0.25">
      <c r="A1379" s="396" t="s">
        <v>5870</v>
      </c>
      <c r="B1379" s="396"/>
      <c r="C1379" s="350"/>
      <c r="D1379" s="350"/>
      <c r="E1379" s="350"/>
      <c r="F1379" s="350"/>
      <c r="G1379" s="350"/>
      <c r="H1379" s="349">
        <f>SUM(H1367:H1378)</f>
        <v>3888399.9999999995</v>
      </c>
      <c r="I1379" s="350"/>
    </row>
    <row r="1380" spans="1:9" outlineLevel="2" x14ac:dyDescent="0.25">
      <c r="A1380" s="396" t="s">
        <v>5871</v>
      </c>
      <c r="B1380" s="396"/>
      <c r="C1380" s="354"/>
      <c r="D1380" s="354"/>
      <c r="E1380" s="354"/>
      <c r="F1380" s="354"/>
      <c r="G1380" s="354"/>
      <c r="H1380" s="378">
        <f>H197+H720+H1336+H1365+H1379</f>
        <v>1224811541.5342202</v>
      </c>
      <c r="I1380" s="354"/>
    </row>
    <row r="1381" spans="1:9" outlineLevel="2" x14ac:dyDescent="0.25">
      <c r="A1381" s="351" t="s">
        <v>2388</v>
      </c>
      <c r="B1381" s="352" t="s">
        <v>2389</v>
      </c>
      <c r="C1381" s="354"/>
      <c r="D1381" s="354"/>
      <c r="E1381" s="354"/>
      <c r="F1381" s="354"/>
      <c r="G1381" s="354"/>
      <c r="H1381" s="354"/>
      <c r="I1381" s="354"/>
    </row>
    <row r="1382" spans="1:9" outlineLevel="3" x14ac:dyDescent="0.25">
      <c r="A1382" s="351" t="s">
        <v>2390</v>
      </c>
      <c r="B1382" s="352" t="s">
        <v>2391</v>
      </c>
      <c r="C1382" s="353"/>
      <c r="D1382" s="354"/>
      <c r="E1382" s="354"/>
      <c r="F1382" s="354"/>
      <c r="G1382" s="354"/>
      <c r="H1382" s="354"/>
      <c r="I1382" s="354"/>
    </row>
    <row r="1383" spans="1:9" ht="47.25" hidden="1" outlineLevel="4" x14ac:dyDescent="0.25">
      <c r="A1383" s="353">
        <v>1</v>
      </c>
      <c r="B1383" s="362" t="s">
        <v>2392</v>
      </c>
      <c r="C1383" s="362" t="s">
        <v>1135</v>
      </c>
      <c r="D1383" s="362" t="s">
        <v>5872</v>
      </c>
      <c r="E1383" s="12">
        <v>77357</v>
      </c>
      <c r="F1383" s="12" t="s">
        <v>821</v>
      </c>
      <c r="G1383" s="12">
        <v>189</v>
      </c>
      <c r="H1383" s="363">
        <v>14620473</v>
      </c>
      <c r="I1383" s="12" t="s">
        <v>4905</v>
      </c>
    </row>
    <row r="1384" spans="1:9" ht="47.25" hidden="1" outlineLevel="4" x14ac:dyDescent="0.25">
      <c r="A1384" s="353">
        <v>2</v>
      </c>
      <c r="B1384" s="362" t="s">
        <v>2392</v>
      </c>
      <c r="C1384" s="362" t="s">
        <v>1135</v>
      </c>
      <c r="D1384" s="362" t="s">
        <v>5872</v>
      </c>
      <c r="E1384" s="12">
        <v>44877</v>
      </c>
      <c r="F1384" s="12" t="s">
        <v>821</v>
      </c>
      <c r="G1384" s="12">
        <v>189</v>
      </c>
      <c r="H1384" s="363">
        <v>8481753</v>
      </c>
      <c r="I1384" s="12" t="s">
        <v>4905</v>
      </c>
    </row>
    <row r="1385" spans="1:9" ht="47.25" hidden="1" outlineLevel="4" x14ac:dyDescent="0.25">
      <c r="A1385" s="353">
        <v>3</v>
      </c>
      <c r="B1385" s="362" t="s">
        <v>2393</v>
      </c>
      <c r="C1385" s="362" t="s">
        <v>1135</v>
      </c>
      <c r="D1385" s="362" t="s">
        <v>5872</v>
      </c>
      <c r="E1385" s="12">
        <v>7885</v>
      </c>
      <c r="F1385" s="12" t="s">
        <v>821</v>
      </c>
      <c r="G1385" s="12">
        <v>246</v>
      </c>
      <c r="H1385" s="363">
        <v>1939710</v>
      </c>
      <c r="I1385" s="12" t="s">
        <v>4905</v>
      </c>
    </row>
    <row r="1386" spans="1:9" ht="47.25" hidden="1" outlineLevel="4" x14ac:dyDescent="0.25">
      <c r="A1386" s="353">
        <v>4</v>
      </c>
      <c r="B1386" s="362" t="s">
        <v>2394</v>
      </c>
      <c r="C1386" s="359" t="s">
        <v>1123</v>
      </c>
      <c r="D1386" s="362" t="s">
        <v>5872</v>
      </c>
      <c r="E1386" s="12">
        <v>6464</v>
      </c>
      <c r="F1386" s="12" t="s">
        <v>5873</v>
      </c>
      <c r="G1386" s="12">
        <v>265</v>
      </c>
      <c r="H1386" s="363">
        <v>1712960</v>
      </c>
      <c r="I1386" s="12" t="s">
        <v>4905</v>
      </c>
    </row>
    <row r="1387" spans="1:9" ht="47.25" hidden="1" outlineLevel="4" x14ac:dyDescent="0.25">
      <c r="A1387" s="353">
        <v>5</v>
      </c>
      <c r="B1387" s="362" t="s">
        <v>2395</v>
      </c>
      <c r="C1387" s="359" t="s">
        <v>1123</v>
      </c>
      <c r="D1387" s="362" t="s">
        <v>5872</v>
      </c>
      <c r="E1387" s="12">
        <v>432</v>
      </c>
      <c r="F1387" s="12" t="s">
        <v>5873</v>
      </c>
      <c r="G1387" s="12">
        <v>265</v>
      </c>
      <c r="H1387" s="363">
        <v>114480</v>
      </c>
      <c r="I1387" s="12" t="s">
        <v>4905</v>
      </c>
    </row>
    <row r="1388" spans="1:9" ht="47.25" hidden="1" outlineLevel="4" x14ac:dyDescent="0.25">
      <c r="A1388" s="353">
        <v>6</v>
      </c>
      <c r="B1388" s="362" t="s">
        <v>5911</v>
      </c>
      <c r="C1388" s="319" t="s">
        <v>1123</v>
      </c>
      <c r="D1388" s="362" t="s">
        <v>5872</v>
      </c>
      <c r="E1388" s="12">
        <v>327</v>
      </c>
      <c r="F1388" s="12" t="s">
        <v>5873</v>
      </c>
      <c r="G1388" s="12">
        <v>350</v>
      </c>
      <c r="H1388" s="363">
        <v>114450</v>
      </c>
      <c r="I1388" s="12" t="s">
        <v>4905</v>
      </c>
    </row>
    <row r="1389" spans="1:9" s="2" customFormat="1" outlineLevel="3" collapsed="1" x14ac:dyDescent="0.25">
      <c r="A1389" s="364" t="s">
        <v>2396</v>
      </c>
      <c r="B1389" s="364"/>
      <c r="C1389" s="364"/>
      <c r="D1389" s="364"/>
      <c r="E1389" s="364"/>
      <c r="F1389" s="364"/>
      <c r="G1389" s="364"/>
      <c r="H1389" s="378">
        <f>SUM(H1383:H1388)</f>
        <v>26983826</v>
      </c>
      <c r="I1389" s="364"/>
    </row>
    <row r="1390" spans="1:9" outlineLevel="3" x14ac:dyDescent="0.25">
      <c r="A1390" s="351" t="s">
        <v>2405</v>
      </c>
      <c r="B1390" s="365" t="s">
        <v>2404</v>
      </c>
      <c r="C1390" s="366"/>
      <c r="D1390" s="366"/>
      <c r="E1390" s="366"/>
      <c r="F1390" s="366"/>
      <c r="G1390" s="366"/>
      <c r="H1390" s="366"/>
      <c r="I1390" s="366"/>
    </row>
    <row r="1391" spans="1:9" ht="47.25" hidden="1" outlineLevel="4" x14ac:dyDescent="0.25">
      <c r="A1391" s="353">
        <v>1</v>
      </c>
      <c r="B1391" s="362" t="s">
        <v>2406</v>
      </c>
      <c r="C1391" s="362" t="s">
        <v>1135</v>
      </c>
      <c r="D1391" s="362" t="s">
        <v>5872</v>
      </c>
      <c r="E1391" s="12">
        <v>26739</v>
      </c>
      <c r="F1391" s="12" t="s">
        <v>2517</v>
      </c>
      <c r="G1391" s="12">
        <v>1221.42</v>
      </c>
      <c r="H1391" s="363">
        <f>E1391*G1391</f>
        <v>32659549.380000003</v>
      </c>
      <c r="I1391" s="12" t="s">
        <v>4905</v>
      </c>
    </row>
    <row r="1392" spans="1:9" ht="47.25" hidden="1" outlineLevel="4" x14ac:dyDescent="0.25">
      <c r="A1392" s="353">
        <v>2</v>
      </c>
      <c r="B1392" s="362" t="s">
        <v>2407</v>
      </c>
      <c r="C1392" s="359" t="s">
        <v>1123</v>
      </c>
      <c r="D1392" s="362" t="s">
        <v>5226</v>
      </c>
      <c r="E1392" s="12">
        <v>11066</v>
      </c>
      <c r="F1392" s="12" t="s">
        <v>5874</v>
      </c>
      <c r="G1392" s="12">
        <v>26.75</v>
      </c>
      <c r="H1392" s="363">
        <f>E1392*G1392</f>
        <v>296015.5</v>
      </c>
      <c r="I1392" s="12" t="s">
        <v>4905</v>
      </c>
    </row>
    <row r="1393" spans="1:9" ht="47.25" hidden="1" outlineLevel="4" x14ac:dyDescent="0.25">
      <c r="A1393" s="353">
        <v>3</v>
      </c>
      <c r="B1393" s="362" t="s">
        <v>2409</v>
      </c>
      <c r="C1393" s="359" t="s">
        <v>1123</v>
      </c>
      <c r="D1393" s="362" t="s">
        <v>5226</v>
      </c>
      <c r="E1393" s="12">
        <v>206</v>
      </c>
      <c r="F1393" s="12" t="s">
        <v>5874</v>
      </c>
      <c r="G1393" s="12">
        <v>83.92</v>
      </c>
      <c r="H1393" s="363">
        <f t="shared" ref="H1393:H1456" si="0">E1393*G1393</f>
        <v>17287.52</v>
      </c>
      <c r="I1393" s="12" t="s">
        <v>4905</v>
      </c>
    </row>
    <row r="1394" spans="1:9" ht="47.25" hidden="1" outlineLevel="4" x14ac:dyDescent="0.25">
      <c r="A1394" s="353">
        <v>4</v>
      </c>
      <c r="B1394" s="362" t="s">
        <v>2410</v>
      </c>
      <c r="C1394" s="359" t="s">
        <v>1123</v>
      </c>
      <c r="D1394" s="362" t="s">
        <v>5226</v>
      </c>
      <c r="E1394" s="12">
        <v>21</v>
      </c>
      <c r="F1394" s="12" t="s">
        <v>2517</v>
      </c>
      <c r="G1394" s="12">
        <v>2276.7800000000002</v>
      </c>
      <c r="H1394" s="363">
        <f t="shared" si="0"/>
        <v>47812.380000000005</v>
      </c>
      <c r="I1394" s="12" t="s">
        <v>4905</v>
      </c>
    </row>
    <row r="1395" spans="1:9" ht="47.25" hidden="1" outlineLevel="4" x14ac:dyDescent="0.25">
      <c r="A1395" s="353">
        <v>5</v>
      </c>
      <c r="B1395" s="362" t="s">
        <v>2411</v>
      </c>
      <c r="C1395" s="359" t="s">
        <v>1123</v>
      </c>
      <c r="D1395" s="362" t="s">
        <v>5226</v>
      </c>
      <c r="E1395" s="12">
        <v>264</v>
      </c>
      <c r="F1395" s="12" t="s">
        <v>4339</v>
      </c>
      <c r="G1395" s="12">
        <v>306.24999999999994</v>
      </c>
      <c r="H1395" s="363">
        <f t="shared" si="0"/>
        <v>80849.999999999985</v>
      </c>
      <c r="I1395" s="12" t="s">
        <v>4905</v>
      </c>
    </row>
    <row r="1396" spans="1:9" ht="47.25" hidden="1" outlineLevel="4" x14ac:dyDescent="0.25">
      <c r="A1396" s="353">
        <v>6</v>
      </c>
      <c r="B1396" s="362" t="s">
        <v>2412</v>
      </c>
      <c r="C1396" s="359" t="s">
        <v>1123</v>
      </c>
      <c r="D1396" s="362" t="s">
        <v>5226</v>
      </c>
      <c r="E1396" s="12">
        <v>1417</v>
      </c>
      <c r="F1396" s="12" t="s">
        <v>2517</v>
      </c>
      <c r="G1396" s="12">
        <v>83.92</v>
      </c>
      <c r="H1396" s="363">
        <f t="shared" si="0"/>
        <v>118914.64</v>
      </c>
      <c r="I1396" s="12" t="s">
        <v>4905</v>
      </c>
    </row>
    <row r="1397" spans="1:9" ht="47.25" hidden="1" outlineLevel="4" x14ac:dyDescent="0.25">
      <c r="A1397" s="353">
        <v>7</v>
      </c>
      <c r="B1397" s="362" t="s">
        <v>2413</v>
      </c>
      <c r="C1397" s="359" t="s">
        <v>1123</v>
      </c>
      <c r="D1397" s="362" t="s">
        <v>5226</v>
      </c>
      <c r="E1397" s="12">
        <v>686</v>
      </c>
      <c r="F1397" s="12" t="s">
        <v>2517</v>
      </c>
      <c r="G1397" s="12">
        <v>1808.03</v>
      </c>
      <c r="H1397" s="363">
        <f t="shared" si="0"/>
        <v>1240308.58</v>
      </c>
      <c r="I1397" s="12" t="s">
        <v>4905</v>
      </c>
    </row>
    <row r="1398" spans="1:9" ht="47.25" hidden="1" outlineLevel="4" x14ac:dyDescent="0.25">
      <c r="A1398" s="353">
        <v>8</v>
      </c>
      <c r="B1398" s="362" t="s">
        <v>2414</v>
      </c>
      <c r="C1398" s="359" t="s">
        <v>1123</v>
      </c>
      <c r="D1398" s="362" t="s">
        <v>5226</v>
      </c>
      <c r="E1398" s="12">
        <v>217</v>
      </c>
      <c r="F1398" s="12" t="s">
        <v>2517</v>
      </c>
      <c r="G1398" s="12">
        <v>1808.03</v>
      </c>
      <c r="H1398" s="363">
        <f t="shared" si="0"/>
        <v>392342.51</v>
      </c>
      <c r="I1398" s="12" t="s">
        <v>4905</v>
      </c>
    </row>
    <row r="1399" spans="1:9" ht="47.25" hidden="1" outlineLevel="4" x14ac:dyDescent="0.25">
      <c r="A1399" s="353">
        <v>9</v>
      </c>
      <c r="B1399" s="362" t="s">
        <v>2415</v>
      </c>
      <c r="C1399" s="359" t="s">
        <v>1123</v>
      </c>
      <c r="D1399" s="362" t="s">
        <v>5226</v>
      </c>
      <c r="E1399" s="12">
        <v>1635</v>
      </c>
      <c r="F1399" s="12" t="s">
        <v>5874</v>
      </c>
      <c r="G1399" s="12">
        <v>99.1</v>
      </c>
      <c r="H1399" s="363">
        <f t="shared" si="0"/>
        <v>162028.5</v>
      </c>
      <c r="I1399" s="12" t="s">
        <v>4905</v>
      </c>
    </row>
    <row r="1400" spans="1:9" ht="47.25" hidden="1" outlineLevel="4" x14ac:dyDescent="0.25">
      <c r="A1400" s="353">
        <v>10</v>
      </c>
      <c r="B1400" s="362" t="s">
        <v>2416</v>
      </c>
      <c r="C1400" s="359" t="s">
        <v>1123</v>
      </c>
      <c r="D1400" s="362" t="s">
        <v>5226</v>
      </c>
      <c r="E1400" s="12">
        <v>143</v>
      </c>
      <c r="F1400" s="12" t="s">
        <v>5874</v>
      </c>
      <c r="G1400" s="12">
        <v>839.28</v>
      </c>
      <c r="H1400" s="363">
        <f t="shared" si="0"/>
        <v>120017.04</v>
      </c>
      <c r="I1400" s="12" t="s">
        <v>4905</v>
      </c>
    </row>
    <row r="1401" spans="1:9" ht="47.25" hidden="1" outlineLevel="4" x14ac:dyDescent="0.25">
      <c r="A1401" s="353">
        <v>11</v>
      </c>
      <c r="B1401" s="362" t="s">
        <v>2417</v>
      </c>
      <c r="C1401" s="359" t="s">
        <v>1123</v>
      </c>
      <c r="D1401" s="362" t="s">
        <v>5226</v>
      </c>
      <c r="E1401" s="12">
        <v>108</v>
      </c>
      <c r="F1401" s="12" t="s">
        <v>5874</v>
      </c>
      <c r="G1401" s="12">
        <v>1053.57</v>
      </c>
      <c r="H1401" s="363">
        <f t="shared" si="0"/>
        <v>113785.56</v>
      </c>
      <c r="I1401" s="12" t="s">
        <v>4905</v>
      </c>
    </row>
    <row r="1402" spans="1:9" ht="47.25" hidden="1" outlineLevel="4" x14ac:dyDescent="0.25">
      <c r="A1402" s="353">
        <v>12</v>
      </c>
      <c r="B1402" s="362" t="s">
        <v>2418</v>
      </c>
      <c r="C1402" s="359" t="s">
        <v>1123</v>
      </c>
      <c r="D1402" s="362" t="s">
        <v>5226</v>
      </c>
      <c r="E1402" s="12">
        <v>43</v>
      </c>
      <c r="F1402" s="12" t="s">
        <v>5860</v>
      </c>
      <c r="G1402" s="12">
        <v>200</v>
      </c>
      <c r="H1402" s="363">
        <f t="shared" si="0"/>
        <v>8600</v>
      </c>
      <c r="I1402" s="12" t="s">
        <v>4905</v>
      </c>
    </row>
    <row r="1403" spans="1:9" ht="47.25" hidden="1" outlineLevel="4" x14ac:dyDescent="0.25">
      <c r="A1403" s="353">
        <v>13</v>
      </c>
      <c r="B1403" s="362" t="s">
        <v>2419</v>
      </c>
      <c r="C1403" s="359" t="s">
        <v>1123</v>
      </c>
      <c r="D1403" s="362" t="s">
        <v>5226</v>
      </c>
      <c r="E1403" s="12">
        <v>271</v>
      </c>
      <c r="F1403" s="12" t="s">
        <v>5860</v>
      </c>
      <c r="G1403" s="12">
        <v>179.46</v>
      </c>
      <c r="H1403" s="363">
        <f t="shared" si="0"/>
        <v>48633.66</v>
      </c>
      <c r="I1403" s="12" t="s">
        <v>4905</v>
      </c>
    </row>
    <row r="1404" spans="1:9" ht="47.25" hidden="1" outlineLevel="4" x14ac:dyDescent="0.25">
      <c r="A1404" s="353">
        <v>14</v>
      </c>
      <c r="B1404" s="362" t="s">
        <v>2420</v>
      </c>
      <c r="C1404" s="359" t="s">
        <v>1123</v>
      </c>
      <c r="D1404" s="362" t="s">
        <v>5226</v>
      </c>
      <c r="E1404" s="12">
        <v>149</v>
      </c>
      <c r="F1404" s="12" t="s">
        <v>5860</v>
      </c>
      <c r="G1404" s="12">
        <v>540.16999999999996</v>
      </c>
      <c r="H1404" s="363">
        <f t="shared" si="0"/>
        <v>80485.329999999987</v>
      </c>
      <c r="I1404" s="12" t="s">
        <v>4905</v>
      </c>
    </row>
    <row r="1405" spans="1:9" ht="47.25" hidden="1" outlineLevel="4" x14ac:dyDescent="0.25">
      <c r="A1405" s="353">
        <v>15</v>
      </c>
      <c r="B1405" s="362" t="s">
        <v>2421</v>
      </c>
      <c r="C1405" s="359" t="s">
        <v>1123</v>
      </c>
      <c r="D1405" s="362" t="s">
        <v>5226</v>
      </c>
      <c r="E1405" s="12">
        <v>993</v>
      </c>
      <c r="F1405" s="12" t="s">
        <v>5105</v>
      </c>
      <c r="G1405" s="12">
        <v>152.66999999999999</v>
      </c>
      <c r="H1405" s="363">
        <f t="shared" si="0"/>
        <v>151601.31</v>
      </c>
      <c r="I1405" s="12" t="s">
        <v>4905</v>
      </c>
    </row>
    <row r="1406" spans="1:9" ht="47.25" hidden="1" outlineLevel="4" x14ac:dyDescent="0.25">
      <c r="A1406" s="353">
        <v>16</v>
      </c>
      <c r="B1406" s="362" t="s">
        <v>2422</v>
      </c>
      <c r="C1406" s="359" t="s">
        <v>1123</v>
      </c>
      <c r="D1406" s="362" t="s">
        <v>5226</v>
      </c>
      <c r="E1406" s="12">
        <v>87</v>
      </c>
      <c r="F1406" s="12" t="s">
        <v>5874</v>
      </c>
      <c r="G1406" s="12">
        <v>1075.8900000000001</v>
      </c>
      <c r="H1406" s="363">
        <f t="shared" si="0"/>
        <v>93602.430000000008</v>
      </c>
      <c r="I1406" s="12" t="s">
        <v>4905</v>
      </c>
    </row>
    <row r="1407" spans="1:9" ht="47.25" hidden="1" outlineLevel="4" x14ac:dyDescent="0.25">
      <c r="A1407" s="353">
        <v>17</v>
      </c>
      <c r="B1407" s="362" t="s">
        <v>2423</v>
      </c>
      <c r="C1407" s="359" t="s">
        <v>1123</v>
      </c>
      <c r="D1407" s="362" t="s">
        <v>5226</v>
      </c>
      <c r="E1407" s="12">
        <v>124</v>
      </c>
      <c r="F1407" s="12" t="s">
        <v>5874</v>
      </c>
      <c r="G1407" s="12">
        <v>58.92</v>
      </c>
      <c r="H1407" s="363">
        <f t="shared" si="0"/>
        <v>7306.08</v>
      </c>
      <c r="I1407" s="12" t="s">
        <v>4905</v>
      </c>
    </row>
    <row r="1408" spans="1:9" ht="47.25" hidden="1" outlineLevel="4" x14ac:dyDescent="0.25">
      <c r="A1408" s="353">
        <v>18</v>
      </c>
      <c r="B1408" s="362" t="s">
        <v>2424</v>
      </c>
      <c r="C1408" s="359" t="s">
        <v>1123</v>
      </c>
      <c r="D1408" s="362" t="s">
        <v>5226</v>
      </c>
      <c r="E1408" s="12">
        <v>4631</v>
      </c>
      <c r="F1408" s="12" t="s">
        <v>5874</v>
      </c>
      <c r="G1408" s="12">
        <v>8.92</v>
      </c>
      <c r="H1408" s="363">
        <f t="shared" si="0"/>
        <v>41308.519999999997</v>
      </c>
      <c r="I1408" s="12" t="s">
        <v>4905</v>
      </c>
    </row>
    <row r="1409" spans="1:9" ht="47.25" hidden="1" outlineLevel="4" x14ac:dyDescent="0.25">
      <c r="A1409" s="353">
        <v>19</v>
      </c>
      <c r="B1409" s="362" t="s">
        <v>2425</v>
      </c>
      <c r="C1409" s="359" t="s">
        <v>1123</v>
      </c>
      <c r="D1409" s="362" t="s">
        <v>5226</v>
      </c>
      <c r="E1409" s="12">
        <v>6225</v>
      </c>
      <c r="F1409" s="12" t="s">
        <v>5874</v>
      </c>
      <c r="G1409" s="12">
        <v>100.89</v>
      </c>
      <c r="H1409" s="363">
        <f t="shared" si="0"/>
        <v>628040.25</v>
      </c>
      <c r="I1409" s="12" t="s">
        <v>4905</v>
      </c>
    </row>
    <row r="1410" spans="1:9" ht="47.25" hidden="1" outlineLevel="4" x14ac:dyDescent="0.25">
      <c r="A1410" s="353">
        <v>20</v>
      </c>
      <c r="B1410" s="362" t="s">
        <v>2426</v>
      </c>
      <c r="C1410" s="359" t="s">
        <v>1123</v>
      </c>
      <c r="D1410" s="362" t="s">
        <v>5226</v>
      </c>
      <c r="E1410" s="12">
        <v>152</v>
      </c>
      <c r="F1410" s="12" t="s">
        <v>5874</v>
      </c>
      <c r="G1410" s="12">
        <v>505.35</v>
      </c>
      <c r="H1410" s="363">
        <f t="shared" si="0"/>
        <v>76813.2</v>
      </c>
      <c r="I1410" s="12" t="s">
        <v>4905</v>
      </c>
    </row>
    <row r="1411" spans="1:9" ht="47.25" hidden="1" outlineLevel="4" x14ac:dyDescent="0.25">
      <c r="A1411" s="353">
        <v>21</v>
      </c>
      <c r="B1411" s="362" t="s">
        <v>2427</v>
      </c>
      <c r="C1411" s="359" t="s">
        <v>1123</v>
      </c>
      <c r="D1411" s="362" t="s">
        <v>5226</v>
      </c>
      <c r="E1411" s="12">
        <v>590</v>
      </c>
      <c r="F1411" s="12" t="s">
        <v>5874</v>
      </c>
      <c r="G1411" s="12">
        <v>34.82</v>
      </c>
      <c r="H1411" s="363">
        <f t="shared" si="0"/>
        <v>20543.8</v>
      </c>
      <c r="I1411" s="12" t="s">
        <v>4905</v>
      </c>
    </row>
    <row r="1412" spans="1:9" ht="47.25" hidden="1" outlineLevel="4" x14ac:dyDescent="0.25">
      <c r="A1412" s="353">
        <v>22</v>
      </c>
      <c r="B1412" s="362" t="s">
        <v>2428</v>
      </c>
      <c r="C1412" s="359" t="s">
        <v>1123</v>
      </c>
      <c r="D1412" s="362" t="s">
        <v>5226</v>
      </c>
      <c r="E1412" s="12">
        <v>432</v>
      </c>
      <c r="F1412" s="12" t="s">
        <v>5874</v>
      </c>
      <c r="G1412" s="12">
        <v>50.89</v>
      </c>
      <c r="H1412" s="363">
        <f t="shared" si="0"/>
        <v>21984.48</v>
      </c>
      <c r="I1412" s="12" t="s">
        <v>4905</v>
      </c>
    </row>
    <row r="1413" spans="1:9" ht="47.25" hidden="1" outlineLevel="4" x14ac:dyDescent="0.25">
      <c r="A1413" s="353">
        <v>23</v>
      </c>
      <c r="B1413" s="362" t="s">
        <v>2429</v>
      </c>
      <c r="C1413" s="359" t="s">
        <v>1123</v>
      </c>
      <c r="D1413" s="362" t="s">
        <v>5226</v>
      </c>
      <c r="E1413" s="12">
        <v>170</v>
      </c>
      <c r="F1413" s="12" t="s">
        <v>5874</v>
      </c>
      <c r="G1413" s="12">
        <v>495.53</v>
      </c>
      <c r="H1413" s="363">
        <f t="shared" si="0"/>
        <v>84240.099999999991</v>
      </c>
      <c r="I1413" s="12" t="s">
        <v>4905</v>
      </c>
    </row>
    <row r="1414" spans="1:9" ht="47.25" hidden="1" outlineLevel="4" x14ac:dyDescent="0.25">
      <c r="A1414" s="353">
        <v>24</v>
      </c>
      <c r="B1414" s="362" t="s">
        <v>2430</v>
      </c>
      <c r="C1414" s="359" t="s">
        <v>1123</v>
      </c>
      <c r="D1414" s="362" t="s">
        <v>5226</v>
      </c>
      <c r="E1414" s="12">
        <v>174</v>
      </c>
      <c r="F1414" s="12" t="s">
        <v>5874</v>
      </c>
      <c r="G1414" s="12">
        <v>495.53</v>
      </c>
      <c r="H1414" s="363">
        <f t="shared" si="0"/>
        <v>86222.22</v>
      </c>
      <c r="I1414" s="12" t="s">
        <v>4905</v>
      </c>
    </row>
    <row r="1415" spans="1:9" ht="47.25" hidden="1" outlineLevel="4" x14ac:dyDescent="0.25">
      <c r="A1415" s="353">
        <v>25</v>
      </c>
      <c r="B1415" s="362" t="s">
        <v>2431</v>
      </c>
      <c r="C1415" s="359" t="s">
        <v>1123</v>
      </c>
      <c r="D1415" s="362" t="s">
        <v>5226</v>
      </c>
      <c r="E1415" s="12">
        <v>206</v>
      </c>
      <c r="F1415" s="12" t="s">
        <v>5105</v>
      </c>
      <c r="G1415" s="12">
        <v>377.67</v>
      </c>
      <c r="H1415" s="363">
        <f t="shared" si="0"/>
        <v>77800.02</v>
      </c>
      <c r="I1415" s="12" t="s">
        <v>4905</v>
      </c>
    </row>
    <row r="1416" spans="1:9" ht="47.25" hidden="1" outlineLevel="4" x14ac:dyDescent="0.25">
      <c r="A1416" s="353">
        <v>26</v>
      </c>
      <c r="B1416" s="362" t="s">
        <v>2432</v>
      </c>
      <c r="C1416" s="359" t="s">
        <v>1123</v>
      </c>
      <c r="D1416" s="362" t="s">
        <v>5226</v>
      </c>
      <c r="E1416" s="12">
        <v>1269</v>
      </c>
      <c r="F1416" s="12" t="s">
        <v>5874</v>
      </c>
      <c r="G1416" s="12">
        <v>105.35</v>
      </c>
      <c r="H1416" s="363">
        <f t="shared" si="0"/>
        <v>133689.15</v>
      </c>
      <c r="I1416" s="12" t="s">
        <v>4905</v>
      </c>
    </row>
    <row r="1417" spans="1:9" ht="47.25" hidden="1" outlineLevel="4" x14ac:dyDescent="0.25">
      <c r="A1417" s="353">
        <v>27</v>
      </c>
      <c r="B1417" s="362" t="s">
        <v>2433</v>
      </c>
      <c r="C1417" s="359" t="s">
        <v>1123</v>
      </c>
      <c r="D1417" s="362" t="s">
        <v>5226</v>
      </c>
      <c r="E1417" s="12">
        <v>101</v>
      </c>
      <c r="F1417" s="12" t="s">
        <v>5874</v>
      </c>
      <c r="G1417" s="12">
        <v>346.42</v>
      </c>
      <c r="H1417" s="363">
        <f t="shared" si="0"/>
        <v>34988.42</v>
      </c>
      <c r="I1417" s="12" t="s">
        <v>4905</v>
      </c>
    </row>
    <row r="1418" spans="1:9" ht="47.25" hidden="1" outlineLevel="4" x14ac:dyDescent="0.25">
      <c r="A1418" s="353">
        <v>28</v>
      </c>
      <c r="B1418" s="362" t="s">
        <v>1395</v>
      </c>
      <c r="C1418" s="359" t="s">
        <v>1123</v>
      </c>
      <c r="D1418" s="362" t="s">
        <v>5226</v>
      </c>
      <c r="E1418" s="12">
        <v>266</v>
      </c>
      <c r="F1418" s="12" t="s">
        <v>5874</v>
      </c>
      <c r="G1418" s="12">
        <v>209.82</v>
      </c>
      <c r="H1418" s="363">
        <f t="shared" si="0"/>
        <v>55812.119999999995</v>
      </c>
      <c r="I1418" s="12" t="s">
        <v>4905</v>
      </c>
    </row>
    <row r="1419" spans="1:9" ht="47.25" hidden="1" outlineLevel="4" x14ac:dyDescent="0.25">
      <c r="A1419" s="353">
        <v>29</v>
      </c>
      <c r="B1419" s="362" t="s">
        <v>2434</v>
      </c>
      <c r="C1419" s="359" t="s">
        <v>1123</v>
      </c>
      <c r="D1419" s="362" t="s">
        <v>5226</v>
      </c>
      <c r="E1419" s="12">
        <v>81</v>
      </c>
      <c r="F1419" s="12" t="s">
        <v>5105</v>
      </c>
      <c r="G1419" s="12">
        <v>1114.28</v>
      </c>
      <c r="H1419" s="363">
        <f t="shared" si="0"/>
        <v>90256.68</v>
      </c>
      <c r="I1419" s="12" t="s">
        <v>4905</v>
      </c>
    </row>
    <row r="1420" spans="1:9" ht="47.25" hidden="1" outlineLevel="4" x14ac:dyDescent="0.25">
      <c r="A1420" s="353">
        <v>30</v>
      </c>
      <c r="B1420" s="362" t="s">
        <v>2435</v>
      </c>
      <c r="C1420" s="359" t="s">
        <v>1123</v>
      </c>
      <c r="D1420" s="362" t="s">
        <v>5226</v>
      </c>
      <c r="E1420" s="12">
        <v>30</v>
      </c>
      <c r="F1420" s="12" t="s">
        <v>5874</v>
      </c>
      <c r="G1420" s="12">
        <v>522.32000000000005</v>
      </c>
      <c r="H1420" s="363">
        <f t="shared" si="0"/>
        <v>15669.600000000002</v>
      </c>
      <c r="I1420" s="12" t="s">
        <v>4905</v>
      </c>
    </row>
    <row r="1421" spans="1:9" ht="47.25" hidden="1" outlineLevel="4" x14ac:dyDescent="0.25">
      <c r="A1421" s="353">
        <v>31</v>
      </c>
      <c r="B1421" s="362" t="s">
        <v>2436</v>
      </c>
      <c r="C1421" s="359" t="s">
        <v>1123</v>
      </c>
      <c r="D1421" s="362" t="s">
        <v>5226</v>
      </c>
      <c r="E1421" s="12">
        <v>50</v>
      </c>
      <c r="F1421" s="12" t="s">
        <v>5874</v>
      </c>
      <c r="G1421" s="12">
        <v>243.74999999999997</v>
      </c>
      <c r="H1421" s="363">
        <f t="shared" si="0"/>
        <v>12187.499999999998</v>
      </c>
      <c r="I1421" s="12" t="s">
        <v>4905</v>
      </c>
    </row>
    <row r="1422" spans="1:9" ht="47.25" hidden="1" outlineLevel="4" x14ac:dyDescent="0.25">
      <c r="A1422" s="353">
        <v>32</v>
      </c>
      <c r="B1422" s="362" t="s">
        <v>2437</v>
      </c>
      <c r="C1422" s="359" t="s">
        <v>1123</v>
      </c>
      <c r="D1422" s="362" t="s">
        <v>5226</v>
      </c>
      <c r="E1422" s="12">
        <v>943</v>
      </c>
      <c r="F1422" s="12" t="s">
        <v>5874</v>
      </c>
      <c r="G1422" s="12">
        <v>389.28</v>
      </c>
      <c r="H1422" s="363">
        <f t="shared" si="0"/>
        <v>367091.04</v>
      </c>
      <c r="I1422" s="12" t="s">
        <v>4905</v>
      </c>
    </row>
    <row r="1423" spans="1:9" ht="47.25" hidden="1" outlineLevel="4" x14ac:dyDescent="0.25">
      <c r="A1423" s="353">
        <v>33</v>
      </c>
      <c r="B1423" s="362" t="s">
        <v>2438</v>
      </c>
      <c r="C1423" s="359" t="s">
        <v>1123</v>
      </c>
      <c r="D1423" s="362" t="s">
        <v>5226</v>
      </c>
      <c r="E1423" s="12">
        <v>278</v>
      </c>
      <c r="F1423" s="12" t="s">
        <v>5874</v>
      </c>
      <c r="G1423" s="12">
        <v>391.07</v>
      </c>
      <c r="H1423" s="363">
        <f t="shared" si="0"/>
        <v>108717.45999999999</v>
      </c>
      <c r="I1423" s="12" t="s">
        <v>4905</v>
      </c>
    </row>
    <row r="1424" spans="1:9" ht="47.25" hidden="1" outlineLevel="4" x14ac:dyDescent="0.25">
      <c r="A1424" s="353">
        <v>34</v>
      </c>
      <c r="B1424" s="362" t="s">
        <v>2439</v>
      </c>
      <c r="C1424" s="359" t="s">
        <v>1123</v>
      </c>
      <c r="D1424" s="362" t="s">
        <v>5226</v>
      </c>
      <c r="E1424" s="12">
        <v>65</v>
      </c>
      <c r="F1424" s="12" t="s">
        <v>5874</v>
      </c>
      <c r="G1424" s="12">
        <v>308.92</v>
      </c>
      <c r="H1424" s="363">
        <f t="shared" si="0"/>
        <v>20079.8</v>
      </c>
      <c r="I1424" s="12" t="s">
        <v>4905</v>
      </c>
    </row>
    <row r="1425" spans="1:9" ht="47.25" hidden="1" outlineLevel="4" x14ac:dyDescent="0.25">
      <c r="A1425" s="353">
        <v>35</v>
      </c>
      <c r="B1425" s="362" t="s">
        <v>2440</v>
      </c>
      <c r="C1425" s="359" t="s">
        <v>1123</v>
      </c>
      <c r="D1425" s="362" t="s">
        <v>5226</v>
      </c>
      <c r="E1425" s="12">
        <v>50</v>
      </c>
      <c r="F1425" s="12" t="s">
        <v>5874</v>
      </c>
      <c r="G1425" s="12">
        <v>230.35</v>
      </c>
      <c r="H1425" s="363">
        <f t="shared" si="0"/>
        <v>11517.5</v>
      </c>
      <c r="I1425" s="12" t="s">
        <v>4905</v>
      </c>
    </row>
    <row r="1426" spans="1:9" ht="47.25" hidden="1" outlineLevel="4" x14ac:dyDescent="0.25">
      <c r="A1426" s="353">
        <v>36</v>
      </c>
      <c r="B1426" s="362" t="s">
        <v>2441</v>
      </c>
      <c r="C1426" s="359" t="s">
        <v>1123</v>
      </c>
      <c r="D1426" s="362" t="s">
        <v>5226</v>
      </c>
      <c r="E1426" s="12">
        <v>120</v>
      </c>
      <c r="F1426" s="12" t="s">
        <v>5874</v>
      </c>
      <c r="G1426" s="12">
        <v>283.92</v>
      </c>
      <c r="H1426" s="363">
        <f t="shared" si="0"/>
        <v>34070.400000000001</v>
      </c>
      <c r="I1426" s="12" t="s">
        <v>4905</v>
      </c>
    </row>
    <row r="1427" spans="1:9" ht="47.25" hidden="1" outlineLevel="4" x14ac:dyDescent="0.25">
      <c r="A1427" s="353">
        <v>37</v>
      </c>
      <c r="B1427" s="362" t="s">
        <v>2442</v>
      </c>
      <c r="C1427" s="359" t="s">
        <v>1123</v>
      </c>
      <c r="D1427" s="362" t="s">
        <v>5226</v>
      </c>
      <c r="E1427" s="12">
        <v>211</v>
      </c>
      <c r="F1427" s="12" t="s">
        <v>5874</v>
      </c>
      <c r="G1427" s="12">
        <v>347.32</v>
      </c>
      <c r="H1427" s="363">
        <f t="shared" si="0"/>
        <v>73284.52</v>
      </c>
      <c r="I1427" s="12" t="s">
        <v>4905</v>
      </c>
    </row>
    <row r="1428" spans="1:9" ht="47.25" hidden="1" outlineLevel="4" x14ac:dyDescent="0.25">
      <c r="A1428" s="353">
        <v>38</v>
      </c>
      <c r="B1428" s="362" t="s">
        <v>2443</v>
      </c>
      <c r="C1428" s="359" t="s">
        <v>1123</v>
      </c>
      <c r="D1428" s="362" t="s">
        <v>5226</v>
      </c>
      <c r="E1428" s="12">
        <v>74</v>
      </c>
      <c r="F1428" s="12" t="s">
        <v>5874</v>
      </c>
      <c r="G1428" s="12">
        <v>319.64</v>
      </c>
      <c r="H1428" s="363">
        <f t="shared" si="0"/>
        <v>23653.360000000001</v>
      </c>
      <c r="I1428" s="12" t="s">
        <v>4905</v>
      </c>
    </row>
    <row r="1429" spans="1:9" ht="47.25" hidden="1" outlineLevel="4" x14ac:dyDescent="0.25">
      <c r="A1429" s="353">
        <v>39</v>
      </c>
      <c r="B1429" s="362" t="s">
        <v>2444</v>
      </c>
      <c r="C1429" s="359" t="s">
        <v>1123</v>
      </c>
      <c r="D1429" s="362" t="s">
        <v>5226</v>
      </c>
      <c r="E1429" s="12">
        <v>1068</v>
      </c>
      <c r="F1429" s="12" t="s">
        <v>5874</v>
      </c>
      <c r="G1429" s="12">
        <v>309.82</v>
      </c>
      <c r="H1429" s="363">
        <f t="shared" si="0"/>
        <v>330887.76</v>
      </c>
      <c r="I1429" s="12" t="s">
        <v>4905</v>
      </c>
    </row>
    <row r="1430" spans="1:9" ht="47.25" hidden="1" outlineLevel="4" x14ac:dyDescent="0.25">
      <c r="A1430" s="353">
        <v>40</v>
      </c>
      <c r="B1430" s="362" t="s">
        <v>2445</v>
      </c>
      <c r="C1430" s="359" t="s">
        <v>1123</v>
      </c>
      <c r="D1430" s="362" t="s">
        <v>5226</v>
      </c>
      <c r="E1430" s="12">
        <v>1209</v>
      </c>
      <c r="F1430" s="12" t="s">
        <v>5874</v>
      </c>
      <c r="G1430" s="12">
        <v>57.14</v>
      </c>
      <c r="H1430" s="363">
        <f t="shared" si="0"/>
        <v>69082.259999999995</v>
      </c>
      <c r="I1430" s="12" t="s">
        <v>4905</v>
      </c>
    </row>
    <row r="1431" spans="1:9" ht="47.25" hidden="1" outlineLevel="4" x14ac:dyDescent="0.25">
      <c r="A1431" s="353">
        <v>41</v>
      </c>
      <c r="B1431" s="362" t="s">
        <v>2446</v>
      </c>
      <c r="C1431" s="359" t="s">
        <v>1123</v>
      </c>
      <c r="D1431" s="362" t="s">
        <v>5226</v>
      </c>
      <c r="E1431" s="12">
        <v>2466</v>
      </c>
      <c r="F1431" s="12" t="s">
        <v>2517</v>
      </c>
      <c r="G1431" s="12">
        <v>216.07</v>
      </c>
      <c r="H1431" s="363">
        <f t="shared" si="0"/>
        <v>532828.62</v>
      </c>
      <c r="I1431" s="12" t="s">
        <v>4905</v>
      </c>
    </row>
    <row r="1432" spans="1:9" ht="47.25" hidden="1" outlineLevel="4" x14ac:dyDescent="0.25">
      <c r="A1432" s="353">
        <v>42</v>
      </c>
      <c r="B1432" s="362" t="s">
        <v>2447</v>
      </c>
      <c r="C1432" s="359" t="s">
        <v>1123</v>
      </c>
      <c r="D1432" s="362" t="s">
        <v>5226</v>
      </c>
      <c r="E1432" s="12">
        <v>1370</v>
      </c>
      <c r="F1432" s="12" t="s">
        <v>2517</v>
      </c>
      <c r="G1432" s="12">
        <v>29.46</v>
      </c>
      <c r="H1432" s="363">
        <f t="shared" si="0"/>
        <v>40360.200000000004</v>
      </c>
      <c r="I1432" s="12" t="s">
        <v>4905</v>
      </c>
    </row>
    <row r="1433" spans="1:9" ht="47.25" hidden="1" outlineLevel="4" x14ac:dyDescent="0.25">
      <c r="A1433" s="353">
        <v>43</v>
      </c>
      <c r="B1433" s="362" t="s">
        <v>2448</v>
      </c>
      <c r="C1433" s="359" t="s">
        <v>1123</v>
      </c>
      <c r="D1433" s="362" t="s">
        <v>5226</v>
      </c>
      <c r="E1433" s="12">
        <v>1524</v>
      </c>
      <c r="F1433" s="12" t="s">
        <v>2517</v>
      </c>
      <c r="G1433" s="12">
        <v>41.96</v>
      </c>
      <c r="H1433" s="363">
        <f t="shared" si="0"/>
        <v>63947.040000000001</v>
      </c>
      <c r="I1433" s="12" t="s">
        <v>4905</v>
      </c>
    </row>
    <row r="1434" spans="1:9" ht="47.25" hidden="1" outlineLevel="4" x14ac:dyDescent="0.25">
      <c r="A1434" s="353">
        <v>44</v>
      </c>
      <c r="B1434" s="362" t="s">
        <v>2449</v>
      </c>
      <c r="C1434" s="359" t="s">
        <v>1123</v>
      </c>
      <c r="D1434" s="362" t="s">
        <v>5226</v>
      </c>
      <c r="E1434" s="12">
        <v>396</v>
      </c>
      <c r="F1434" s="12" t="s">
        <v>5874</v>
      </c>
      <c r="G1434" s="12">
        <v>391.96</v>
      </c>
      <c r="H1434" s="363">
        <f t="shared" si="0"/>
        <v>155216.16</v>
      </c>
      <c r="I1434" s="12" t="s">
        <v>4905</v>
      </c>
    </row>
    <row r="1435" spans="1:9" ht="47.25" hidden="1" outlineLevel="4" x14ac:dyDescent="0.25">
      <c r="A1435" s="353">
        <v>45</v>
      </c>
      <c r="B1435" s="362" t="s">
        <v>2450</v>
      </c>
      <c r="C1435" s="359" t="s">
        <v>1123</v>
      </c>
      <c r="D1435" s="362" t="s">
        <v>5226</v>
      </c>
      <c r="E1435" s="12">
        <v>418</v>
      </c>
      <c r="F1435" s="12" t="s">
        <v>5874</v>
      </c>
      <c r="G1435" s="12">
        <v>716.07</v>
      </c>
      <c r="H1435" s="363">
        <f t="shared" si="0"/>
        <v>299317.26</v>
      </c>
      <c r="I1435" s="12" t="s">
        <v>4905</v>
      </c>
    </row>
    <row r="1436" spans="1:9" ht="47.25" hidden="1" outlineLevel="4" x14ac:dyDescent="0.25">
      <c r="A1436" s="353">
        <v>46</v>
      </c>
      <c r="B1436" s="362" t="s">
        <v>2451</v>
      </c>
      <c r="C1436" s="359" t="s">
        <v>1123</v>
      </c>
      <c r="D1436" s="362" t="s">
        <v>5226</v>
      </c>
      <c r="E1436" s="12">
        <v>2469</v>
      </c>
      <c r="F1436" s="12" t="s">
        <v>5874</v>
      </c>
      <c r="G1436" s="12">
        <v>158.91999999999999</v>
      </c>
      <c r="H1436" s="363">
        <f t="shared" si="0"/>
        <v>392373.48</v>
      </c>
      <c r="I1436" s="12" t="s">
        <v>4905</v>
      </c>
    </row>
    <row r="1437" spans="1:9" ht="47.25" hidden="1" outlineLevel="4" x14ac:dyDescent="0.25">
      <c r="A1437" s="353">
        <v>47</v>
      </c>
      <c r="B1437" s="362" t="s">
        <v>2452</v>
      </c>
      <c r="C1437" s="359" t="s">
        <v>1123</v>
      </c>
      <c r="D1437" s="362" t="s">
        <v>5226</v>
      </c>
      <c r="E1437" s="12">
        <v>736</v>
      </c>
      <c r="F1437" s="12" t="s">
        <v>2517</v>
      </c>
      <c r="G1437" s="12">
        <v>48.21</v>
      </c>
      <c r="H1437" s="363">
        <f t="shared" si="0"/>
        <v>35482.559999999998</v>
      </c>
      <c r="I1437" s="12" t="s">
        <v>4905</v>
      </c>
    </row>
    <row r="1438" spans="1:9" ht="47.25" hidden="1" outlineLevel="4" x14ac:dyDescent="0.25">
      <c r="A1438" s="353">
        <v>48</v>
      </c>
      <c r="B1438" s="362" t="s">
        <v>2453</v>
      </c>
      <c r="C1438" s="359" t="s">
        <v>1123</v>
      </c>
      <c r="D1438" s="362" t="s">
        <v>5226</v>
      </c>
      <c r="E1438" s="12">
        <v>339</v>
      </c>
      <c r="F1438" s="12" t="s">
        <v>5874</v>
      </c>
      <c r="G1438" s="12">
        <v>22.32</v>
      </c>
      <c r="H1438" s="363">
        <f t="shared" si="0"/>
        <v>7566.4800000000005</v>
      </c>
      <c r="I1438" s="12" t="s">
        <v>4905</v>
      </c>
    </row>
    <row r="1439" spans="1:9" ht="47.25" hidden="1" outlineLevel="4" x14ac:dyDescent="0.25">
      <c r="A1439" s="353">
        <v>49</v>
      </c>
      <c r="B1439" s="362" t="s">
        <v>2454</v>
      </c>
      <c r="C1439" s="359" t="s">
        <v>1123</v>
      </c>
      <c r="D1439" s="362" t="s">
        <v>5226</v>
      </c>
      <c r="E1439" s="12">
        <v>18999</v>
      </c>
      <c r="F1439" s="12" t="s">
        <v>5874</v>
      </c>
      <c r="G1439" s="12">
        <v>8.0299999999999994</v>
      </c>
      <c r="H1439" s="363">
        <f t="shared" si="0"/>
        <v>152561.97</v>
      </c>
      <c r="I1439" s="12" t="s">
        <v>4905</v>
      </c>
    </row>
    <row r="1440" spans="1:9" ht="47.25" hidden="1" outlineLevel="4" x14ac:dyDescent="0.25">
      <c r="A1440" s="353">
        <v>50</v>
      </c>
      <c r="B1440" s="362" t="s">
        <v>2455</v>
      </c>
      <c r="C1440" s="359" t="s">
        <v>1123</v>
      </c>
      <c r="D1440" s="362" t="s">
        <v>5226</v>
      </c>
      <c r="E1440" s="12">
        <v>320</v>
      </c>
      <c r="F1440" s="12" t="s">
        <v>5874</v>
      </c>
      <c r="G1440" s="12">
        <v>658.03</v>
      </c>
      <c r="H1440" s="363">
        <f t="shared" si="0"/>
        <v>210569.59999999998</v>
      </c>
      <c r="I1440" s="12" t="s">
        <v>4905</v>
      </c>
    </row>
    <row r="1441" spans="1:9" ht="47.25" hidden="1" outlineLevel="4" x14ac:dyDescent="0.25">
      <c r="A1441" s="353">
        <v>51</v>
      </c>
      <c r="B1441" s="362" t="s">
        <v>2456</v>
      </c>
      <c r="C1441" s="359" t="s">
        <v>1123</v>
      </c>
      <c r="D1441" s="362" t="s">
        <v>5226</v>
      </c>
      <c r="E1441" s="12">
        <v>232</v>
      </c>
      <c r="F1441" s="12" t="s">
        <v>5874</v>
      </c>
      <c r="G1441" s="12">
        <v>44.64</v>
      </c>
      <c r="H1441" s="363">
        <f t="shared" si="0"/>
        <v>10356.48</v>
      </c>
      <c r="I1441" s="12" t="s">
        <v>4905</v>
      </c>
    </row>
    <row r="1442" spans="1:9" ht="47.25" hidden="1" outlineLevel="4" x14ac:dyDescent="0.25">
      <c r="A1442" s="353">
        <v>52</v>
      </c>
      <c r="B1442" s="362" t="s">
        <v>2457</v>
      </c>
      <c r="C1442" s="359" t="s">
        <v>1123</v>
      </c>
      <c r="D1442" s="362" t="s">
        <v>5226</v>
      </c>
      <c r="E1442" s="12">
        <v>5000</v>
      </c>
      <c r="F1442" s="12" t="s">
        <v>4340</v>
      </c>
      <c r="G1442" s="12">
        <v>59.82</v>
      </c>
      <c r="H1442" s="363">
        <f t="shared" si="0"/>
        <v>299100</v>
      </c>
      <c r="I1442" s="12" t="s">
        <v>4905</v>
      </c>
    </row>
    <row r="1443" spans="1:9" ht="47.25" hidden="1" outlineLevel="4" x14ac:dyDescent="0.25">
      <c r="A1443" s="353">
        <v>53</v>
      </c>
      <c r="B1443" s="362" t="s">
        <v>2458</v>
      </c>
      <c r="C1443" s="359" t="s">
        <v>1123</v>
      </c>
      <c r="D1443" s="362" t="s">
        <v>5226</v>
      </c>
      <c r="E1443" s="12">
        <v>6050</v>
      </c>
      <c r="F1443" s="12" t="s">
        <v>5874</v>
      </c>
      <c r="G1443" s="12">
        <v>71.42</v>
      </c>
      <c r="H1443" s="363">
        <f t="shared" si="0"/>
        <v>432091</v>
      </c>
      <c r="I1443" s="12" t="s">
        <v>4905</v>
      </c>
    </row>
    <row r="1444" spans="1:9" ht="47.25" hidden="1" outlineLevel="4" x14ac:dyDescent="0.25">
      <c r="A1444" s="353">
        <v>54</v>
      </c>
      <c r="B1444" s="362" t="s">
        <v>2459</v>
      </c>
      <c r="C1444" s="359" t="s">
        <v>1123</v>
      </c>
      <c r="D1444" s="362" t="s">
        <v>5226</v>
      </c>
      <c r="E1444" s="12">
        <v>1060</v>
      </c>
      <c r="F1444" s="12" t="s">
        <v>5874</v>
      </c>
      <c r="G1444" s="12">
        <v>74.099999999999994</v>
      </c>
      <c r="H1444" s="363">
        <f t="shared" si="0"/>
        <v>78546</v>
      </c>
      <c r="I1444" s="12" t="s">
        <v>4905</v>
      </c>
    </row>
    <row r="1445" spans="1:9" ht="47.25" hidden="1" outlineLevel="4" x14ac:dyDescent="0.25">
      <c r="A1445" s="353">
        <v>55</v>
      </c>
      <c r="B1445" s="362" t="s">
        <v>2460</v>
      </c>
      <c r="C1445" s="359" t="s">
        <v>1123</v>
      </c>
      <c r="D1445" s="362" t="s">
        <v>5226</v>
      </c>
      <c r="E1445" s="12">
        <v>3138</v>
      </c>
      <c r="F1445" s="12" t="s">
        <v>5874</v>
      </c>
      <c r="G1445" s="12">
        <v>16.96</v>
      </c>
      <c r="H1445" s="363">
        <f t="shared" si="0"/>
        <v>53220.480000000003</v>
      </c>
      <c r="I1445" s="12" t="s">
        <v>4905</v>
      </c>
    </row>
    <row r="1446" spans="1:9" ht="47.25" hidden="1" outlineLevel="4" x14ac:dyDescent="0.25">
      <c r="A1446" s="353">
        <v>56</v>
      </c>
      <c r="B1446" s="362" t="s">
        <v>2461</v>
      </c>
      <c r="C1446" s="359" t="s">
        <v>1123</v>
      </c>
      <c r="D1446" s="362" t="s">
        <v>5226</v>
      </c>
      <c r="E1446" s="12">
        <v>72</v>
      </c>
      <c r="F1446" s="12" t="s">
        <v>5874</v>
      </c>
      <c r="G1446" s="12">
        <v>62.499999999999993</v>
      </c>
      <c r="H1446" s="363">
        <f t="shared" si="0"/>
        <v>4499.9999999999991</v>
      </c>
      <c r="I1446" s="12" t="s">
        <v>4905</v>
      </c>
    </row>
    <row r="1447" spans="1:9" ht="47.25" hidden="1" outlineLevel="4" x14ac:dyDescent="0.25">
      <c r="A1447" s="353">
        <v>57</v>
      </c>
      <c r="B1447" s="362" t="s">
        <v>2462</v>
      </c>
      <c r="C1447" s="359" t="s">
        <v>1123</v>
      </c>
      <c r="D1447" s="362" t="s">
        <v>5226</v>
      </c>
      <c r="E1447" s="12">
        <v>1015</v>
      </c>
      <c r="F1447" s="12" t="s">
        <v>4340</v>
      </c>
      <c r="G1447" s="12">
        <v>107.14</v>
      </c>
      <c r="H1447" s="363">
        <f t="shared" si="0"/>
        <v>108747.1</v>
      </c>
      <c r="I1447" s="12" t="s">
        <v>4905</v>
      </c>
    </row>
    <row r="1448" spans="1:9" ht="47.25" hidden="1" outlineLevel="4" x14ac:dyDescent="0.25">
      <c r="A1448" s="353">
        <v>58</v>
      </c>
      <c r="B1448" s="362" t="s">
        <v>2463</v>
      </c>
      <c r="C1448" s="359" t="s">
        <v>1123</v>
      </c>
      <c r="D1448" s="362" t="s">
        <v>5226</v>
      </c>
      <c r="E1448" s="12">
        <v>359</v>
      </c>
      <c r="F1448" s="12" t="s">
        <v>5105</v>
      </c>
      <c r="G1448" s="12">
        <v>419.64</v>
      </c>
      <c r="H1448" s="363">
        <f t="shared" si="0"/>
        <v>150650.76</v>
      </c>
      <c r="I1448" s="12" t="s">
        <v>4905</v>
      </c>
    </row>
    <row r="1449" spans="1:9" ht="47.25" hidden="1" outlineLevel="4" x14ac:dyDescent="0.25">
      <c r="A1449" s="353">
        <v>59</v>
      </c>
      <c r="B1449" s="362" t="s">
        <v>2464</v>
      </c>
      <c r="C1449" s="359" t="s">
        <v>1123</v>
      </c>
      <c r="D1449" s="362" t="s">
        <v>5226</v>
      </c>
      <c r="E1449" s="12">
        <v>7</v>
      </c>
      <c r="F1449" s="12" t="s">
        <v>5105</v>
      </c>
      <c r="G1449" s="12">
        <v>377.67</v>
      </c>
      <c r="H1449" s="363">
        <f t="shared" si="0"/>
        <v>2643.69</v>
      </c>
      <c r="I1449" s="12" t="s">
        <v>4905</v>
      </c>
    </row>
    <row r="1450" spans="1:9" ht="47.25" hidden="1" outlineLevel="4" x14ac:dyDescent="0.25">
      <c r="A1450" s="353">
        <v>60</v>
      </c>
      <c r="B1450" s="362" t="s">
        <v>2465</v>
      </c>
      <c r="C1450" s="359" t="s">
        <v>1123</v>
      </c>
      <c r="D1450" s="362" t="s">
        <v>5226</v>
      </c>
      <c r="E1450" s="12">
        <v>843</v>
      </c>
      <c r="F1450" s="12" t="s">
        <v>5105</v>
      </c>
      <c r="G1450" s="12">
        <v>141.07</v>
      </c>
      <c r="H1450" s="363">
        <f t="shared" si="0"/>
        <v>118922.01</v>
      </c>
      <c r="I1450" s="12" t="s">
        <v>4905</v>
      </c>
    </row>
    <row r="1451" spans="1:9" ht="47.25" hidden="1" outlineLevel="4" x14ac:dyDescent="0.25">
      <c r="A1451" s="353">
        <v>61</v>
      </c>
      <c r="B1451" s="362" t="s">
        <v>2466</v>
      </c>
      <c r="C1451" s="359" t="s">
        <v>1123</v>
      </c>
      <c r="D1451" s="362" t="s">
        <v>5226</v>
      </c>
      <c r="E1451" s="12">
        <v>5500</v>
      </c>
      <c r="F1451" s="12" t="s">
        <v>4340</v>
      </c>
      <c r="G1451" s="12">
        <v>41.96</v>
      </c>
      <c r="H1451" s="363">
        <f t="shared" si="0"/>
        <v>230780</v>
      </c>
      <c r="I1451" s="12" t="s">
        <v>4905</v>
      </c>
    </row>
    <row r="1452" spans="1:9" ht="47.25" hidden="1" outlineLevel="4" x14ac:dyDescent="0.25">
      <c r="A1452" s="353">
        <v>62</v>
      </c>
      <c r="B1452" s="362" t="s">
        <v>2467</v>
      </c>
      <c r="C1452" s="359" t="s">
        <v>1123</v>
      </c>
      <c r="D1452" s="362" t="s">
        <v>5226</v>
      </c>
      <c r="E1452" s="12">
        <v>1500</v>
      </c>
      <c r="F1452" s="12" t="s">
        <v>5874</v>
      </c>
      <c r="G1452" s="12">
        <v>8.0299999999999994</v>
      </c>
      <c r="H1452" s="363">
        <f t="shared" si="0"/>
        <v>12044.999999999998</v>
      </c>
      <c r="I1452" s="12" t="s">
        <v>4905</v>
      </c>
    </row>
    <row r="1453" spans="1:9" ht="47.25" hidden="1" outlineLevel="4" x14ac:dyDescent="0.25">
      <c r="A1453" s="353">
        <v>63</v>
      </c>
      <c r="B1453" s="362" t="s">
        <v>2468</v>
      </c>
      <c r="C1453" s="359" t="s">
        <v>1123</v>
      </c>
      <c r="D1453" s="362" t="s">
        <v>5226</v>
      </c>
      <c r="E1453" s="12">
        <v>2059</v>
      </c>
      <c r="F1453" s="12" t="s">
        <v>5874</v>
      </c>
      <c r="G1453" s="12">
        <v>133.03</v>
      </c>
      <c r="H1453" s="363">
        <f t="shared" si="0"/>
        <v>273908.77</v>
      </c>
      <c r="I1453" s="12" t="s">
        <v>4905</v>
      </c>
    </row>
    <row r="1454" spans="1:9" ht="47.25" hidden="1" outlineLevel="4" x14ac:dyDescent="0.25">
      <c r="A1454" s="353">
        <v>64</v>
      </c>
      <c r="B1454" s="362" t="s">
        <v>2469</v>
      </c>
      <c r="C1454" s="359" t="s">
        <v>1123</v>
      </c>
      <c r="D1454" s="362" t="s">
        <v>5226</v>
      </c>
      <c r="E1454" s="12">
        <v>1518</v>
      </c>
      <c r="F1454" s="12" t="s">
        <v>4466</v>
      </c>
      <c r="G1454" s="12">
        <v>158.91999999999999</v>
      </c>
      <c r="H1454" s="363">
        <f t="shared" si="0"/>
        <v>241240.55999999997</v>
      </c>
      <c r="I1454" s="12" t="s">
        <v>4905</v>
      </c>
    </row>
    <row r="1455" spans="1:9" ht="47.25" hidden="1" outlineLevel="4" x14ac:dyDescent="0.25">
      <c r="A1455" s="353">
        <v>65</v>
      </c>
      <c r="B1455" s="362" t="s">
        <v>2470</v>
      </c>
      <c r="C1455" s="359" t="s">
        <v>1123</v>
      </c>
      <c r="D1455" s="362" t="s">
        <v>5226</v>
      </c>
      <c r="E1455" s="12">
        <v>50</v>
      </c>
      <c r="F1455" s="12" t="s">
        <v>4466</v>
      </c>
      <c r="G1455" s="12">
        <v>311.60000000000002</v>
      </c>
      <c r="H1455" s="363">
        <f t="shared" si="0"/>
        <v>15580.000000000002</v>
      </c>
      <c r="I1455" s="12" t="s">
        <v>4905</v>
      </c>
    </row>
    <row r="1456" spans="1:9" ht="47.25" hidden="1" outlineLevel="4" x14ac:dyDescent="0.25">
      <c r="A1456" s="353">
        <v>66</v>
      </c>
      <c r="B1456" s="362" t="s">
        <v>2471</v>
      </c>
      <c r="C1456" s="359" t="s">
        <v>1123</v>
      </c>
      <c r="D1456" s="362" t="s">
        <v>5226</v>
      </c>
      <c r="E1456" s="12">
        <v>434</v>
      </c>
      <c r="F1456" s="12" t="s">
        <v>4340</v>
      </c>
      <c r="G1456" s="12">
        <v>1360.71</v>
      </c>
      <c r="H1456" s="363">
        <f t="shared" si="0"/>
        <v>590548.14</v>
      </c>
      <c r="I1456" s="12" t="s">
        <v>4905</v>
      </c>
    </row>
    <row r="1457" spans="1:9" ht="47.25" hidden="1" outlineLevel="4" x14ac:dyDescent="0.25">
      <c r="A1457" s="353">
        <v>67</v>
      </c>
      <c r="B1457" s="362" t="s">
        <v>2472</v>
      </c>
      <c r="C1457" s="359" t="s">
        <v>1123</v>
      </c>
      <c r="D1457" s="362" t="s">
        <v>5226</v>
      </c>
      <c r="E1457" s="12">
        <v>430</v>
      </c>
      <c r="F1457" s="12" t="s">
        <v>4340</v>
      </c>
      <c r="G1457" s="12">
        <v>764.28</v>
      </c>
      <c r="H1457" s="363">
        <f t="shared" ref="H1457:H1470" si="1">E1457*G1457</f>
        <v>328640.39999999997</v>
      </c>
      <c r="I1457" s="12" t="s">
        <v>4905</v>
      </c>
    </row>
    <row r="1458" spans="1:9" ht="47.25" hidden="1" outlineLevel="4" x14ac:dyDescent="0.25">
      <c r="A1458" s="353">
        <v>68</v>
      </c>
      <c r="B1458" s="362" t="s">
        <v>2473</v>
      </c>
      <c r="C1458" s="359" t="s">
        <v>1123</v>
      </c>
      <c r="D1458" s="362" t="s">
        <v>5226</v>
      </c>
      <c r="E1458" s="12">
        <v>163</v>
      </c>
      <c r="F1458" s="12" t="s">
        <v>5105</v>
      </c>
      <c r="G1458" s="12">
        <v>291.07</v>
      </c>
      <c r="H1458" s="363">
        <f t="shared" si="1"/>
        <v>47444.409999999996</v>
      </c>
      <c r="I1458" s="12" t="s">
        <v>4905</v>
      </c>
    </row>
    <row r="1459" spans="1:9" ht="47.25" hidden="1" outlineLevel="4" x14ac:dyDescent="0.25">
      <c r="A1459" s="353">
        <v>69</v>
      </c>
      <c r="B1459" s="362" t="s">
        <v>2474</v>
      </c>
      <c r="C1459" s="359" t="s">
        <v>1123</v>
      </c>
      <c r="D1459" s="362" t="s">
        <v>5226</v>
      </c>
      <c r="E1459" s="12">
        <v>24</v>
      </c>
      <c r="F1459" s="12" t="s">
        <v>4340</v>
      </c>
      <c r="G1459" s="12">
        <v>691.96</v>
      </c>
      <c r="H1459" s="363">
        <f t="shared" si="1"/>
        <v>16607.04</v>
      </c>
      <c r="I1459" s="12" t="s">
        <v>4905</v>
      </c>
    </row>
    <row r="1460" spans="1:9" ht="47.25" hidden="1" outlineLevel="4" x14ac:dyDescent="0.25">
      <c r="A1460" s="353">
        <v>70</v>
      </c>
      <c r="B1460" s="362" t="s">
        <v>2475</v>
      </c>
      <c r="C1460" s="359" t="s">
        <v>1123</v>
      </c>
      <c r="D1460" s="362" t="s">
        <v>5226</v>
      </c>
      <c r="E1460" s="12">
        <v>54</v>
      </c>
      <c r="F1460" s="12" t="s">
        <v>5860</v>
      </c>
      <c r="G1460" s="12">
        <v>3303.57</v>
      </c>
      <c r="H1460" s="363">
        <f t="shared" si="1"/>
        <v>178392.78</v>
      </c>
      <c r="I1460" s="12" t="s">
        <v>4905</v>
      </c>
    </row>
    <row r="1461" spans="1:9" ht="47.25" hidden="1" outlineLevel="4" x14ac:dyDescent="0.25">
      <c r="A1461" s="353">
        <v>71</v>
      </c>
      <c r="B1461" s="362" t="s">
        <v>2476</v>
      </c>
      <c r="C1461" s="359" t="s">
        <v>1123</v>
      </c>
      <c r="D1461" s="362" t="s">
        <v>5226</v>
      </c>
      <c r="E1461" s="12">
        <v>397</v>
      </c>
      <c r="F1461" s="12" t="s">
        <v>5860</v>
      </c>
      <c r="G1461" s="12">
        <v>411.6</v>
      </c>
      <c r="H1461" s="363">
        <f t="shared" si="1"/>
        <v>163405.20000000001</v>
      </c>
      <c r="I1461" s="12" t="s">
        <v>4905</v>
      </c>
    </row>
    <row r="1462" spans="1:9" ht="47.25" hidden="1" outlineLevel="4" x14ac:dyDescent="0.25">
      <c r="A1462" s="353">
        <v>72</v>
      </c>
      <c r="B1462" s="362" t="s">
        <v>2477</v>
      </c>
      <c r="C1462" s="359" t="s">
        <v>1123</v>
      </c>
      <c r="D1462" s="362" t="s">
        <v>5226</v>
      </c>
      <c r="E1462" s="12">
        <v>1065</v>
      </c>
      <c r="F1462" s="12" t="s">
        <v>5860</v>
      </c>
      <c r="G1462" s="12">
        <v>170</v>
      </c>
      <c r="H1462" s="363">
        <f t="shared" si="1"/>
        <v>181050</v>
      </c>
      <c r="I1462" s="12" t="s">
        <v>4905</v>
      </c>
    </row>
    <row r="1463" spans="1:9" ht="47.25" hidden="1" outlineLevel="4" x14ac:dyDescent="0.25">
      <c r="A1463" s="353">
        <v>73</v>
      </c>
      <c r="B1463" s="362" t="s">
        <v>2478</v>
      </c>
      <c r="C1463" s="359" t="s">
        <v>1123</v>
      </c>
      <c r="D1463" s="362" t="s">
        <v>5226</v>
      </c>
      <c r="E1463" s="12">
        <v>116</v>
      </c>
      <c r="F1463" s="12" t="s">
        <v>5874</v>
      </c>
      <c r="G1463" s="12">
        <v>219.64</v>
      </c>
      <c r="H1463" s="363">
        <f t="shared" si="1"/>
        <v>25478.239999999998</v>
      </c>
      <c r="I1463" s="12" t="s">
        <v>4905</v>
      </c>
    </row>
    <row r="1464" spans="1:9" ht="47.25" hidden="1" outlineLevel="4" x14ac:dyDescent="0.25">
      <c r="A1464" s="353">
        <v>74</v>
      </c>
      <c r="B1464" s="362" t="s">
        <v>2479</v>
      </c>
      <c r="C1464" s="359" t="s">
        <v>1123</v>
      </c>
      <c r="D1464" s="362" t="s">
        <v>5226</v>
      </c>
      <c r="E1464" s="12">
        <v>6750</v>
      </c>
      <c r="F1464" s="12" t="s">
        <v>5874</v>
      </c>
      <c r="G1464" s="12">
        <v>23.21</v>
      </c>
      <c r="H1464" s="363">
        <f t="shared" si="1"/>
        <v>156667.5</v>
      </c>
      <c r="I1464" s="12" t="s">
        <v>4905</v>
      </c>
    </row>
    <row r="1465" spans="1:9" ht="47.25" hidden="1" outlineLevel="4" x14ac:dyDescent="0.25">
      <c r="A1465" s="353">
        <v>75</v>
      </c>
      <c r="B1465" s="362" t="s">
        <v>2480</v>
      </c>
      <c r="C1465" s="359" t="s">
        <v>1123</v>
      </c>
      <c r="D1465" s="362" t="s">
        <v>5226</v>
      </c>
      <c r="E1465" s="12">
        <v>134</v>
      </c>
      <c r="F1465" s="12" t="s">
        <v>5874</v>
      </c>
      <c r="G1465" s="12">
        <v>211.6</v>
      </c>
      <c r="H1465" s="363">
        <f t="shared" si="1"/>
        <v>28354.399999999998</v>
      </c>
      <c r="I1465" s="12" t="s">
        <v>4905</v>
      </c>
    </row>
    <row r="1466" spans="1:9" ht="47.25" hidden="1" outlineLevel="4" x14ac:dyDescent="0.25">
      <c r="A1466" s="353">
        <v>76</v>
      </c>
      <c r="B1466" s="362" t="s">
        <v>2481</v>
      </c>
      <c r="C1466" s="359" t="s">
        <v>1123</v>
      </c>
      <c r="D1466" s="362" t="s">
        <v>5226</v>
      </c>
      <c r="E1466" s="12">
        <v>1080</v>
      </c>
      <c r="F1466" s="12" t="s">
        <v>4340</v>
      </c>
      <c r="G1466" s="12">
        <v>149.99999999999997</v>
      </c>
      <c r="H1466" s="363">
        <f t="shared" si="1"/>
        <v>161999.99999999997</v>
      </c>
      <c r="I1466" s="12" t="s">
        <v>4905</v>
      </c>
    </row>
    <row r="1467" spans="1:9" ht="47.25" hidden="1" outlineLevel="4" x14ac:dyDescent="0.25">
      <c r="A1467" s="353">
        <v>77</v>
      </c>
      <c r="B1467" s="362" t="s">
        <v>2482</v>
      </c>
      <c r="C1467" s="359" t="s">
        <v>1123</v>
      </c>
      <c r="D1467" s="362" t="s">
        <v>5226</v>
      </c>
      <c r="E1467" s="12">
        <v>29</v>
      </c>
      <c r="F1467" s="12" t="s">
        <v>4340</v>
      </c>
      <c r="G1467" s="12">
        <v>3383.92</v>
      </c>
      <c r="H1467" s="363">
        <f t="shared" si="1"/>
        <v>98133.680000000008</v>
      </c>
      <c r="I1467" s="12" t="s">
        <v>4905</v>
      </c>
    </row>
    <row r="1468" spans="1:9" ht="63" hidden="1" outlineLevel="4" x14ac:dyDescent="0.25">
      <c r="A1468" s="353">
        <v>78</v>
      </c>
      <c r="B1468" s="362" t="s">
        <v>2483</v>
      </c>
      <c r="C1468" s="359" t="s">
        <v>1123</v>
      </c>
      <c r="D1468" s="362" t="s">
        <v>5226</v>
      </c>
      <c r="E1468" s="12">
        <v>1</v>
      </c>
      <c r="F1468" s="12" t="s">
        <v>5874</v>
      </c>
      <c r="G1468" s="12">
        <v>5357.14</v>
      </c>
      <c r="H1468" s="363">
        <f t="shared" si="1"/>
        <v>5357.14</v>
      </c>
      <c r="I1468" s="12" t="s">
        <v>4905</v>
      </c>
    </row>
    <row r="1469" spans="1:9" ht="47.25" hidden="1" outlineLevel="4" x14ac:dyDescent="0.25">
      <c r="A1469" s="353">
        <v>79</v>
      </c>
      <c r="B1469" s="362" t="s">
        <v>2484</v>
      </c>
      <c r="C1469" s="359" t="s">
        <v>1123</v>
      </c>
      <c r="D1469" s="362" t="s">
        <v>5226</v>
      </c>
      <c r="E1469" s="12">
        <v>1</v>
      </c>
      <c r="F1469" s="12" t="s">
        <v>5874</v>
      </c>
      <c r="G1469" s="12">
        <v>7589.28</v>
      </c>
      <c r="H1469" s="363">
        <f t="shared" si="1"/>
        <v>7589.28</v>
      </c>
      <c r="I1469" s="12" t="s">
        <v>4905</v>
      </c>
    </row>
    <row r="1470" spans="1:9" ht="47.25" hidden="1" outlineLevel="4" x14ac:dyDescent="0.25">
      <c r="A1470" s="353">
        <v>80</v>
      </c>
      <c r="B1470" s="362" t="s">
        <v>2485</v>
      </c>
      <c r="C1470" s="359" t="s">
        <v>1123</v>
      </c>
      <c r="D1470" s="362" t="s">
        <v>5226</v>
      </c>
      <c r="E1470" s="12">
        <v>1500</v>
      </c>
      <c r="F1470" s="12" t="s">
        <v>5874</v>
      </c>
      <c r="G1470" s="12">
        <v>177</v>
      </c>
      <c r="H1470" s="363">
        <f t="shared" si="1"/>
        <v>265500</v>
      </c>
      <c r="I1470" s="12" t="s">
        <v>4905</v>
      </c>
    </row>
    <row r="1471" spans="1:9" ht="47.25" hidden="1" outlineLevel="4" x14ac:dyDescent="0.25">
      <c r="A1471" s="353">
        <v>81</v>
      </c>
      <c r="B1471" s="362" t="s">
        <v>2486</v>
      </c>
      <c r="C1471" s="359" t="s">
        <v>1123</v>
      </c>
      <c r="D1471" s="362" t="s">
        <v>5226</v>
      </c>
      <c r="E1471" s="12">
        <v>162</v>
      </c>
      <c r="F1471" s="12" t="s">
        <v>2517</v>
      </c>
      <c r="G1471" s="12">
        <v>1808.03</v>
      </c>
      <c r="H1471" s="363">
        <f>G1471*E1471</f>
        <v>292900.86</v>
      </c>
      <c r="I1471" s="12" t="s">
        <v>4905</v>
      </c>
    </row>
    <row r="1472" spans="1:9" ht="47.25" hidden="1" outlineLevel="4" x14ac:dyDescent="0.25">
      <c r="A1472" s="353">
        <v>82</v>
      </c>
      <c r="B1472" s="362" t="s">
        <v>2487</v>
      </c>
      <c r="C1472" s="359" t="s">
        <v>1123</v>
      </c>
      <c r="D1472" s="362" t="s">
        <v>5226</v>
      </c>
      <c r="E1472" s="12">
        <v>3116</v>
      </c>
      <c r="F1472" s="12" t="s">
        <v>5874</v>
      </c>
      <c r="G1472" s="12">
        <v>99.1</v>
      </c>
      <c r="H1472" s="363">
        <f t="shared" ref="H1472:H1497" si="2">G1472*E1472</f>
        <v>308795.59999999998</v>
      </c>
      <c r="I1472" s="12" t="s">
        <v>4905</v>
      </c>
    </row>
    <row r="1473" spans="1:9" ht="47.25" hidden="1" outlineLevel="4" x14ac:dyDescent="0.25">
      <c r="A1473" s="353">
        <v>83</v>
      </c>
      <c r="B1473" s="362" t="s">
        <v>2455</v>
      </c>
      <c r="C1473" s="359" t="s">
        <v>1123</v>
      </c>
      <c r="D1473" s="362" t="s">
        <v>5226</v>
      </c>
      <c r="E1473" s="12">
        <v>1</v>
      </c>
      <c r="F1473" s="12" t="s">
        <v>4972</v>
      </c>
      <c r="G1473" s="12">
        <v>29329.46</v>
      </c>
      <c r="H1473" s="363">
        <f t="shared" si="2"/>
        <v>29329.46</v>
      </c>
      <c r="I1473" s="12" t="s">
        <v>4905</v>
      </c>
    </row>
    <row r="1474" spans="1:9" ht="47.25" hidden="1" outlineLevel="4" x14ac:dyDescent="0.25">
      <c r="A1474" s="353">
        <v>84</v>
      </c>
      <c r="B1474" s="362" t="s">
        <v>2488</v>
      </c>
      <c r="C1474" s="359" t="s">
        <v>1123</v>
      </c>
      <c r="D1474" s="362" t="s">
        <v>5226</v>
      </c>
      <c r="E1474" s="12">
        <v>235</v>
      </c>
      <c r="F1474" s="12" t="s">
        <v>5105</v>
      </c>
      <c r="G1474" s="12">
        <v>715.17</v>
      </c>
      <c r="H1474" s="363">
        <f t="shared" si="2"/>
        <v>168064.94999999998</v>
      </c>
      <c r="I1474" s="12" t="s">
        <v>4905</v>
      </c>
    </row>
    <row r="1475" spans="1:9" ht="47.25" hidden="1" outlineLevel="4" x14ac:dyDescent="0.25">
      <c r="A1475" s="353">
        <v>85</v>
      </c>
      <c r="B1475" s="362" t="s">
        <v>2489</v>
      </c>
      <c r="C1475" s="359" t="s">
        <v>1123</v>
      </c>
      <c r="D1475" s="362" t="s">
        <v>5226</v>
      </c>
      <c r="E1475" s="12">
        <v>8</v>
      </c>
      <c r="F1475" s="12" t="s">
        <v>2517</v>
      </c>
      <c r="G1475" s="12">
        <v>1941.96</v>
      </c>
      <c r="H1475" s="363">
        <f t="shared" si="2"/>
        <v>15535.68</v>
      </c>
      <c r="I1475" s="12" t="s">
        <v>4905</v>
      </c>
    </row>
    <row r="1476" spans="1:9" ht="47.25" hidden="1" outlineLevel="4" x14ac:dyDescent="0.25">
      <c r="A1476" s="353">
        <v>86</v>
      </c>
      <c r="B1476" s="362" t="s">
        <v>2490</v>
      </c>
      <c r="C1476" s="359" t="s">
        <v>1123</v>
      </c>
      <c r="D1476" s="362" t="s">
        <v>5226</v>
      </c>
      <c r="E1476" s="12">
        <v>4</v>
      </c>
      <c r="F1476" s="12" t="s">
        <v>2517</v>
      </c>
      <c r="G1476" s="12">
        <v>8056.25</v>
      </c>
      <c r="H1476" s="363">
        <f t="shared" si="2"/>
        <v>32225</v>
      </c>
      <c r="I1476" s="12" t="s">
        <v>4905</v>
      </c>
    </row>
    <row r="1477" spans="1:9" ht="47.25" hidden="1" outlineLevel="4" x14ac:dyDescent="0.25">
      <c r="A1477" s="353">
        <v>87</v>
      </c>
      <c r="B1477" s="362" t="s">
        <v>2491</v>
      </c>
      <c r="C1477" s="359" t="s">
        <v>1123</v>
      </c>
      <c r="D1477" s="362" t="s">
        <v>5226</v>
      </c>
      <c r="E1477" s="12">
        <v>8</v>
      </c>
      <c r="F1477" s="12" t="s">
        <v>2517</v>
      </c>
      <c r="G1477" s="12">
        <v>4430.3500000000004</v>
      </c>
      <c r="H1477" s="363">
        <f t="shared" si="2"/>
        <v>35442.800000000003</v>
      </c>
      <c r="I1477" s="12" t="s">
        <v>4905</v>
      </c>
    </row>
    <row r="1478" spans="1:9" ht="47.25" hidden="1" outlineLevel="4" x14ac:dyDescent="0.25">
      <c r="A1478" s="353">
        <v>88</v>
      </c>
      <c r="B1478" s="362" t="s">
        <v>2489</v>
      </c>
      <c r="C1478" s="359" t="s">
        <v>1123</v>
      </c>
      <c r="D1478" s="362" t="s">
        <v>5226</v>
      </c>
      <c r="E1478" s="12">
        <v>17</v>
      </c>
      <c r="F1478" s="12" t="s">
        <v>2517</v>
      </c>
      <c r="G1478" s="12">
        <v>4225</v>
      </c>
      <c r="H1478" s="363">
        <f t="shared" si="2"/>
        <v>71825</v>
      </c>
      <c r="I1478" s="12" t="s">
        <v>4905</v>
      </c>
    </row>
    <row r="1479" spans="1:9" ht="47.25" hidden="1" outlineLevel="4" x14ac:dyDescent="0.25">
      <c r="A1479" s="353">
        <v>89</v>
      </c>
      <c r="B1479" s="362" t="s">
        <v>2489</v>
      </c>
      <c r="C1479" s="359" t="s">
        <v>1123</v>
      </c>
      <c r="D1479" s="362" t="s">
        <v>5226</v>
      </c>
      <c r="E1479" s="12">
        <v>89</v>
      </c>
      <c r="F1479" s="12" t="s">
        <v>4340</v>
      </c>
      <c r="G1479" s="12">
        <v>116.96</v>
      </c>
      <c r="H1479" s="363">
        <f t="shared" si="2"/>
        <v>10409.439999999999</v>
      </c>
      <c r="I1479" s="12" t="s">
        <v>4905</v>
      </c>
    </row>
    <row r="1480" spans="1:9" ht="47.25" hidden="1" outlineLevel="4" x14ac:dyDescent="0.25">
      <c r="A1480" s="353">
        <v>90</v>
      </c>
      <c r="B1480" s="362" t="s">
        <v>2492</v>
      </c>
      <c r="C1480" s="359" t="s">
        <v>1123</v>
      </c>
      <c r="D1480" s="362" t="s">
        <v>5226</v>
      </c>
      <c r="E1480" s="12">
        <v>4</v>
      </c>
      <c r="F1480" s="12" t="s">
        <v>5860</v>
      </c>
      <c r="G1480" s="12">
        <v>8861.6</v>
      </c>
      <c r="H1480" s="363">
        <f t="shared" si="2"/>
        <v>35446.400000000001</v>
      </c>
      <c r="I1480" s="12" t="s">
        <v>4905</v>
      </c>
    </row>
    <row r="1481" spans="1:9" ht="47.25" hidden="1" outlineLevel="4" x14ac:dyDescent="0.25">
      <c r="A1481" s="353">
        <v>91</v>
      </c>
      <c r="B1481" s="362" t="s">
        <v>2493</v>
      </c>
      <c r="C1481" s="359" t="s">
        <v>1123</v>
      </c>
      <c r="D1481" s="362" t="s">
        <v>5226</v>
      </c>
      <c r="E1481" s="12">
        <v>18739</v>
      </c>
      <c r="F1481" s="12" t="s">
        <v>4340</v>
      </c>
      <c r="G1481" s="12">
        <v>3.57</v>
      </c>
      <c r="H1481" s="363">
        <f t="shared" si="2"/>
        <v>66898.23</v>
      </c>
      <c r="I1481" s="12" t="s">
        <v>4905</v>
      </c>
    </row>
    <row r="1482" spans="1:9" ht="47.25" hidden="1" outlineLevel="4" x14ac:dyDescent="0.25">
      <c r="A1482" s="353">
        <v>92</v>
      </c>
      <c r="B1482" s="362" t="s">
        <v>2493</v>
      </c>
      <c r="C1482" s="359" t="s">
        <v>1123</v>
      </c>
      <c r="D1482" s="362" t="s">
        <v>5226</v>
      </c>
      <c r="E1482" s="12">
        <v>18546</v>
      </c>
      <c r="F1482" s="12" t="s">
        <v>4340</v>
      </c>
      <c r="G1482" s="12">
        <v>3.57</v>
      </c>
      <c r="H1482" s="363">
        <f t="shared" si="2"/>
        <v>66209.22</v>
      </c>
      <c r="I1482" s="12" t="s">
        <v>4905</v>
      </c>
    </row>
    <row r="1483" spans="1:9" ht="47.25" hidden="1" outlineLevel="4" x14ac:dyDescent="0.25">
      <c r="A1483" s="353">
        <v>93</v>
      </c>
      <c r="B1483" s="362" t="s">
        <v>2493</v>
      </c>
      <c r="C1483" s="359" t="s">
        <v>1123</v>
      </c>
      <c r="D1483" s="362" t="s">
        <v>5226</v>
      </c>
      <c r="E1483" s="12">
        <v>18546</v>
      </c>
      <c r="F1483" s="12" t="s">
        <v>4340</v>
      </c>
      <c r="G1483" s="12">
        <v>3.57</v>
      </c>
      <c r="H1483" s="363">
        <f t="shared" si="2"/>
        <v>66209.22</v>
      </c>
      <c r="I1483" s="12" t="s">
        <v>4905</v>
      </c>
    </row>
    <row r="1484" spans="1:9" ht="47.25" hidden="1" outlineLevel="4" x14ac:dyDescent="0.25">
      <c r="A1484" s="353">
        <v>94</v>
      </c>
      <c r="B1484" s="362" t="s">
        <v>2493</v>
      </c>
      <c r="C1484" s="359" t="s">
        <v>1123</v>
      </c>
      <c r="D1484" s="362" t="s">
        <v>5226</v>
      </c>
      <c r="E1484" s="12">
        <v>18546</v>
      </c>
      <c r="F1484" s="12" t="s">
        <v>4340</v>
      </c>
      <c r="G1484" s="12">
        <v>3.57</v>
      </c>
      <c r="H1484" s="363">
        <f t="shared" si="2"/>
        <v>66209.22</v>
      </c>
      <c r="I1484" s="12" t="s">
        <v>4905</v>
      </c>
    </row>
    <row r="1485" spans="1:9" ht="47.25" hidden="1" outlineLevel="4" x14ac:dyDescent="0.25">
      <c r="A1485" s="353">
        <v>95</v>
      </c>
      <c r="B1485" s="362" t="s">
        <v>2493</v>
      </c>
      <c r="C1485" s="359" t="s">
        <v>1123</v>
      </c>
      <c r="D1485" s="362" t="s">
        <v>5226</v>
      </c>
      <c r="E1485" s="12">
        <v>18546</v>
      </c>
      <c r="F1485" s="12" t="s">
        <v>4340</v>
      </c>
      <c r="G1485" s="12">
        <v>3.57</v>
      </c>
      <c r="H1485" s="363">
        <f t="shared" si="2"/>
        <v>66209.22</v>
      </c>
      <c r="I1485" s="12" t="s">
        <v>4905</v>
      </c>
    </row>
    <row r="1486" spans="1:9" ht="47.25" hidden="1" outlineLevel="4" x14ac:dyDescent="0.25">
      <c r="A1486" s="353">
        <v>96</v>
      </c>
      <c r="B1486" s="362" t="s">
        <v>2493</v>
      </c>
      <c r="C1486" s="359" t="s">
        <v>1123</v>
      </c>
      <c r="D1486" s="362" t="s">
        <v>5226</v>
      </c>
      <c r="E1486" s="12">
        <v>18546</v>
      </c>
      <c r="F1486" s="12" t="s">
        <v>4340</v>
      </c>
      <c r="G1486" s="12">
        <v>2.67</v>
      </c>
      <c r="H1486" s="363">
        <f t="shared" si="2"/>
        <v>49517.82</v>
      </c>
      <c r="I1486" s="12" t="s">
        <v>4905</v>
      </c>
    </row>
    <row r="1487" spans="1:9" ht="47.25" hidden="1" outlineLevel="4" x14ac:dyDescent="0.25">
      <c r="A1487" s="353">
        <v>97</v>
      </c>
      <c r="B1487" s="362" t="s">
        <v>2493</v>
      </c>
      <c r="C1487" s="359" t="s">
        <v>1123</v>
      </c>
      <c r="D1487" s="362" t="s">
        <v>5226</v>
      </c>
      <c r="E1487" s="12">
        <v>1785</v>
      </c>
      <c r="F1487" s="12" t="s">
        <v>4340</v>
      </c>
      <c r="G1487" s="12">
        <v>3.57</v>
      </c>
      <c r="H1487" s="363">
        <f t="shared" si="2"/>
        <v>6372.45</v>
      </c>
      <c r="I1487" s="12" t="s">
        <v>4905</v>
      </c>
    </row>
    <row r="1488" spans="1:9" ht="47.25" hidden="1" outlineLevel="4" x14ac:dyDescent="0.25">
      <c r="A1488" s="353">
        <v>98</v>
      </c>
      <c r="B1488" s="362" t="s">
        <v>2493</v>
      </c>
      <c r="C1488" s="359" t="s">
        <v>1123</v>
      </c>
      <c r="D1488" s="362" t="s">
        <v>5226</v>
      </c>
      <c r="E1488" s="12">
        <v>3571</v>
      </c>
      <c r="F1488" s="12" t="s">
        <v>4340</v>
      </c>
      <c r="G1488" s="12">
        <v>3.57</v>
      </c>
      <c r="H1488" s="363">
        <f t="shared" si="2"/>
        <v>12748.47</v>
      </c>
      <c r="I1488" s="12" t="s">
        <v>4905</v>
      </c>
    </row>
    <row r="1489" spans="1:9" ht="47.25" hidden="1" outlineLevel="4" x14ac:dyDescent="0.25">
      <c r="A1489" s="353">
        <v>99</v>
      </c>
      <c r="B1489" s="362" t="s">
        <v>2493</v>
      </c>
      <c r="C1489" s="359" t="s">
        <v>1123</v>
      </c>
      <c r="D1489" s="362" t="s">
        <v>5226</v>
      </c>
      <c r="E1489" s="12">
        <v>3571</v>
      </c>
      <c r="F1489" s="12" t="s">
        <v>4340</v>
      </c>
      <c r="G1489" s="12">
        <v>3.57</v>
      </c>
      <c r="H1489" s="363">
        <f t="shared" si="2"/>
        <v>12748.47</v>
      </c>
      <c r="I1489" s="12" t="s">
        <v>4905</v>
      </c>
    </row>
    <row r="1490" spans="1:9" ht="47.25" hidden="1" outlineLevel="4" x14ac:dyDescent="0.25">
      <c r="A1490" s="353">
        <v>100</v>
      </c>
      <c r="B1490" s="362" t="s">
        <v>2493</v>
      </c>
      <c r="C1490" s="359" t="s">
        <v>1123</v>
      </c>
      <c r="D1490" s="362" t="s">
        <v>5226</v>
      </c>
      <c r="E1490" s="12">
        <v>7142</v>
      </c>
      <c r="F1490" s="12" t="s">
        <v>4340</v>
      </c>
      <c r="G1490" s="12">
        <v>3.57</v>
      </c>
      <c r="H1490" s="363">
        <f t="shared" si="2"/>
        <v>25496.94</v>
      </c>
      <c r="I1490" s="12" t="s">
        <v>4905</v>
      </c>
    </row>
    <row r="1491" spans="1:9" ht="47.25" hidden="1" outlineLevel="4" x14ac:dyDescent="0.25">
      <c r="A1491" s="353">
        <v>101</v>
      </c>
      <c r="B1491" s="362" t="s">
        <v>2493</v>
      </c>
      <c r="C1491" s="359" t="s">
        <v>1123</v>
      </c>
      <c r="D1491" s="362" t="s">
        <v>5226</v>
      </c>
      <c r="E1491" s="12">
        <v>3571</v>
      </c>
      <c r="F1491" s="12" t="s">
        <v>4340</v>
      </c>
      <c r="G1491" s="12">
        <v>3.57</v>
      </c>
      <c r="H1491" s="363">
        <f t="shared" si="2"/>
        <v>12748.47</v>
      </c>
      <c r="I1491" s="12" t="s">
        <v>4905</v>
      </c>
    </row>
    <row r="1492" spans="1:9" ht="47.25" hidden="1" outlineLevel="4" x14ac:dyDescent="0.25">
      <c r="A1492" s="353">
        <v>102</v>
      </c>
      <c r="B1492" s="362" t="s">
        <v>2493</v>
      </c>
      <c r="C1492" s="359" t="s">
        <v>1123</v>
      </c>
      <c r="D1492" s="362" t="s">
        <v>5226</v>
      </c>
      <c r="E1492" s="12">
        <v>7142</v>
      </c>
      <c r="F1492" s="12" t="s">
        <v>4340</v>
      </c>
      <c r="G1492" s="12">
        <v>3.57</v>
      </c>
      <c r="H1492" s="363">
        <f t="shared" si="2"/>
        <v>25496.94</v>
      </c>
      <c r="I1492" s="12" t="s">
        <v>4905</v>
      </c>
    </row>
    <row r="1493" spans="1:9" ht="47.25" hidden="1" outlineLevel="4" x14ac:dyDescent="0.25">
      <c r="A1493" s="353">
        <v>103</v>
      </c>
      <c r="B1493" s="362" t="s">
        <v>2493</v>
      </c>
      <c r="C1493" s="359" t="s">
        <v>1123</v>
      </c>
      <c r="D1493" s="362" t="s">
        <v>5226</v>
      </c>
      <c r="E1493" s="12">
        <v>1339</v>
      </c>
      <c r="F1493" s="12" t="s">
        <v>4340</v>
      </c>
      <c r="G1493" s="12">
        <v>3.57</v>
      </c>
      <c r="H1493" s="363">
        <f t="shared" si="2"/>
        <v>4780.2299999999996</v>
      </c>
      <c r="I1493" s="12" t="s">
        <v>4905</v>
      </c>
    </row>
    <row r="1494" spans="1:9" ht="47.25" hidden="1" outlineLevel="4" x14ac:dyDescent="0.25">
      <c r="A1494" s="353">
        <v>104</v>
      </c>
      <c r="B1494" s="362" t="s">
        <v>2493</v>
      </c>
      <c r="C1494" s="359" t="s">
        <v>1123</v>
      </c>
      <c r="D1494" s="362" t="s">
        <v>5226</v>
      </c>
      <c r="E1494" s="12">
        <v>1741</v>
      </c>
      <c r="F1494" s="12" t="s">
        <v>4340</v>
      </c>
      <c r="G1494" s="12">
        <v>3.57</v>
      </c>
      <c r="H1494" s="363">
        <f t="shared" si="2"/>
        <v>6215.37</v>
      </c>
      <c r="I1494" s="12" t="s">
        <v>4905</v>
      </c>
    </row>
    <row r="1495" spans="1:9" ht="47.25" hidden="1" outlineLevel="4" x14ac:dyDescent="0.25">
      <c r="A1495" s="353">
        <v>105</v>
      </c>
      <c r="B1495" s="362" t="s">
        <v>2494</v>
      </c>
      <c r="C1495" s="359" t="s">
        <v>1123</v>
      </c>
      <c r="D1495" s="362" t="s">
        <v>5226</v>
      </c>
      <c r="E1495" s="12">
        <v>4</v>
      </c>
      <c r="F1495" s="12" t="s">
        <v>5874</v>
      </c>
      <c r="G1495" s="12">
        <v>2554.46</v>
      </c>
      <c r="H1495" s="363">
        <f t="shared" si="2"/>
        <v>10217.84</v>
      </c>
      <c r="I1495" s="12" t="s">
        <v>4905</v>
      </c>
    </row>
    <row r="1496" spans="1:9" ht="47.25" hidden="1" outlineLevel="4" x14ac:dyDescent="0.25">
      <c r="A1496" s="353">
        <v>106</v>
      </c>
      <c r="B1496" s="362" t="s">
        <v>2495</v>
      </c>
      <c r="C1496" s="359" t="s">
        <v>1123</v>
      </c>
      <c r="D1496" s="362" t="s">
        <v>5226</v>
      </c>
      <c r="E1496" s="12">
        <v>53</v>
      </c>
      <c r="F1496" s="12" t="s">
        <v>5860</v>
      </c>
      <c r="G1496" s="12">
        <v>2893.75</v>
      </c>
      <c r="H1496" s="363">
        <f t="shared" si="2"/>
        <v>153368.75</v>
      </c>
      <c r="I1496" s="12" t="s">
        <v>4905</v>
      </c>
    </row>
    <row r="1497" spans="1:9" ht="47.25" hidden="1" outlineLevel="4" x14ac:dyDescent="0.25">
      <c r="A1497" s="353">
        <v>107</v>
      </c>
      <c r="B1497" s="362" t="s">
        <v>2496</v>
      </c>
      <c r="C1497" s="359" t="s">
        <v>1123</v>
      </c>
      <c r="D1497" s="362" t="s">
        <v>5226</v>
      </c>
      <c r="E1497" s="12">
        <v>8</v>
      </c>
      <c r="F1497" s="12" t="s">
        <v>2517</v>
      </c>
      <c r="G1497" s="12">
        <v>4027.68</v>
      </c>
      <c r="H1497" s="363">
        <f t="shared" si="2"/>
        <v>32221.439999999999</v>
      </c>
      <c r="I1497" s="12" t="s">
        <v>4905</v>
      </c>
    </row>
    <row r="1498" spans="1:9" ht="47.25" hidden="1" outlineLevel="4" x14ac:dyDescent="0.25">
      <c r="A1498" s="353">
        <v>108</v>
      </c>
      <c r="B1498" s="362" t="s">
        <v>2497</v>
      </c>
      <c r="C1498" s="359" t="s">
        <v>1123</v>
      </c>
      <c r="D1498" s="362" t="s">
        <v>5226</v>
      </c>
      <c r="E1498" s="12">
        <v>1300</v>
      </c>
      <c r="F1498" s="12" t="s">
        <v>2518</v>
      </c>
      <c r="G1498" s="12">
        <v>465.17</v>
      </c>
      <c r="H1498" s="363">
        <f>E1498*G1498</f>
        <v>604721</v>
      </c>
      <c r="I1498" s="12" t="s">
        <v>4905</v>
      </c>
    </row>
    <row r="1499" spans="1:9" ht="47.25" hidden="1" outlineLevel="4" x14ac:dyDescent="0.25">
      <c r="A1499" s="353">
        <v>109</v>
      </c>
      <c r="B1499" s="362" t="s">
        <v>2498</v>
      </c>
      <c r="C1499" s="359" t="s">
        <v>1123</v>
      </c>
      <c r="D1499" s="362" t="s">
        <v>5226</v>
      </c>
      <c r="E1499" s="12">
        <v>20</v>
      </c>
      <c r="F1499" s="12" t="s">
        <v>5874</v>
      </c>
      <c r="G1499" s="12">
        <v>108.04</v>
      </c>
      <c r="H1499" s="363">
        <f t="shared" ref="H1499:H1519" si="3">E1499*G1499</f>
        <v>2160.8000000000002</v>
      </c>
      <c r="I1499" s="12" t="s">
        <v>4905</v>
      </c>
    </row>
    <row r="1500" spans="1:9" ht="47.25" hidden="1" outlineLevel="4" x14ac:dyDescent="0.25">
      <c r="A1500" s="353">
        <v>110</v>
      </c>
      <c r="B1500" s="362" t="s">
        <v>2499</v>
      </c>
      <c r="C1500" s="359" t="s">
        <v>1123</v>
      </c>
      <c r="D1500" s="362" t="s">
        <v>5226</v>
      </c>
      <c r="E1500" s="12">
        <v>20</v>
      </c>
      <c r="F1500" s="12" t="s">
        <v>5874</v>
      </c>
      <c r="G1500" s="12">
        <v>216.07</v>
      </c>
      <c r="H1500" s="363">
        <f t="shared" si="3"/>
        <v>4321.3999999999996</v>
      </c>
      <c r="I1500" s="12" t="s">
        <v>4905</v>
      </c>
    </row>
    <row r="1501" spans="1:9" ht="47.25" hidden="1" outlineLevel="4" x14ac:dyDescent="0.25">
      <c r="A1501" s="353">
        <v>111</v>
      </c>
      <c r="B1501" s="362" t="s">
        <v>2500</v>
      </c>
      <c r="C1501" s="359" t="s">
        <v>1123</v>
      </c>
      <c r="D1501" s="362" t="s">
        <v>5226</v>
      </c>
      <c r="E1501" s="12">
        <v>27</v>
      </c>
      <c r="F1501" s="12" t="s">
        <v>5874</v>
      </c>
      <c r="G1501" s="12">
        <v>241.07</v>
      </c>
      <c r="H1501" s="363">
        <f t="shared" si="3"/>
        <v>6508.8899999999994</v>
      </c>
      <c r="I1501" s="12" t="s">
        <v>4905</v>
      </c>
    </row>
    <row r="1502" spans="1:9" ht="47.25" hidden="1" outlineLevel="4" x14ac:dyDescent="0.25">
      <c r="A1502" s="353">
        <v>112</v>
      </c>
      <c r="B1502" s="362" t="s">
        <v>2458</v>
      </c>
      <c r="C1502" s="359" t="s">
        <v>1123</v>
      </c>
      <c r="D1502" s="362" t="s">
        <v>5226</v>
      </c>
      <c r="E1502" s="12">
        <v>2672</v>
      </c>
      <c r="F1502" s="12" t="s">
        <v>5874</v>
      </c>
      <c r="G1502" s="12">
        <v>25.89</v>
      </c>
      <c r="H1502" s="363">
        <f t="shared" si="3"/>
        <v>69178.080000000002</v>
      </c>
      <c r="I1502" s="12" t="s">
        <v>4905</v>
      </c>
    </row>
    <row r="1503" spans="1:9" ht="47.25" hidden="1" outlineLevel="4" x14ac:dyDescent="0.25">
      <c r="A1503" s="353">
        <v>113</v>
      </c>
      <c r="B1503" s="362" t="s">
        <v>2501</v>
      </c>
      <c r="C1503" s="359" t="s">
        <v>1123</v>
      </c>
      <c r="D1503" s="362" t="s">
        <v>5226</v>
      </c>
      <c r="E1503" s="12">
        <v>5000</v>
      </c>
      <c r="F1503" s="12" t="s">
        <v>5874</v>
      </c>
      <c r="G1503" s="12">
        <v>189.29</v>
      </c>
      <c r="H1503" s="363">
        <f t="shared" si="3"/>
        <v>946450</v>
      </c>
      <c r="I1503" s="12" t="s">
        <v>4905</v>
      </c>
    </row>
    <row r="1504" spans="1:9" ht="47.25" hidden="1" outlineLevel="4" x14ac:dyDescent="0.25">
      <c r="A1504" s="353">
        <v>114</v>
      </c>
      <c r="B1504" s="362" t="s">
        <v>2501</v>
      </c>
      <c r="C1504" s="359" t="s">
        <v>1123</v>
      </c>
      <c r="D1504" s="362" t="s">
        <v>5226</v>
      </c>
      <c r="E1504" s="12">
        <v>3000</v>
      </c>
      <c r="F1504" s="12" t="s">
        <v>5874</v>
      </c>
      <c r="G1504" s="12">
        <v>116.96</v>
      </c>
      <c r="H1504" s="363">
        <f t="shared" si="3"/>
        <v>350880</v>
      </c>
      <c r="I1504" s="12" t="s">
        <v>4905</v>
      </c>
    </row>
    <row r="1505" spans="1:9" ht="47.25" hidden="1" outlineLevel="4" x14ac:dyDescent="0.25">
      <c r="A1505" s="353">
        <v>115</v>
      </c>
      <c r="B1505" s="362" t="s">
        <v>2426</v>
      </c>
      <c r="C1505" s="359" t="s">
        <v>1123</v>
      </c>
      <c r="D1505" s="362" t="s">
        <v>5226</v>
      </c>
      <c r="E1505" s="12">
        <v>4</v>
      </c>
      <c r="F1505" s="12" t="s">
        <v>5874</v>
      </c>
      <c r="G1505" s="12">
        <v>350</v>
      </c>
      <c r="H1505" s="363">
        <f t="shared" si="3"/>
        <v>1400</v>
      </c>
      <c r="I1505" s="12" t="s">
        <v>4905</v>
      </c>
    </row>
    <row r="1506" spans="1:9" ht="47.25" hidden="1" outlineLevel="4" x14ac:dyDescent="0.25">
      <c r="A1506" s="353">
        <v>116</v>
      </c>
      <c r="B1506" s="362" t="s">
        <v>2502</v>
      </c>
      <c r="C1506" s="359" t="s">
        <v>1123</v>
      </c>
      <c r="D1506" s="362" t="s">
        <v>5226</v>
      </c>
      <c r="E1506" s="12">
        <v>261</v>
      </c>
      <c r="F1506" s="12" t="s">
        <v>5874</v>
      </c>
      <c r="G1506" s="12">
        <v>546.42999999999995</v>
      </c>
      <c r="H1506" s="363">
        <f t="shared" si="3"/>
        <v>142618.22999999998</v>
      </c>
      <c r="I1506" s="12" t="s">
        <v>4905</v>
      </c>
    </row>
    <row r="1507" spans="1:9" ht="47.25" hidden="1" outlineLevel="4" x14ac:dyDescent="0.25">
      <c r="A1507" s="353">
        <v>117</v>
      </c>
      <c r="B1507" s="362" t="s">
        <v>2503</v>
      </c>
      <c r="C1507" s="359" t="s">
        <v>1123</v>
      </c>
      <c r="D1507" s="362" t="s">
        <v>5226</v>
      </c>
      <c r="E1507" s="12">
        <v>60</v>
      </c>
      <c r="F1507" s="12" t="s">
        <v>5874</v>
      </c>
      <c r="G1507" s="12">
        <v>14.29</v>
      </c>
      <c r="H1507" s="363">
        <f t="shared" si="3"/>
        <v>857.4</v>
      </c>
      <c r="I1507" s="12" t="s">
        <v>4905</v>
      </c>
    </row>
    <row r="1508" spans="1:9" ht="47.25" hidden="1" outlineLevel="4" x14ac:dyDescent="0.25">
      <c r="A1508" s="353">
        <v>118</v>
      </c>
      <c r="B1508" s="362" t="s">
        <v>2504</v>
      </c>
      <c r="C1508" s="359" t="s">
        <v>1123</v>
      </c>
      <c r="D1508" s="362" t="s">
        <v>5226</v>
      </c>
      <c r="E1508" s="12">
        <v>36</v>
      </c>
      <c r="F1508" s="12" t="s">
        <v>5860</v>
      </c>
      <c r="G1508" s="12">
        <v>104.46</v>
      </c>
      <c r="H1508" s="363">
        <f t="shared" si="3"/>
        <v>3760.56</v>
      </c>
      <c r="I1508" s="12" t="s">
        <v>4905</v>
      </c>
    </row>
    <row r="1509" spans="1:9" ht="47.25" hidden="1" outlineLevel="4" x14ac:dyDescent="0.25">
      <c r="A1509" s="353">
        <v>119</v>
      </c>
      <c r="B1509" s="362" t="s">
        <v>2505</v>
      </c>
      <c r="C1509" s="359" t="s">
        <v>1123</v>
      </c>
      <c r="D1509" s="362" t="s">
        <v>5226</v>
      </c>
      <c r="E1509" s="12">
        <v>500</v>
      </c>
      <c r="F1509" s="12" t="s">
        <v>5874</v>
      </c>
      <c r="G1509" s="12">
        <v>133.93</v>
      </c>
      <c r="H1509" s="363">
        <f t="shared" si="3"/>
        <v>66965</v>
      </c>
      <c r="I1509" s="12" t="s">
        <v>4905</v>
      </c>
    </row>
    <row r="1510" spans="1:9" ht="47.25" hidden="1" outlineLevel="4" x14ac:dyDescent="0.25">
      <c r="A1510" s="353">
        <v>120</v>
      </c>
      <c r="B1510" s="362" t="s">
        <v>2506</v>
      </c>
      <c r="C1510" s="359" t="s">
        <v>1123</v>
      </c>
      <c r="D1510" s="362" t="s">
        <v>5226</v>
      </c>
      <c r="E1510" s="12">
        <v>3</v>
      </c>
      <c r="F1510" s="12" t="s">
        <v>5860</v>
      </c>
      <c r="G1510" s="12">
        <v>4107.1400000000003</v>
      </c>
      <c r="H1510" s="363">
        <f t="shared" si="3"/>
        <v>12321.420000000002</v>
      </c>
      <c r="I1510" s="12" t="s">
        <v>4905</v>
      </c>
    </row>
    <row r="1511" spans="1:9" ht="47.25" hidden="1" outlineLevel="4" x14ac:dyDescent="0.25">
      <c r="A1511" s="353">
        <v>121</v>
      </c>
      <c r="B1511" s="362" t="s">
        <v>2507</v>
      </c>
      <c r="C1511" s="359" t="s">
        <v>1123</v>
      </c>
      <c r="D1511" s="362" t="s">
        <v>5226</v>
      </c>
      <c r="E1511" s="12">
        <v>10</v>
      </c>
      <c r="F1511" s="12" t="s">
        <v>5874</v>
      </c>
      <c r="G1511" s="12">
        <v>35.71</v>
      </c>
      <c r="H1511" s="363">
        <f t="shared" si="3"/>
        <v>357.1</v>
      </c>
      <c r="I1511" s="12" t="s">
        <v>4905</v>
      </c>
    </row>
    <row r="1512" spans="1:9" ht="47.25" hidden="1" outlineLevel="4" x14ac:dyDescent="0.25">
      <c r="A1512" s="353">
        <v>122</v>
      </c>
      <c r="B1512" s="362" t="s">
        <v>2508</v>
      </c>
      <c r="C1512" s="359" t="s">
        <v>1123</v>
      </c>
      <c r="D1512" s="362" t="s">
        <v>5226</v>
      </c>
      <c r="E1512" s="12">
        <v>4</v>
      </c>
      <c r="F1512" s="12" t="s">
        <v>5874</v>
      </c>
      <c r="G1512" s="12">
        <v>1339.29</v>
      </c>
      <c r="H1512" s="363">
        <f t="shared" si="3"/>
        <v>5357.16</v>
      </c>
      <c r="I1512" s="12" t="s">
        <v>4905</v>
      </c>
    </row>
    <row r="1513" spans="1:9" ht="47.25" hidden="1" outlineLevel="4" x14ac:dyDescent="0.25">
      <c r="A1513" s="353">
        <v>123</v>
      </c>
      <c r="B1513" s="362" t="s">
        <v>2509</v>
      </c>
      <c r="C1513" s="359" t="s">
        <v>1123</v>
      </c>
      <c r="D1513" s="362" t="s">
        <v>5226</v>
      </c>
      <c r="E1513" s="12">
        <v>10</v>
      </c>
      <c r="F1513" s="12" t="s">
        <v>5874</v>
      </c>
      <c r="G1513" s="12">
        <v>1400</v>
      </c>
      <c r="H1513" s="363">
        <f t="shared" si="3"/>
        <v>14000</v>
      </c>
      <c r="I1513" s="12" t="s">
        <v>4905</v>
      </c>
    </row>
    <row r="1514" spans="1:9" ht="47.25" hidden="1" outlineLevel="4" x14ac:dyDescent="0.25">
      <c r="A1514" s="353">
        <v>124</v>
      </c>
      <c r="B1514" s="362" t="s">
        <v>2510</v>
      </c>
      <c r="C1514" s="359" t="s">
        <v>1123</v>
      </c>
      <c r="D1514" s="362" t="s">
        <v>5226</v>
      </c>
      <c r="E1514" s="12">
        <v>200</v>
      </c>
      <c r="F1514" s="12" t="s">
        <v>5874</v>
      </c>
      <c r="G1514" s="12">
        <v>11.61</v>
      </c>
      <c r="H1514" s="363">
        <f t="shared" si="3"/>
        <v>2322</v>
      </c>
      <c r="I1514" s="12" t="s">
        <v>4905</v>
      </c>
    </row>
    <row r="1515" spans="1:9" ht="47.25" hidden="1" outlineLevel="4" x14ac:dyDescent="0.25">
      <c r="A1515" s="353">
        <v>125</v>
      </c>
      <c r="B1515" s="362" t="s">
        <v>2511</v>
      </c>
      <c r="C1515" s="359" t="s">
        <v>1123</v>
      </c>
      <c r="D1515" s="362" t="s">
        <v>5226</v>
      </c>
      <c r="E1515" s="12">
        <v>3</v>
      </c>
      <c r="F1515" s="12" t="s">
        <v>5860</v>
      </c>
      <c r="G1515" s="12">
        <v>2750</v>
      </c>
      <c r="H1515" s="363">
        <f t="shared" si="3"/>
        <v>8250</v>
      </c>
      <c r="I1515" s="12" t="s">
        <v>4905</v>
      </c>
    </row>
    <row r="1516" spans="1:9" ht="47.25" hidden="1" outlineLevel="4" x14ac:dyDescent="0.25">
      <c r="A1516" s="353">
        <v>126</v>
      </c>
      <c r="B1516" s="362" t="s">
        <v>2512</v>
      </c>
      <c r="C1516" s="359" t="s">
        <v>1123</v>
      </c>
      <c r="D1516" s="362" t="s">
        <v>5226</v>
      </c>
      <c r="E1516" s="12">
        <v>3</v>
      </c>
      <c r="F1516" s="12" t="s">
        <v>5860</v>
      </c>
      <c r="G1516" s="12">
        <v>2850.89</v>
      </c>
      <c r="H1516" s="363">
        <f t="shared" si="3"/>
        <v>8552.67</v>
      </c>
      <c r="I1516" s="12" t="s">
        <v>4905</v>
      </c>
    </row>
    <row r="1517" spans="1:9" ht="47.25" hidden="1" outlineLevel="4" x14ac:dyDescent="0.25">
      <c r="A1517" s="353">
        <v>127</v>
      </c>
      <c r="B1517" s="362" t="s">
        <v>2513</v>
      </c>
      <c r="C1517" s="359" t="s">
        <v>1123</v>
      </c>
      <c r="D1517" s="362" t="s">
        <v>5226</v>
      </c>
      <c r="E1517" s="12">
        <v>3</v>
      </c>
      <c r="F1517" s="12" t="s">
        <v>5860</v>
      </c>
      <c r="G1517" s="12">
        <v>2750</v>
      </c>
      <c r="H1517" s="363">
        <f t="shared" si="3"/>
        <v>8250</v>
      </c>
      <c r="I1517" s="12" t="s">
        <v>4905</v>
      </c>
    </row>
    <row r="1518" spans="1:9" ht="47.25" hidden="1" outlineLevel="4" x14ac:dyDescent="0.25">
      <c r="A1518" s="353">
        <v>128</v>
      </c>
      <c r="B1518" s="362" t="s">
        <v>2514</v>
      </c>
      <c r="C1518" s="359" t="s">
        <v>1123</v>
      </c>
      <c r="D1518" s="362" t="s">
        <v>5226</v>
      </c>
      <c r="E1518" s="12">
        <v>3</v>
      </c>
      <c r="F1518" s="12" t="s">
        <v>5860</v>
      </c>
      <c r="G1518" s="12">
        <v>4379.46</v>
      </c>
      <c r="H1518" s="363">
        <f t="shared" si="3"/>
        <v>13138.380000000001</v>
      </c>
      <c r="I1518" s="12" t="s">
        <v>4905</v>
      </c>
    </row>
    <row r="1519" spans="1:9" ht="47.25" hidden="1" outlineLevel="4" x14ac:dyDescent="0.25">
      <c r="A1519" s="353">
        <v>129</v>
      </c>
      <c r="B1519" s="362" t="s">
        <v>2515</v>
      </c>
      <c r="C1519" s="359" t="s">
        <v>1123</v>
      </c>
      <c r="D1519" s="362" t="s">
        <v>5226</v>
      </c>
      <c r="E1519" s="12">
        <v>3</v>
      </c>
      <c r="F1519" s="12" t="s">
        <v>5860</v>
      </c>
      <c r="G1519" s="12">
        <v>5714.29</v>
      </c>
      <c r="H1519" s="363">
        <f t="shared" si="3"/>
        <v>17142.87</v>
      </c>
      <c r="I1519" s="12" t="s">
        <v>4905</v>
      </c>
    </row>
    <row r="1520" spans="1:9" outlineLevel="3" collapsed="1" x14ac:dyDescent="0.25">
      <c r="A1520" s="388" t="s">
        <v>2516</v>
      </c>
      <c r="B1520" s="388"/>
      <c r="C1520" s="351"/>
      <c r="D1520" s="345"/>
      <c r="E1520" s="367"/>
      <c r="F1520" s="351"/>
      <c r="G1520" s="361"/>
      <c r="H1520" s="378">
        <f>SUM(H1391:H1519)</f>
        <v>48207960.459999949</v>
      </c>
      <c r="I1520" s="351"/>
    </row>
    <row r="1521" spans="1:9" ht="15.75" customHeight="1" outlineLevel="3" x14ac:dyDescent="0.25">
      <c r="A1521" s="368" t="s">
        <v>2544</v>
      </c>
      <c r="B1521" s="352" t="s">
        <v>2543</v>
      </c>
      <c r="C1521" s="353"/>
      <c r="D1521" s="353"/>
      <c r="E1521" s="354"/>
      <c r="F1521" s="345"/>
      <c r="G1521" s="369"/>
      <c r="H1521" s="363"/>
      <c r="I1521" s="345"/>
    </row>
    <row r="1522" spans="1:9" ht="47.25" hidden="1" outlineLevel="4" x14ac:dyDescent="0.25">
      <c r="A1522" s="353">
        <v>1</v>
      </c>
      <c r="B1522" s="362" t="s">
        <v>2545</v>
      </c>
      <c r="C1522" s="359" t="s">
        <v>1123</v>
      </c>
      <c r="D1522" s="362" t="s">
        <v>5226</v>
      </c>
      <c r="E1522" s="12">
        <v>1050</v>
      </c>
      <c r="F1522" s="12" t="s">
        <v>2562</v>
      </c>
      <c r="G1522" s="12">
        <v>207.58</v>
      </c>
      <c r="H1522" s="363">
        <f>E1522*G1522</f>
        <v>217959</v>
      </c>
      <c r="I1522" s="12" t="s">
        <v>4905</v>
      </c>
    </row>
    <row r="1523" spans="1:9" ht="47.25" hidden="1" outlineLevel="4" x14ac:dyDescent="0.25">
      <c r="A1523" s="353">
        <v>2</v>
      </c>
      <c r="B1523" s="362" t="s">
        <v>2546</v>
      </c>
      <c r="C1523" s="359" t="s">
        <v>1123</v>
      </c>
      <c r="D1523" s="362" t="s">
        <v>5226</v>
      </c>
      <c r="E1523" s="12">
        <v>2125</v>
      </c>
      <c r="F1523" s="12" t="s">
        <v>1281</v>
      </c>
      <c r="G1523" s="12">
        <v>141.78</v>
      </c>
      <c r="H1523" s="363">
        <f t="shared" ref="H1523:H1537" si="4">E1523*G1523</f>
        <v>301282.5</v>
      </c>
      <c r="I1523" s="12" t="s">
        <v>4905</v>
      </c>
    </row>
    <row r="1524" spans="1:9" ht="47.25" hidden="1" outlineLevel="4" x14ac:dyDescent="0.25">
      <c r="A1524" s="353">
        <v>3</v>
      </c>
      <c r="B1524" s="362" t="s">
        <v>2547</v>
      </c>
      <c r="C1524" s="359" t="s">
        <v>1123</v>
      </c>
      <c r="D1524" s="362" t="s">
        <v>5226</v>
      </c>
      <c r="E1524" s="12">
        <v>1600</v>
      </c>
      <c r="F1524" s="12" t="s">
        <v>1281</v>
      </c>
      <c r="G1524" s="12">
        <v>458.57</v>
      </c>
      <c r="H1524" s="363">
        <f t="shared" si="4"/>
        <v>733712</v>
      </c>
      <c r="I1524" s="12" t="s">
        <v>4905</v>
      </c>
    </row>
    <row r="1525" spans="1:9" ht="47.25" hidden="1" outlineLevel="4" x14ac:dyDescent="0.25">
      <c r="A1525" s="353">
        <v>4</v>
      </c>
      <c r="B1525" s="362" t="s">
        <v>2548</v>
      </c>
      <c r="C1525" s="359" t="s">
        <v>1123</v>
      </c>
      <c r="D1525" s="362" t="s">
        <v>5226</v>
      </c>
      <c r="E1525" s="12">
        <v>172000</v>
      </c>
      <c r="F1525" s="12" t="s">
        <v>1281</v>
      </c>
      <c r="G1525" s="12">
        <v>64.959999999999994</v>
      </c>
      <c r="H1525" s="363">
        <f t="shared" si="4"/>
        <v>11173119.999999998</v>
      </c>
      <c r="I1525" s="12" t="s">
        <v>4905</v>
      </c>
    </row>
    <row r="1526" spans="1:9" ht="47.25" hidden="1" outlineLevel="4" x14ac:dyDescent="0.25">
      <c r="A1526" s="353">
        <v>5</v>
      </c>
      <c r="B1526" s="362" t="s">
        <v>2549</v>
      </c>
      <c r="C1526" s="359" t="s">
        <v>1123</v>
      </c>
      <c r="D1526" s="362" t="s">
        <v>5226</v>
      </c>
      <c r="E1526" s="12">
        <v>15</v>
      </c>
      <c r="F1526" s="12" t="s">
        <v>5875</v>
      </c>
      <c r="G1526" s="12">
        <v>43666.7</v>
      </c>
      <c r="H1526" s="363">
        <f t="shared" si="4"/>
        <v>655000.5</v>
      </c>
      <c r="I1526" s="12" t="s">
        <v>4905</v>
      </c>
    </row>
    <row r="1527" spans="1:9" ht="47.25" hidden="1" outlineLevel="4" x14ac:dyDescent="0.25">
      <c r="A1527" s="353">
        <v>6</v>
      </c>
      <c r="B1527" s="362" t="s">
        <v>2550</v>
      </c>
      <c r="C1527" s="359" t="s">
        <v>1123</v>
      </c>
      <c r="D1527" s="362" t="s">
        <v>5226</v>
      </c>
      <c r="E1527" s="12">
        <v>9</v>
      </c>
      <c r="F1527" s="12" t="s">
        <v>2563</v>
      </c>
      <c r="G1527" s="12">
        <v>351093.74999999994</v>
      </c>
      <c r="H1527" s="363">
        <f t="shared" si="4"/>
        <v>3159843.7499999995</v>
      </c>
      <c r="I1527" s="12" t="s">
        <v>4905</v>
      </c>
    </row>
    <row r="1528" spans="1:9" ht="47.25" hidden="1" outlineLevel="4" x14ac:dyDescent="0.25">
      <c r="A1528" s="353">
        <v>7</v>
      </c>
      <c r="B1528" s="362" t="s">
        <v>2551</v>
      </c>
      <c r="C1528" s="359" t="s">
        <v>1123</v>
      </c>
      <c r="D1528" s="362" t="s">
        <v>5226</v>
      </c>
      <c r="E1528" s="12">
        <v>16</v>
      </c>
      <c r="F1528" s="12" t="s">
        <v>2563</v>
      </c>
      <c r="G1528" s="12">
        <v>160499.99999999997</v>
      </c>
      <c r="H1528" s="363">
        <f t="shared" si="4"/>
        <v>2567999.9999999995</v>
      </c>
      <c r="I1528" s="12" t="s">
        <v>4905</v>
      </c>
    </row>
    <row r="1529" spans="1:9" ht="47.25" hidden="1" outlineLevel="4" x14ac:dyDescent="0.25">
      <c r="A1529" s="353">
        <v>8</v>
      </c>
      <c r="B1529" s="362" t="s">
        <v>2552</v>
      </c>
      <c r="C1529" s="359" t="s">
        <v>1123</v>
      </c>
      <c r="D1529" s="362" t="s">
        <v>5226</v>
      </c>
      <c r="E1529" s="12">
        <v>2</v>
      </c>
      <c r="F1529" s="12" t="s">
        <v>2563</v>
      </c>
      <c r="G1529" s="12">
        <v>286607.14</v>
      </c>
      <c r="H1529" s="363">
        <f t="shared" si="4"/>
        <v>573214.28</v>
      </c>
      <c r="I1529" s="12" t="s">
        <v>4905</v>
      </c>
    </row>
    <row r="1530" spans="1:9" ht="47.25" hidden="1" outlineLevel="4" x14ac:dyDescent="0.25">
      <c r="A1530" s="353">
        <v>9</v>
      </c>
      <c r="B1530" s="362" t="s">
        <v>2553</v>
      </c>
      <c r="C1530" s="359" t="s">
        <v>1123</v>
      </c>
      <c r="D1530" s="362" t="s">
        <v>5226</v>
      </c>
      <c r="E1530" s="12">
        <v>100</v>
      </c>
      <c r="F1530" s="12" t="s">
        <v>2563</v>
      </c>
      <c r="G1530" s="12">
        <v>4464.29</v>
      </c>
      <c r="H1530" s="363">
        <f>E1530*G1530</f>
        <v>446429</v>
      </c>
      <c r="I1530" s="12" t="s">
        <v>4905</v>
      </c>
    </row>
    <row r="1531" spans="1:9" ht="47.25" hidden="1" outlineLevel="4" x14ac:dyDescent="0.25">
      <c r="A1531" s="353">
        <v>10</v>
      </c>
      <c r="B1531" s="362" t="s">
        <v>2554</v>
      </c>
      <c r="C1531" s="359" t="s">
        <v>1123</v>
      </c>
      <c r="D1531" s="362" t="s">
        <v>5226</v>
      </c>
      <c r="E1531" s="12">
        <v>800</v>
      </c>
      <c r="F1531" s="12" t="s">
        <v>821</v>
      </c>
      <c r="G1531" s="12">
        <v>8035.71</v>
      </c>
      <c r="H1531" s="363">
        <f t="shared" si="4"/>
        <v>6428568</v>
      </c>
      <c r="I1531" s="12" t="s">
        <v>4905</v>
      </c>
    </row>
    <row r="1532" spans="1:9" ht="47.25" hidden="1" outlineLevel="4" x14ac:dyDescent="0.25">
      <c r="A1532" s="353">
        <v>11</v>
      </c>
      <c r="B1532" s="362" t="s">
        <v>2555</v>
      </c>
      <c r="C1532" s="359" t="s">
        <v>1123</v>
      </c>
      <c r="D1532" s="362" t="s">
        <v>5226</v>
      </c>
      <c r="E1532" s="12">
        <v>15</v>
      </c>
      <c r="F1532" s="12" t="s">
        <v>2563</v>
      </c>
      <c r="G1532" s="12">
        <v>262723.21000000002</v>
      </c>
      <c r="H1532" s="363">
        <f t="shared" si="4"/>
        <v>3940848.1500000004</v>
      </c>
      <c r="I1532" s="12" t="s">
        <v>4905</v>
      </c>
    </row>
    <row r="1533" spans="1:9" ht="47.25" hidden="1" outlineLevel="4" x14ac:dyDescent="0.25">
      <c r="A1533" s="353">
        <v>12</v>
      </c>
      <c r="B1533" s="362" t="s">
        <v>2556</v>
      </c>
      <c r="C1533" s="359" t="s">
        <v>1123</v>
      </c>
      <c r="D1533" s="362" t="s">
        <v>5226</v>
      </c>
      <c r="E1533" s="12">
        <v>15</v>
      </c>
      <c r="F1533" s="12" t="s">
        <v>5875</v>
      </c>
      <c r="G1533" s="12">
        <v>2866.07</v>
      </c>
      <c r="H1533" s="363">
        <f t="shared" si="4"/>
        <v>42991.05</v>
      </c>
      <c r="I1533" s="12" t="s">
        <v>4905</v>
      </c>
    </row>
    <row r="1534" spans="1:9" ht="47.25" hidden="1" outlineLevel="4" x14ac:dyDescent="0.25">
      <c r="A1534" s="353">
        <v>13</v>
      </c>
      <c r="B1534" s="362" t="s">
        <v>2557</v>
      </c>
      <c r="C1534" s="359" t="s">
        <v>1123</v>
      </c>
      <c r="D1534" s="362" t="s">
        <v>5226</v>
      </c>
      <c r="E1534" s="12">
        <v>1</v>
      </c>
      <c r="F1534" s="12" t="s">
        <v>4340</v>
      </c>
      <c r="G1534" s="12">
        <v>22321.43</v>
      </c>
      <c r="H1534" s="363">
        <f t="shared" si="4"/>
        <v>22321.43</v>
      </c>
      <c r="I1534" s="12" t="s">
        <v>4905</v>
      </c>
    </row>
    <row r="1535" spans="1:9" ht="47.25" hidden="1" outlineLevel="4" x14ac:dyDescent="0.25">
      <c r="A1535" s="353">
        <v>14</v>
      </c>
      <c r="B1535" s="362" t="s">
        <v>2558</v>
      </c>
      <c r="C1535" s="359" t="s">
        <v>1123</v>
      </c>
      <c r="D1535" s="362" t="s">
        <v>5226</v>
      </c>
      <c r="E1535" s="12">
        <v>5</v>
      </c>
      <c r="F1535" s="12" t="s">
        <v>5875</v>
      </c>
      <c r="G1535" s="12">
        <v>247678.57</v>
      </c>
      <c r="H1535" s="363">
        <f t="shared" si="4"/>
        <v>1238392.8500000001</v>
      </c>
      <c r="I1535" s="12" t="s">
        <v>4905</v>
      </c>
    </row>
    <row r="1536" spans="1:9" ht="47.25" hidden="1" outlineLevel="4" x14ac:dyDescent="0.25">
      <c r="A1536" s="353">
        <v>15</v>
      </c>
      <c r="B1536" s="362" t="s">
        <v>2559</v>
      </c>
      <c r="C1536" s="359" t="s">
        <v>1123</v>
      </c>
      <c r="D1536" s="362" t="s">
        <v>5226</v>
      </c>
      <c r="E1536" s="12">
        <v>80</v>
      </c>
      <c r="F1536" s="12" t="s">
        <v>4340</v>
      </c>
      <c r="G1536" s="12">
        <v>36696.43</v>
      </c>
      <c r="H1536" s="363">
        <f t="shared" si="4"/>
        <v>2935714.4</v>
      </c>
      <c r="I1536" s="12" t="s">
        <v>4905</v>
      </c>
    </row>
    <row r="1537" spans="1:9" ht="47.25" hidden="1" outlineLevel="4" x14ac:dyDescent="0.25">
      <c r="A1537" s="353">
        <v>16</v>
      </c>
      <c r="B1537" s="362" t="s">
        <v>2560</v>
      </c>
      <c r="C1537" s="359" t="s">
        <v>1123</v>
      </c>
      <c r="D1537" s="362" t="s">
        <v>5226</v>
      </c>
      <c r="E1537" s="12">
        <v>80</v>
      </c>
      <c r="F1537" s="12" t="s">
        <v>4340</v>
      </c>
      <c r="G1537" s="12">
        <v>13839.29</v>
      </c>
      <c r="H1537" s="363">
        <f t="shared" si="4"/>
        <v>1107143.2000000002</v>
      </c>
      <c r="I1537" s="12" t="s">
        <v>4905</v>
      </c>
    </row>
    <row r="1538" spans="1:9" outlineLevel="3" collapsed="1" x14ac:dyDescent="0.25">
      <c r="A1538" s="396" t="s">
        <v>2561</v>
      </c>
      <c r="B1538" s="396"/>
      <c r="C1538" s="354"/>
      <c r="D1538" s="354"/>
      <c r="E1538" s="354"/>
      <c r="F1538" s="354"/>
      <c r="G1538" s="354"/>
      <c r="H1538" s="378">
        <f>SUM(H1522:H1537)</f>
        <v>35544540.110000007</v>
      </c>
      <c r="I1538" s="354"/>
    </row>
    <row r="1539" spans="1:9" outlineLevel="3" x14ac:dyDescent="0.25">
      <c r="A1539" s="351" t="s">
        <v>2573</v>
      </c>
      <c r="B1539" s="352" t="s">
        <v>2572</v>
      </c>
      <c r="C1539" s="354"/>
      <c r="D1539" s="354"/>
      <c r="E1539" s="354"/>
      <c r="F1539" s="354"/>
      <c r="G1539" s="354"/>
      <c r="H1539" s="354"/>
      <c r="I1539" s="354"/>
    </row>
    <row r="1540" spans="1:9" ht="47.25" hidden="1" outlineLevel="4" x14ac:dyDescent="0.25">
      <c r="A1540" s="353">
        <v>1</v>
      </c>
      <c r="B1540" s="362" t="s">
        <v>2574</v>
      </c>
      <c r="C1540" s="362" t="s">
        <v>2575</v>
      </c>
      <c r="D1540" s="362" t="s">
        <v>5226</v>
      </c>
      <c r="E1540" s="12">
        <v>523195</v>
      </c>
      <c r="F1540" s="12" t="s">
        <v>821</v>
      </c>
      <c r="G1540" s="12">
        <v>187.5</v>
      </c>
      <c r="H1540" s="363">
        <f>E1540*G1540</f>
        <v>98099062.5</v>
      </c>
      <c r="I1540" s="12" t="s">
        <v>4905</v>
      </c>
    </row>
    <row r="1541" spans="1:9" ht="47.25" hidden="1" outlineLevel="4" x14ac:dyDescent="0.25">
      <c r="A1541" s="353">
        <v>2</v>
      </c>
      <c r="B1541" s="362" t="s">
        <v>2576</v>
      </c>
      <c r="C1541" s="362" t="s">
        <v>2575</v>
      </c>
      <c r="D1541" s="362" t="s">
        <v>5226</v>
      </c>
      <c r="E1541" s="12">
        <v>140464</v>
      </c>
      <c r="F1541" s="12" t="s">
        <v>821</v>
      </c>
      <c r="G1541" s="12">
        <v>139.28</v>
      </c>
      <c r="H1541" s="363">
        <f>E1541*G1541</f>
        <v>19563825.920000002</v>
      </c>
      <c r="I1541" s="12" t="s">
        <v>4905</v>
      </c>
    </row>
    <row r="1542" spans="1:9" outlineLevel="3" collapsed="1" x14ac:dyDescent="0.25">
      <c r="A1542" s="396" t="s">
        <v>2577</v>
      </c>
      <c r="B1542" s="396"/>
      <c r="C1542" s="354"/>
      <c r="D1542" s="354"/>
      <c r="E1542" s="354"/>
      <c r="F1542" s="354"/>
      <c r="G1542" s="354"/>
      <c r="H1542" s="378">
        <f>SUM(H1540:H1541)</f>
        <v>117662888.42</v>
      </c>
      <c r="I1542" s="354"/>
    </row>
    <row r="1543" spans="1:9" outlineLevel="3" x14ac:dyDescent="0.25">
      <c r="A1543" s="351" t="s">
        <v>2579</v>
      </c>
      <c r="B1543" s="352" t="s">
        <v>2578</v>
      </c>
      <c r="C1543" s="354"/>
      <c r="D1543" s="354"/>
      <c r="E1543" s="354"/>
      <c r="F1543" s="354"/>
      <c r="G1543" s="354"/>
      <c r="H1543" s="354"/>
      <c r="I1543" s="354"/>
    </row>
    <row r="1544" spans="1:9" ht="47.25" hidden="1" outlineLevel="4" x14ac:dyDescent="0.25">
      <c r="A1544" s="353">
        <v>1</v>
      </c>
      <c r="B1544" s="362" t="s">
        <v>2580</v>
      </c>
      <c r="C1544" s="359" t="s">
        <v>1123</v>
      </c>
      <c r="D1544" s="362" t="s">
        <v>5226</v>
      </c>
      <c r="E1544" s="12">
        <v>1</v>
      </c>
      <c r="F1544" s="12" t="s">
        <v>5874</v>
      </c>
      <c r="G1544" s="12">
        <v>53571.42</v>
      </c>
      <c r="H1544" s="363">
        <f t="shared" ref="H1544:H1569" si="5">E1544*G1544</f>
        <v>53571.42</v>
      </c>
      <c r="I1544" s="12" t="s">
        <v>4905</v>
      </c>
    </row>
    <row r="1545" spans="1:9" ht="47.25" hidden="1" outlineLevel="4" x14ac:dyDescent="0.25">
      <c r="A1545" s="353">
        <v>2</v>
      </c>
      <c r="B1545" s="362" t="s">
        <v>2581</v>
      </c>
      <c r="C1545" s="359" t="s">
        <v>1123</v>
      </c>
      <c r="D1545" s="362" t="s">
        <v>5226</v>
      </c>
      <c r="E1545" s="12">
        <v>1</v>
      </c>
      <c r="F1545" s="12" t="s">
        <v>5874</v>
      </c>
      <c r="G1545" s="12">
        <v>53571.42</v>
      </c>
      <c r="H1545" s="363">
        <f t="shared" si="5"/>
        <v>53571.42</v>
      </c>
      <c r="I1545" s="12" t="s">
        <v>4905</v>
      </c>
    </row>
    <row r="1546" spans="1:9" ht="47.25" hidden="1" outlineLevel="4" x14ac:dyDescent="0.25">
      <c r="A1546" s="353">
        <v>3</v>
      </c>
      <c r="B1546" s="362" t="s">
        <v>2582</v>
      </c>
      <c r="C1546" s="359" t="s">
        <v>1123</v>
      </c>
      <c r="D1546" s="362" t="s">
        <v>5226</v>
      </c>
      <c r="E1546" s="12">
        <v>1</v>
      </c>
      <c r="F1546" s="12" t="s">
        <v>5874</v>
      </c>
      <c r="G1546" s="12">
        <v>17857.14</v>
      </c>
      <c r="H1546" s="363">
        <f t="shared" si="5"/>
        <v>17857.14</v>
      </c>
      <c r="I1546" s="12" t="s">
        <v>4905</v>
      </c>
    </row>
    <row r="1547" spans="1:9" ht="47.25" hidden="1" outlineLevel="4" x14ac:dyDescent="0.25">
      <c r="A1547" s="353">
        <v>4</v>
      </c>
      <c r="B1547" s="362" t="s">
        <v>2583</v>
      </c>
      <c r="C1547" s="359" t="s">
        <v>1123</v>
      </c>
      <c r="D1547" s="362" t="s">
        <v>5226</v>
      </c>
      <c r="E1547" s="12">
        <v>1</v>
      </c>
      <c r="F1547" s="12" t="s">
        <v>5874</v>
      </c>
      <c r="G1547" s="12">
        <v>1089.28</v>
      </c>
      <c r="H1547" s="363">
        <f t="shared" si="5"/>
        <v>1089.28</v>
      </c>
      <c r="I1547" s="12" t="s">
        <v>4905</v>
      </c>
    </row>
    <row r="1548" spans="1:9" ht="47.25" hidden="1" outlineLevel="4" x14ac:dyDescent="0.25">
      <c r="A1548" s="353">
        <v>5</v>
      </c>
      <c r="B1548" s="362" t="s">
        <v>2584</v>
      </c>
      <c r="C1548" s="359" t="s">
        <v>1123</v>
      </c>
      <c r="D1548" s="362" t="s">
        <v>5226</v>
      </c>
      <c r="E1548" s="12">
        <v>1</v>
      </c>
      <c r="F1548" s="12" t="s">
        <v>5874</v>
      </c>
      <c r="G1548" s="12">
        <v>5687.5</v>
      </c>
      <c r="H1548" s="363">
        <f t="shared" si="5"/>
        <v>5687.5</v>
      </c>
      <c r="I1548" s="12" t="s">
        <v>4905</v>
      </c>
    </row>
    <row r="1549" spans="1:9" ht="47.25" hidden="1" outlineLevel="4" x14ac:dyDescent="0.25">
      <c r="A1549" s="353">
        <v>6</v>
      </c>
      <c r="B1549" s="362" t="s">
        <v>2585</v>
      </c>
      <c r="C1549" s="359" t="s">
        <v>1123</v>
      </c>
      <c r="D1549" s="362" t="s">
        <v>5226</v>
      </c>
      <c r="E1549" s="12">
        <v>1</v>
      </c>
      <c r="F1549" s="12" t="s">
        <v>5874</v>
      </c>
      <c r="G1549" s="12">
        <v>2580.35</v>
      </c>
      <c r="H1549" s="363">
        <f t="shared" si="5"/>
        <v>2580.35</v>
      </c>
      <c r="I1549" s="12" t="s">
        <v>4905</v>
      </c>
    </row>
    <row r="1550" spans="1:9" ht="47.25" hidden="1" outlineLevel="4" x14ac:dyDescent="0.25">
      <c r="A1550" s="353">
        <v>7</v>
      </c>
      <c r="B1550" s="362" t="s">
        <v>2586</v>
      </c>
      <c r="C1550" s="359" t="s">
        <v>1123</v>
      </c>
      <c r="D1550" s="362" t="s">
        <v>5226</v>
      </c>
      <c r="E1550" s="12">
        <v>1</v>
      </c>
      <c r="F1550" s="12" t="s">
        <v>5874</v>
      </c>
      <c r="G1550" s="12">
        <v>3623.21</v>
      </c>
      <c r="H1550" s="363">
        <f t="shared" si="5"/>
        <v>3623.21</v>
      </c>
      <c r="I1550" s="12" t="s">
        <v>4905</v>
      </c>
    </row>
    <row r="1551" spans="1:9" ht="47.25" hidden="1" outlineLevel="4" x14ac:dyDescent="0.25">
      <c r="A1551" s="353">
        <v>8</v>
      </c>
      <c r="B1551" s="362" t="s">
        <v>2587</v>
      </c>
      <c r="C1551" s="359" t="s">
        <v>1123</v>
      </c>
      <c r="D1551" s="362" t="s">
        <v>5226</v>
      </c>
      <c r="E1551" s="12">
        <v>1</v>
      </c>
      <c r="F1551" s="12" t="s">
        <v>5874</v>
      </c>
      <c r="G1551" s="12">
        <v>13392.85</v>
      </c>
      <c r="H1551" s="363">
        <f t="shared" si="5"/>
        <v>13392.85</v>
      </c>
      <c r="I1551" s="12" t="s">
        <v>4905</v>
      </c>
    </row>
    <row r="1552" spans="1:9" ht="47.25" hidden="1" outlineLevel="4" x14ac:dyDescent="0.25">
      <c r="A1552" s="353">
        <v>9</v>
      </c>
      <c r="B1552" s="362" t="s">
        <v>2588</v>
      </c>
      <c r="C1552" s="359" t="s">
        <v>1123</v>
      </c>
      <c r="D1552" s="362" t="s">
        <v>5226</v>
      </c>
      <c r="E1552" s="12">
        <v>1</v>
      </c>
      <c r="F1552" s="12" t="s">
        <v>5874</v>
      </c>
      <c r="G1552" s="12">
        <v>31249.999999999996</v>
      </c>
      <c r="H1552" s="363">
        <f t="shared" si="5"/>
        <v>31249.999999999996</v>
      </c>
      <c r="I1552" s="12" t="s">
        <v>4905</v>
      </c>
    </row>
    <row r="1553" spans="1:9" ht="47.25" hidden="1" outlineLevel="4" x14ac:dyDescent="0.25">
      <c r="A1553" s="353">
        <v>10</v>
      </c>
      <c r="B1553" s="362" t="s">
        <v>2589</v>
      </c>
      <c r="C1553" s="359" t="s">
        <v>1123</v>
      </c>
      <c r="D1553" s="362" t="s">
        <v>5226</v>
      </c>
      <c r="E1553" s="12">
        <v>1</v>
      </c>
      <c r="F1553" s="12" t="s">
        <v>5874</v>
      </c>
      <c r="G1553" s="12">
        <v>2004.46</v>
      </c>
      <c r="H1553" s="363">
        <f t="shared" si="5"/>
        <v>2004.46</v>
      </c>
      <c r="I1553" s="12" t="s">
        <v>4905</v>
      </c>
    </row>
    <row r="1554" spans="1:9" ht="47.25" hidden="1" outlineLevel="4" x14ac:dyDescent="0.25">
      <c r="A1554" s="353">
        <v>11</v>
      </c>
      <c r="B1554" s="362" t="s">
        <v>2590</v>
      </c>
      <c r="C1554" s="359" t="s">
        <v>1123</v>
      </c>
      <c r="D1554" s="362" t="s">
        <v>5226</v>
      </c>
      <c r="E1554" s="12">
        <v>2</v>
      </c>
      <c r="F1554" s="12" t="s">
        <v>5874</v>
      </c>
      <c r="G1554" s="12">
        <v>3571.42</v>
      </c>
      <c r="H1554" s="363">
        <f t="shared" si="5"/>
        <v>7142.84</v>
      </c>
      <c r="I1554" s="12" t="s">
        <v>4905</v>
      </c>
    </row>
    <row r="1555" spans="1:9" ht="47.25" hidden="1" outlineLevel="4" x14ac:dyDescent="0.25">
      <c r="A1555" s="353">
        <v>12</v>
      </c>
      <c r="B1555" s="362" t="s">
        <v>2591</v>
      </c>
      <c r="C1555" s="359" t="s">
        <v>1123</v>
      </c>
      <c r="D1555" s="362" t="s">
        <v>5226</v>
      </c>
      <c r="E1555" s="12">
        <v>2</v>
      </c>
      <c r="F1555" s="12" t="s">
        <v>5874</v>
      </c>
      <c r="G1555" s="12">
        <v>2232.14</v>
      </c>
      <c r="H1555" s="363">
        <f t="shared" si="5"/>
        <v>4464.28</v>
      </c>
      <c r="I1555" s="12" t="s">
        <v>4905</v>
      </c>
    </row>
    <row r="1556" spans="1:9" ht="47.25" hidden="1" outlineLevel="4" x14ac:dyDescent="0.25">
      <c r="A1556" s="353">
        <v>13</v>
      </c>
      <c r="B1556" s="362" t="s">
        <v>2592</v>
      </c>
      <c r="C1556" s="359" t="s">
        <v>1123</v>
      </c>
      <c r="D1556" s="362" t="s">
        <v>5226</v>
      </c>
      <c r="E1556" s="12">
        <v>1</v>
      </c>
      <c r="F1556" s="12" t="s">
        <v>5874</v>
      </c>
      <c r="G1556" s="12">
        <v>12954.46</v>
      </c>
      <c r="H1556" s="363">
        <f t="shared" si="5"/>
        <v>12954.46</v>
      </c>
      <c r="I1556" s="12" t="s">
        <v>4905</v>
      </c>
    </row>
    <row r="1557" spans="1:9" ht="47.25" hidden="1" outlineLevel="4" x14ac:dyDescent="0.25">
      <c r="A1557" s="353">
        <v>14</v>
      </c>
      <c r="B1557" s="362" t="s">
        <v>2593</v>
      </c>
      <c r="C1557" s="359" t="s">
        <v>1123</v>
      </c>
      <c r="D1557" s="362" t="s">
        <v>5226</v>
      </c>
      <c r="E1557" s="12">
        <v>1</v>
      </c>
      <c r="F1557" s="12" t="s">
        <v>5874</v>
      </c>
      <c r="G1557" s="12">
        <v>12258.92</v>
      </c>
      <c r="H1557" s="363">
        <f t="shared" si="5"/>
        <v>12258.92</v>
      </c>
      <c r="I1557" s="12" t="s">
        <v>4905</v>
      </c>
    </row>
    <row r="1558" spans="1:9" ht="47.25" hidden="1" outlineLevel="4" x14ac:dyDescent="0.25">
      <c r="A1558" s="353">
        <v>15</v>
      </c>
      <c r="B1558" s="362" t="s">
        <v>2594</v>
      </c>
      <c r="C1558" s="359" t="s">
        <v>1123</v>
      </c>
      <c r="D1558" s="362" t="s">
        <v>5226</v>
      </c>
      <c r="E1558" s="12">
        <v>1</v>
      </c>
      <c r="F1558" s="12" t="s">
        <v>5874</v>
      </c>
      <c r="G1558" s="12">
        <v>5357.14</v>
      </c>
      <c r="H1558" s="363">
        <f t="shared" si="5"/>
        <v>5357.14</v>
      </c>
      <c r="I1558" s="12" t="s">
        <v>4905</v>
      </c>
    </row>
    <row r="1559" spans="1:9" ht="47.25" hidden="1" outlineLevel="4" x14ac:dyDescent="0.25">
      <c r="A1559" s="353">
        <v>16</v>
      </c>
      <c r="B1559" s="362" t="s">
        <v>2595</v>
      </c>
      <c r="C1559" s="359" t="s">
        <v>1123</v>
      </c>
      <c r="D1559" s="362" t="s">
        <v>5226</v>
      </c>
      <c r="E1559" s="12">
        <v>2</v>
      </c>
      <c r="F1559" s="12" t="s">
        <v>5874</v>
      </c>
      <c r="G1559" s="12">
        <v>446.42</v>
      </c>
      <c r="H1559" s="363">
        <f t="shared" si="5"/>
        <v>892.84</v>
      </c>
      <c r="I1559" s="12" t="s">
        <v>4905</v>
      </c>
    </row>
    <row r="1560" spans="1:9" ht="47.25" hidden="1" outlineLevel="4" x14ac:dyDescent="0.25">
      <c r="A1560" s="353">
        <v>17</v>
      </c>
      <c r="B1560" s="362" t="s">
        <v>2596</v>
      </c>
      <c r="C1560" s="359" t="s">
        <v>1123</v>
      </c>
      <c r="D1560" s="362" t="s">
        <v>5226</v>
      </c>
      <c r="E1560" s="12">
        <v>2</v>
      </c>
      <c r="F1560" s="12" t="s">
        <v>5874</v>
      </c>
      <c r="G1560" s="12">
        <v>1339.28</v>
      </c>
      <c r="H1560" s="363">
        <f t="shared" si="5"/>
        <v>2678.56</v>
      </c>
      <c r="I1560" s="12" t="s">
        <v>4905</v>
      </c>
    </row>
    <row r="1561" spans="1:9" ht="47.25" hidden="1" outlineLevel="4" x14ac:dyDescent="0.25">
      <c r="A1561" s="353">
        <v>18</v>
      </c>
      <c r="B1561" s="362" t="s">
        <v>2597</v>
      </c>
      <c r="C1561" s="359" t="s">
        <v>1123</v>
      </c>
      <c r="D1561" s="362" t="s">
        <v>5226</v>
      </c>
      <c r="E1561" s="12">
        <v>1</v>
      </c>
      <c r="F1561" s="12" t="s">
        <v>5874</v>
      </c>
      <c r="G1561" s="12">
        <v>1205.3499999999999</v>
      </c>
      <c r="H1561" s="363">
        <f t="shared" si="5"/>
        <v>1205.3499999999999</v>
      </c>
      <c r="I1561" s="12" t="s">
        <v>4905</v>
      </c>
    </row>
    <row r="1562" spans="1:9" ht="47.25" hidden="1" outlineLevel="4" x14ac:dyDescent="0.25">
      <c r="A1562" s="353">
        <v>19</v>
      </c>
      <c r="B1562" s="362" t="s">
        <v>2598</v>
      </c>
      <c r="C1562" s="359" t="s">
        <v>1123</v>
      </c>
      <c r="D1562" s="362" t="s">
        <v>5226</v>
      </c>
      <c r="E1562" s="12">
        <v>1</v>
      </c>
      <c r="F1562" s="12" t="s">
        <v>5874</v>
      </c>
      <c r="G1562" s="12">
        <v>2138.39</v>
      </c>
      <c r="H1562" s="363">
        <f t="shared" si="5"/>
        <v>2138.39</v>
      </c>
      <c r="I1562" s="12" t="s">
        <v>4905</v>
      </c>
    </row>
    <row r="1563" spans="1:9" ht="47.25" hidden="1" outlineLevel="4" x14ac:dyDescent="0.25">
      <c r="A1563" s="353">
        <v>20</v>
      </c>
      <c r="B1563" s="362" t="s">
        <v>2599</v>
      </c>
      <c r="C1563" s="359" t="s">
        <v>1123</v>
      </c>
      <c r="D1563" s="362" t="s">
        <v>5226</v>
      </c>
      <c r="E1563" s="12">
        <v>1</v>
      </c>
      <c r="F1563" s="12" t="s">
        <v>5874</v>
      </c>
      <c r="G1563" s="12">
        <v>2187.5</v>
      </c>
      <c r="H1563" s="363">
        <f t="shared" si="5"/>
        <v>2187.5</v>
      </c>
      <c r="I1563" s="12" t="s">
        <v>4905</v>
      </c>
    </row>
    <row r="1564" spans="1:9" ht="47.25" hidden="1" outlineLevel="4" x14ac:dyDescent="0.25">
      <c r="A1564" s="353">
        <v>21</v>
      </c>
      <c r="B1564" s="362" t="s">
        <v>2600</v>
      </c>
      <c r="C1564" s="359" t="s">
        <v>1123</v>
      </c>
      <c r="D1564" s="362" t="s">
        <v>5226</v>
      </c>
      <c r="E1564" s="12">
        <v>1</v>
      </c>
      <c r="F1564" s="12" t="s">
        <v>5874</v>
      </c>
      <c r="G1564" s="12">
        <v>3147.32</v>
      </c>
      <c r="H1564" s="363">
        <f t="shared" si="5"/>
        <v>3147.32</v>
      </c>
      <c r="I1564" s="12" t="s">
        <v>4905</v>
      </c>
    </row>
    <row r="1565" spans="1:9" ht="47.25" hidden="1" outlineLevel="4" x14ac:dyDescent="0.25">
      <c r="A1565" s="353">
        <v>22</v>
      </c>
      <c r="B1565" s="362" t="s">
        <v>2601</v>
      </c>
      <c r="C1565" s="359" t="s">
        <v>1123</v>
      </c>
      <c r="D1565" s="362" t="s">
        <v>5226</v>
      </c>
      <c r="E1565" s="12">
        <v>1</v>
      </c>
      <c r="F1565" s="12" t="s">
        <v>5874</v>
      </c>
      <c r="G1565" s="12">
        <v>2455.35</v>
      </c>
      <c r="H1565" s="363">
        <f t="shared" si="5"/>
        <v>2455.35</v>
      </c>
      <c r="I1565" s="12" t="s">
        <v>4905</v>
      </c>
    </row>
    <row r="1566" spans="1:9" ht="47.25" hidden="1" outlineLevel="4" x14ac:dyDescent="0.25">
      <c r="A1566" s="353">
        <v>23</v>
      </c>
      <c r="B1566" s="362" t="s">
        <v>2602</v>
      </c>
      <c r="C1566" s="359" t="s">
        <v>1123</v>
      </c>
      <c r="D1566" s="362" t="s">
        <v>5226</v>
      </c>
      <c r="E1566" s="12">
        <v>1</v>
      </c>
      <c r="F1566" s="12" t="s">
        <v>5874</v>
      </c>
      <c r="G1566" s="12">
        <v>3559.82</v>
      </c>
      <c r="H1566" s="363">
        <f t="shared" si="5"/>
        <v>3559.82</v>
      </c>
      <c r="I1566" s="12" t="s">
        <v>4905</v>
      </c>
    </row>
    <row r="1567" spans="1:9" ht="47.25" hidden="1" outlineLevel="4" x14ac:dyDescent="0.25">
      <c r="A1567" s="353">
        <v>24</v>
      </c>
      <c r="B1567" s="362" t="s">
        <v>2603</v>
      </c>
      <c r="C1567" s="359" t="s">
        <v>1123</v>
      </c>
      <c r="D1567" s="362" t="s">
        <v>5226</v>
      </c>
      <c r="E1567" s="12">
        <v>1</v>
      </c>
      <c r="F1567" s="12" t="s">
        <v>5874</v>
      </c>
      <c r="G1567" s="12">
        <v>2190.17</v>
      </c>
      <c r="H1567" s="363">
        <f t="shared" si="5"/>
        <v>2190.17</v>
      </c>
      <c r="I1567" s="12" t="s">
        <v>4905</v>
      </c>
    </row>
    <row r="1568" spans="1:9" ht="47.25" hidden="1" outlineLevel="4" x14ac:dyDescent="0.25">
      <c r="A1568" s="353">
        <v>25</v>
      </c>
      <c r="B1568" s="362" t="s">
        <v>2604</v>
      </c>
      <c r="C1568" s="359" t="s">
        <v>1123</v>
      </c>
      <c r="D1568" s="362" t="s">
        <v>5226</v>
      </c>
      <c r="E1568" s="12">
        <v>1</v>
      </c>
      <c r="F1568" s="12" t="s">
        <v>5874</v>
      </c>
      <c r="G1568" s="12">
        <v>6455.35</v>
      </c>
      <c r="H1568" s="363">
        <f t="shared" si="5"/>
        <v>6455.35</v>
      </c>
      <c r="I1568" s="12" t="s">
        <v>4905</v>
      </c>
    </row>
    <row r="1569" spans="1:9" ht="47.25" hidden="1" outlineLevel="4" x14ac:dyDescent="0.25">
      <c r="A1569" s="353">
        <v>26</v>
      </c>
      <c r="B1569" s="362" t="s">
        <v>2605</v>
      </c>
      <c r="C1569" s="359" t="s">
        <v>1123</v>
      </c>
      <c r="D1569" s="362" t="s">
        <v>5226</v>
      </c>
      <c r="E1569" s="12">
        <v>1</v>
      </c>
      <c r="F1569" s="12" t="s">
        <v>5874</v>
      </c>
      <c r="G1569" s="12">
        <v>2276.7800000000002</v>
      </c>
      <c r="H1569" s="363">
        <f t="shared" si="5"/>
        <v>2276.7800000000002</v>
      </c>
      <c r="I1569" s="12" t="s">
        <v>4905</v>
      </c>
    </row>
    <row r="1570" spans="1:9" ht="47.25" hidden="1" outlineLevel="4" x14ac:dyDescent="0.25">
      <c r="A1570" s="353">
        <v>27</v>
      </c>
      <c r="B1570" s="362" t="s">
        <v>2606</v>
      </c>
      <c r="C1570" s="359" t="s">
        <v>1123</v>
      </c>
      <c r="D1570" s="362" t="s">
        <v>5226</v>
      </c>
      <c r="E1570" s="12">
        <v>5</v>
      </c>
      <c r="F1570" s="12" t="s">
        <v>2517</v>
      </c>
      <c r="G1570" s="12">
        <v>135.68</v>
      </c>
      <c r="H1570" s="363">
        <f>G1570*E1570</f>
        <v>678.40000000000009</v>
      </c>
      <c r="I1570" s="12" t="s">
        <v>4905</v>
      </c>
    </row>
    <row r="1571" spans="1:9" ht="47.25" hidden="1" outlineLevel="4" x14ac:dyDescent="0.25">
      <c r="A1571" s="353">
        <v>28</v>
      </c>
      <c r="B1571" s="362" t="s">
        <v>2606</v>
      </c>
      <c r="C1571" s="359" t="s">
        <v>1123</v>
      </c>
      <c r="D1571" s="362" t="s">
        <v>5226</v>
      </c>
      <c r="E1571" s="12">
        <v>5</v>
      </c>
      <c r="F1571" s="12" t="s">
        <v>2517</v>
      </c>
      <c r="G1571" s="12">
        <v>165.36</v>
      </c>
      <c r="H1571" s="363">
        <f t="shared" ref="H1571:H1634" si="6">G1571*E1571</f>
        <v>826.80000000000007</v>
      </c>
      <c r="I1571" s="12" t="s">
        <v>4905</v>
      </c>
    </row>
    <row r="1572" spans="1:9" ht="47.25" hidden="1" outlineLevel="4" x14ac:dyDescent="0.25">
      <c r="A1572" s="353">
        <v>29</v>
      </c>
      <c r="B1572" s="362" t="s">
        <v>2607</v>
      </c>
      <c r="C1572" s="359" t="s">
        <v>1123</v>
      </c>
      <c r="D1572" s="362" t="s">
        <v>5226</v>
      </c>
      <c r="E1572" s="12">
        <v>20</v>
      </c>
      <c r="F1572" s="12" t="s">
        <v>4340</v>
      </c>
      <c r="G1572" s="12">
        <v>630.70000000000005</v>
      </c>
      <c r="H1572" s="363">
        <f t="shared" si="6"/>
        <v>12614</v>
      </c>
      <c r="I1572" s="12" t="s">
        <v>4905</v>
      </c>
    </row>
    <row r="1573" spans="1:9" ht="47.25" hidden="1" outlineLevel="4" x14ac:dyDescent="0.25">
      <c r="A1573" s="353">
        <v>30</v>
      </c>
      <c r="B1573" s="362" t="s">
        <v>2608</v>
      </c>
      <c r="C1573" s="359" t="s">
        <v>1123</v>
      </c>
      <c r="D1573" s="362" t="s">
        <v>5226</v>
      </c>
      <c r="E1573" s="12">
        <v>600</v>
      </c>
      <c r="F1573" s="12" t="s">
        <v>4340</v>
      </c>
      <c r="G1573" s="12">
        <v>263.94</v>
      </c>
      <c r="H1573" s="363">
        <f t="shared" si="6"/>
        <v>158364</v>
      </c>
      <c r="I1573" s="12" t="s">
        <v>4905</v>
      </c>
    </row>
    <row r="1574" spans="1:9" ht="47.25" hidden="1" outlineLevel="4" x14ac:dyDescent="0.25">
      <c r="A1574" s="353">
        <v>31</v>
      </c>
      <c r="B1574" s="362" t="s">
        <v>2608</v>
      </c>
      <c r="C1574" s="359" t="s">
        <v>1123</v>
      </c>
      <c r="D1574" s="362" t="s">
        <v>5226</v>
      </c>
      <c r="E1574" s="12">
        <v>500</v>
      </c>
      <c r="F1574" s="12" t="s">
        <v>4340</v>
      </c>
      <c r="G1574" s="12">
        <v>2.6</v>
      </c>
      <c r="H1574" s="363">
        <f t="shared" si="6"/>
        <v>1300</v>
      </c>
      <c r="I1574" s="12" t="s">
        <v>4905</v>
      </c>
    </row>
    <row r="1575" spans="1:9" ht="47.25" hidden="1" outlineLevel="4" x14ac:dyDescent="0.25">
      <c r="A1575" s="353">
        <v>32</v>
      </c>
      <c r="B1575" s="362" t="s">
        <v>2608</v>
      </c>
      <c r="C1575" s="359" t="s">
        <v>1123</v>
      </c>
      <c r="D1575" s="362" t="s">
        <v>5226</v>
      </c>
      <c r="E1575" s="12">
        <v>500</v>
      </c>
      <c r="F1575" s="12" t="s">
        <v>4340</v>
      </c>
      <c r="G1575" s="12">
        <v>3.18</v>
      </c>
      <c r="H1575" s="363">
        <f t="shared" si="6"/>
        <v>1590</v>
      </c>
      <c r="I1575" s="12" t="s">
        <v>4905</v>
      </c>
    </row>
    <row r="1576" spans="1:9" ht="47.25" hidden="1" outlineLevel="4" x14ac:dyDescent="0.25">
      <c r="A1576" s="353">
        <v>33</v>
      </c>
      <c r="B1576" s="362" t="s">
        <v>2608</v>
      </c>
      <c r="C1576" s="359" t="s">
        <v>1123</v>
      </c>
      <c r="D1576" s="362" t="s">
        <v>5226</v>
      </c>
      <c r="E1576" s="12">
        <v>500</v>
      </c>
      <c r="F1576" s="12" t="s">
        <v>4340</v>
      </c>
      <c r="G1576" s="12">
        <v>4.3499999999999996</v>
      </c>
      <c r="H1576" s="363">
        <f t="shared" si="6"/>
        <v>2175</v>
      </c>
      <c r="I1576" s="12" t="s">
        <v>4905</v>
      </c>
    </row>
    <row r="1577" spans="1:9" ht="47.25" hidden="1" outlineLevel="4" x14ac:dyDescent="0.25">
      <c r="A1577" s="353">
        <v>34</v>
      </c>
      <c r="B1577" s="362" t="s">
        <v>2608</v>
      </c>
      <c r="C1577" s="359" t="s">
        <v>1123</v>
      </c>
      <c r="D1577" s="362" t="s">
        <v>5226</v>
      </c>
      <c r="E1577" s="12">
        <v>2</v>
      </c>
      <c r="F1577" s="12" t="s">
        <v>1281</v>
      </c>
      <c r="G1577" s="12">
        <v>636.00000000000011</v>
      </c>
      <c r="H1577" s="363">
        <f t="shared" si="6"/>
        <v>1272.0000000000002</v>
      </c>
      <c r="I1577" s="12" t="s">
        <v>4905</v>
      </c>
    </row>
    <row r="1578" spans="1:9" ht="47.25" hidden="1" outlineLevel="4" x14ac:dyDescent="0.25">
      <c r="A1578" s="353">
        <v>35</v>
      </c>
      <c r="B1578" s="362" t="s">
        <v>2609</v>
      </c>
      <c r="C1578" s="359" t="s">
        <v>1123</v>
      </c>
      <c r="D1578" s="362" t="s">
        <v>5226</v>
      </c>
      <c r="E1578" s="12">
        <v>2</v>
      </c>
      <c r="F1578" s="12" t="s">
        <v>4340</v>
      </c>
      <c r="G1578" s="12">
        <v>1897.4</v>
      </c>
      <c r="H1578" s="363">
        <f t="shared" si="6"/>
        <v>3794.8</v>
      </c>
      <c r="I1578" s="12" t="s">
        <v>4905</v>
      </c>
    </row>
    <row r="1579" spans="1:9" ht="47.25" hidden="1" outlineLevel="4" x14ac:dyDescent="0.25">
      <c r="A1579" s="353">
        <v>36</v>
      </c>
      <c r="B1579" s="362" t="s">
        <v>2609</v>
      </c>
      <c r="C1579" s="359" t="s">
        <v>1123</v>
      </c>
      <c r="D1579" s="362" t="s">
        <v>5226</v>
      </c>
      <c r="E1579" s="12">
        <v>2</v>
      </c>
      <c r="F1579" s="12" t="s">
        <v>4340</v>
      </c>
      <c r="G1579" s="12">
        <v>1897.4</v>
      </c>
      <c r="H1579" s="363">
        <f t="shared" si="6"/>
        <v>3794.8</v>
      </c>
      <c r="I1579" s="12" t="s">
        <v>4905</v>
      </c>
    </row>
    <row r="1580" spans="1:9" ht="47.25" hidden="1" outlineLevel="4" x14ac:dyDescent="0.25">
      <c r="A1580" s="353">
        <v>37</v>
      </c>
      <c r="B1580" s="362" t="s">
        <v>2609</v>
      </c>
      <c r="C1580" s="359" t="s">
        <v>1123</v>
      </c>
      <c r="D1580" s="362" t="s">
        <v>5226</v>
      </c>
      <c r="E1580" s="12">
        <v>2</v>
      </c>
      <c r="F1580" s="12" t="s">
        <v>4340</v>
      </c>
      <c r="G1580" s="12">
        <v>1897.4</v>
      </c>
      <c r="H1580" s="363">
        <f t="shared" si="6"/>
        <v>3794.8</v>
      </c>
      <c r="I1580" s="12" t="s">
        <v>4905</v>
      </c>
    </row>
    <row r="1581" spans="1:9" ht="47.25" hidden="1" outlineLevel="4" x14ac:dyDescent="0.25">
      <c r="A1581" s="353">
        <v>38</v>
      </c>
      <c r="B1581" s="362" t="s">
        <v>2610</v>
      </c>
      <c r="C1581" s="359" t="s">
        <v>1123</v>
      </c>
      <c r="D1581" s="362" t="s">
        <v>5226</v>
      </c>
      <c r="E1581" s="12">
        <v>10</v>
      </c>
      <c r="F1581" s="12" t="s">
        <v>2709</v>
      </c>
      <c r="G1581" s="12">
        <v>3816.0000000000005</v>
      </c>
      <c r="H1581" s="363">
        <f t="shared" si="6"/>
        <v>38160.000000000007</v>
      </c>
      <c r="I1581" s="12" t="s">
        <v>4905</v>
      </c>
    </row>
    <row r="1582" spans="1:9" ht="47.25" hidden="1" outlineLevel="4" x14ac:dyDescent="0.25">
      <c r="A1582" s="353">
        <v>39</v>
      </c>
      <c r="B1582" s="362" t="s">
        <v>2610</v>
      </c>
      <c r="C1582" s="359" t="s">
        <v>1123</v>
      </c>
      <c r="D1582" s="362" t="s">
        <v>5226</v>
      </c>
      <c r="E1582" s="12">
        <v>20</v>
      </c>
      <c r="F1582" s="12" t="s">
        <v>2709</v>
      </c>
      <c r="G1582" s="12">
        <v>2438</v>
      </c>
      <c r="H1582" s="363">
        <f t="shared" si="6"/>
        <v>48760</v>
      </c>
      <c r="I1582" s="12" t="s">
        <v>4905</v>
      </c>
    </row>
    <row r="1583" spans="1:9" ht="47.25" hidden="1" outlineLevel="4" x14ac:dyDescent="0.25">
      <c r="A1583" s="353">
        <v>40</v>
      </c>
      <c r="B1583" s="362" t="s">
        <v>2611</v>
      </c>
      <c r="C1583" s="359" t="s">
        <v>1123</v>
      </c>
      <c r="D1583" s="362" t="s">
        <v>5226</v>
      </c>
      <c r="E1583" s="12">
        <v>10</v>
      </c>
      <c r="F1583" s="12" t="s">
        <v>4340</v>
      </c>
      <c r="G1583" s="12">
        <v>1007</v>
      </c>
      <c r="H1583" s="363">
        <f t="shared" si="6"/>
        <v>10070</v>
      </c>
      <c r="I1583" s="12" t="s">
        <v>4905</v>
      </c>
    </row>
    <row r="1584" spans="1:9" ht="47.25" hidden="1" outlineLevel="4" x14ac:dyDescent="0.25">
      <c r="A1584" s="353">
        <v>41</v>
      </c>
      <c r="B1584" s="362" t="s">
        <v>2611</v>
      </c>
      <c r="C1584" s="359" t="s">
        <v>1123</v>
      </c>
      <c r="D1584" s="362" t="s">
        <v>5226</v>
      </c>
      <c r="E1584" s="12">
        <v>10</v>
      </c>
      <c r="F1584" s="12" t="s">
        <v>4340</v>
      </c>
      <c r="G1584" s="12">
        <v>42.4</v>
      </c>
      <c r="H1584" s="363">
        <f t="shared" si="6"/>
        <v>424</v>
      </c>
      <c r="I1584" s="12" t="s">
        <v>4905</v>
      </c>
    </row>
    <row r="1585" spans="1:9" ht="47.25" hidden="1" outlineLevel="4" x14ac:dyDescent="0.25">
      <c r="A1585" s="353">
        <v>42</v>
      </c>
      <c r="B1585" s="362" t="s">
        <v>2611</v>
      </c>
      <c r="C1585" s="359" t="s">
        <v>1123</v>
      </c>
      <c r="D1585" s="362" t="s">
        <v>5226</v>
      </c>
      <c r="E1585" s="12">
        <v>10</v>
      </c>
      <c r="F1585" s="12" t="s">
        <v>4340</v>
      </c>
      <c r="G1585" s="12">
        <v>70.86</v>
      </c>
      <c r="H1585" s="363">
        <f t="shared" si="6"/>
        <v>708.6</v>
      </c>
      <c r="I1585" s="12" t="s">
        <v>4905</v>
      </c>
    </row>
    <row r="1586" spans="1:9" ht="47.25" hidden="1" outlineLevel="4" x14ac:dyDescent="0.25">
      <c r="A1586" s="353">
        <v>43</v>
      </c>
      <c r="B1586" s="362" t="s">
        <v>2612</v>
      </c>
      <c r="C1586" s="359" t="s">
        <v>1123</v>
      </c>
      <c r="D1586" s="362" t="s">
        <v>5226</v>
      </c>
      <c r="E1586" s="12">
        <v>10</v>
      </c>
      <c r="F1586" s="12" t="s">
        <v>4340</v>
      </c>
      <c r="G1586" s="12">
        <v>1587.88</v>
      </c>
      <c r="H1586" s="363">
        <f t="shared" si="6"/>
        <v>15878.800000000001</v>
      </c>
      <c r="I1586" s="12" t="s">
        <v>4905</v>
      </c>
    </row>
    <row r="1587" spans="1:9" ht="47.25" hidden="1" outlineLevel="4" x14ac:dyDescent="0.25">
      <c r="A1587" s="353">
        <v>44</v>
      </c>
      <c r="B1587" s="362" t="s">
        <v>2613</v>
      </c>
      <c r="C1587" s="359" t="s">
        <v>1123</v>
      </c>
      <c r="D1587" s="362" t="s">
        <v>5226</v>
      </c>
      <c r="E1587" s="12">
        <f>20-15</f>
        <v>5</v>
      </c>
      <c r="F1587" s="12" t="s">
        <v>5876</v>
      </c>
      <c r="G1587" s="12">
        <v>318.00000000000006</v>
      </c>
      <c r="H1587" s="363">
        <f t="shared" si="6"/>
        <v>1590.0000000000002</v>
      </c>
      <c r="I1587" s="12" t="s">
        <v>4905</v>
      </c>
    </row>
    <row r="1588" spans="1:9" ht="47.25" hidden="1" outlineLevel="4" x14ac:dyDescent="0.25">
      <c r="A1588" s="353">
        <v>45</v>
      </c>
      <c r="B1588" s="362" t="s">
        <v>2614</v>
      </c>
      <c r="C1588" s="359" t="s">
        <v>1123</v>
      </c>
      <c r="D1588" s="362" t="s">
        <v>5226</v>
      </c>
      <c r="E1588" s="12">
        <v>2</v>
      </c>
      <c r="F1588" s="12" t="s">
        <v>1281</v>
      </c>
      <c r="G1588" s="12">
        <v>530</v>
      </c>
      <c r="H1588" s="363">
        <f t="shared" si="6"/>
        <v>1060</v>
      </c>
      <c r="I1588" s="12" t="s">
        <v>4905</v>
      </c>
    </row>
    <row r="1589" spans="1:9" ht="47.25" hidden="1" outlineLevel="4" x14ac:dyDescent="0.25">
      <c r="A1589" s="353">
        <v>46</v>
      </c>
      <c r="B1589" s="362" t="s">
        <v>2615</v>
      </c>
      <c r="C1589" s="359" t="s">
        <v>1123</v>
      </c>
      <c r="D1589" s="362" t="s">
        <v>5226</v>
      </c>
      <c r="E1589" s="12">
        <v>0.5</v>
      </c>
      <c r="F1589" s="12" t="s">
        <v>821</v>
      </c>
      <c r="G1589" s="12">
        <v>689.00000000000011</v>
      </c>
      <c r="H1589" s="363">
        <f t="shared" si="6"/>
        <v>344.50000000000006</v>
      </c>
      <c r="I1589" s="12" t="s">
        <v>4905</v>
      </c>
    </row>
    <row r="1590" spans="1:9" ht="47.25" hidden="1" outlineLevel="4" x14ac:dyDescent="0.25">
      <c r="A1590" s="353">
        <v>47</v>
      </c>
      <c r="B1590" s="362" t="s">
        <v>2616</v>
      </c>
      <c r="C1590" s="359" t="s">
        <v>1123</v>
      </c>
      <c r="D1590" s="362" t="s">
        <v>5226</v>
      </c>
      <c r="E1590" s="12">
        <v>0.5</v>
      </c>
      <c r="F1590" s="12" t="s">
        <v>821</v>
      </c>
      <c r="G1590" s="12">
        <v>689.00000000000011</v>
      </c>
      <c r="H1590" s="363">
        <f t="shared" si="6"/>
        <v>344.50000000000006</v>
      </c>
      <c r="I1590" s="12" t="s">
        <v>4905</v>
      </c>
    </row>
    <row r="1591" spans="1:9" ht="47.25" hidden="1" outlineLevel="4" x14ac:dyDescent="0.25">
      <c r="A1591" s="353">
        <v>48</v>
      </c>
      <c r="B1591" s="362" t="s">
        <v>2617</v>
      </c>
      <c r="C1591" s="359" t="s">
        <v>1123</v>
      </c>
      <c r="D1591" s="362" t="s">
        <v>5226</v>
      </c>
      <c r="E1591" s="12">
        <v>3</v>
      </c>
      <c r="F1591" s="12" t="s">
        <v>2710</v>
      </c>
      <c r="G1591" s="12">
        <v>694.30000000000007</v>
      </c>
      <c r="H1591" s="363">
        <f t="shared" si="6"/>
        <v>2082.9</v>
      </c>
      <c r="I1591" s="12" t="s">
        <v>4905</v>
      </c>
    </row>
    <row r="1592" spans="1:9" ht="47.25" hidden="1" outlineLevel="4" x14ac:dyDescent="0.25">
      <c r="A1592" s="353">
        <v>49</v>
      </c>
      <c r="B1592" s="362" t="s">
        <v>2618</v>
      </c>
      <c r="C1592" s="359" t="s">
        <v>1123</v>
      </c>
      <c r="D1592" s="362" t="s">
        <v>5226</v>
      </c>
      <c r="E1592" s="12">
        <v>7</v>
      </c>
      <c r="F1592" s="12" t="s">
        <v>1281</v>
      </c>
      <c r="G1592" s="12">
        <v>361.57</v>
      </c>
      <c r="H1592" s="363">
        <f t="shared" si="6"/>
        <v>2530.9899999999998</v>
      </c>
      <c r="I1592" s="12" t="s">
        <v>4905</v>
      </c>
    </row>
    <row r="1593" spans="1:9" ht="47.25" hidden="1" outlineLevel="4" x14ac:dyDescent="0.25">
      <c r="A1593" s="353">
        <v>50</v>
      </c>
      <c r="B1593" s="362" t="s">
        <v>2619</v>
      </c>
      <c r="C1593" s="359" t="s">
        <v>1123</v>
      </c>
      <c r="D1593" s="362" t="s">
        <v>5226</v>
      </c>
      <c r="E1593" s="12">
        <v>1</v>
      </c>
      <c r="F1593" s="12" t="s">
        <v>4340</v>
      </c>
      <c r="G1593" s="12">
        <v>10388.000000000002</v>
      </c>
      <c r="H1593" s="363">
        <f t="shared" si="6"/>
        <v>10388.000000000002</v>
      </c>
      <c r="I1593" s="12" t="s">
        <v>4905</v>
      </c>
    </row>
    <row r="1594" spans="1:9" ht="47.25" hidden="1" outlineLevel="4" x14ac:dyDescent="0.25">
      <c r="A1594" s="353">
        <v>51</v>
      </c>
      <c r="B1594" s="362" t="s">
        <v>2620</v>
      </c>
      <c r="C1594" s="359" t="s">
        <v>1123</v>
      </c>
      <c r="D1594" s="362" t="s">
        <v>5226</v>
      </c>
      <c r="E1594" s="12">
        <v>1</v>
      </c>
      <c r="F1594" s="12" t="s">
        <v>4340</v>
      </c>
      <c r="G1594" s="12">
        <v>5586.2</v>
      </c>
      <c r="H1594" s="363">
        <f t="shared" si="6"/>
        <v>5586.2</v>
      </c>
      <c r="I1594" s="12" t="s">
        <v>4905</v>
      </c>
    </row>
    <row r="1595" spans="1:9" ht="47.25" hidden="1" outlineLevel="4" x14ac:dyDescent="0.25">
      <c r="A1595" s="353">
        <v>52</v>
      </c>
      <c r="B1595" s="362" t="s">
        <v>2621</v>
      </c>
      <c r="C1595" s="359" t="s">
        <v>1123</v>
      </c>
      <c r="D1595" s="362" t="s">
        <v>5226</v>
      </c>
      <c r="E1595" s="12">
        <v>4</v>
      </c>
      <c r="F1595" s="12" t="s">
        <v>2517</v>
      </c>
      <c r="G1595" s="12">
        <v>1955.6999999999998</v>
      </c>
      <c r="H1595" s="363">
        <f t="shared" si="6"/>
        <v>7822.7999999999993</v>
      </c>
      <c r="I1595" s="12" t="s">
        <v>4905</v>
      </c>
    </row>
    <row r="1596" spans="1:9" ht="47.25" hidden="1" outlineLevel="4" x14ac:dyDescent="0.25">
      <c r="A1596" s="353">
        <v>53</v>
      </c>
      <c r="B1596" s="362" t="s">
        <v>2622</v>
      </c>
      <c r="C1596" s="359" t="s">
        <v>1123</v>
      </c>
      <c r="D1596" s="362" t="s">
        <v>5226</v>
      </c>
      <c r="E1596" s="12">
        <v>6</v>
      </c>
      <c r="F1596" s="12" t="s">
        <v>2517</v>
      </c>
      <c r="G1596" s="12">
        <v>2544.0000000000005</v>
      </c>
      <c r="H1596" s="363">
        <f t="shared" si="6"/>
        <v>15264.000000000004</v>
      </c>
      <c r="I1596" s="12" t="s">
        <v>4905</v>
      </c>
    </row>
    <row r="1597" spans="1:9" ht="47.25" hidden="1" outlineLevel="4" x14ac:dyDescent="0.25">
      <c r="A1597" s="353">
        <v>54</v>
      </c>
      <c r="B1597" s="362" t="s">
        <v>2623</v>
      </c>
      <c r="C1597" s="359" t="s">
        <v>1123</v>
      </c>
      <c r="D1597" s="362" t="s">
        <v>5226</v>
      </c>
      <c r="E1597" s="12">
        <v>1</v>
      </c>
      <c r="F1597" s="12" t="s">
        <v>4340</v>
      </c>
      <c r="G1597" s="12">
        <v>3124.9999999999995</v>
      </c>
      <c r="H1597" s="363">
        <f t="shared" si="6"/>
        <v>3124.9999999999995</v>
      </c>
      <c r="I1597" s="12" t="s">
        <v>4905</v>
      </c>
    </row>
    <row r="1598" spans="1:9" ht="47.25" hidden="1" outlineLevel="4" x14ac:dyDescent="0.25">
      <c r="A1598" s="353">
        <v>55</v>
      </c>
      <c r="B1598" s="362" t="s">
        <v>2624</v>
      </c>
      <c r="C1598" s="359" t="s">
        <v>1123</v>
      </c>
      <c r="D1598" s="362" t="s">
        <v>5226</v>
      </c>
      <c r="E1598" s="12">
        <v>2</v>
      </c>
      <c r="F1598" s="12" t="s">
        <v>1281</v>
      </c>
      <c r="G1598" s="12">
        <v>5319.08</v>
      </c>
      <c r="H1598" s="363">
        <f t="shared" si="6"/>
        <v>10638.16</v>
      </c>
      <c r="I1598" s="12" t="s">
        <v>4905</v>
      </c>
    </row>
    <row r="1599" spans="1:9" ht="47.25" hidden="1" outlineLevel="4" x14ac:dyDescent="0.25">
      <c r="A1599" s="353">
        <v>56</v>
      </c>
      <c r="B1599" s="362" t="s">
        <v>2614</v>
      </c>
      <c r="C1599" s="359" t="s">
        <v>1123</v>
      </c>
      <c r="D1599" s="362" t="s">
        <v>5226</v>
      </c>
      <c r="E1599" s="12">
        <v>2</v>
      </c>
      <c r="F1599" s="12" t="s">
        <v>1281</v>
      </c>
      <c r="G1599" s="12">
        <v>402.8</v>
      </c>
      <c r="H1599" s="363">
        <f t="shared" si="6"/>
        <v>805.6</v>
      </c>
      <c r="I1599" s="12" t="s">
        <v>4905</v>
      </c>
    </row>
    <row r="1600" spans="1:9" ht="47.25" hidden="1" outlineLevel="4" x14ac:dyDescent="0.25">
      <c r="A1600" s="353">
        <v>57</v>
      </c>
      <c r="B1600" s="362" t="s">
        <v>2625</v>
      </c>
      <c r="C1600" s="359" t="s">
        <v>1123</v>
      </c>
      <c r="D1600" s="362" t="s">
        <v>5226</v>
      </c>
      <c r="E1600" s="12">
        <v>1</v>
      </c>
      <c r="F1600" s="12" t="s">
        <v>4339</v>
      </c>
      <c r="G1600" s="12">
        <v>9370.4000000000015</v>
      </c>
      <c r="H1600" s="363">
        <f t="shared" si="6"/>
        <v>9370.4000000000015</v>
      </c>
      <c r="I1600" s="12" t="s">
        <v>4905</v>
      </c>
    </row>
    <row r="1601" spans="1:9" ht="47.25" hidden="1" outlineLevel="4" x14ac:dyDescent="0.25">
      <c r="A1601" s="353">
        <v>58</v>
      </c>
      <c r="B1601" s="362" t="s">
        <v>2626</v>
      </c>
      <c r="C1601" s="359" t="s">
        <v>1123</v>
      </c>
      <c r="D1601" s="362" t="s">
        <v>5226</v>
      </c>
      <c r="E1601" s="12">
        <v>60</v>
      </c>
      <c r="F1601" s="12" t="s">
        <v>2711</v>
      </c>
      <c r="G1601" s="12">
        <v>185.50000000000003</v>
      </c>
      <c r="H1601" s="363">
        <f t="shared" si="6"/>
        <v>11130.000000000002</v>
      </c>
      <c r="I1601" s="12" t="s">
        <v>4905</v>
      </c>
    </row>
    <row r="1602" spans="1:9" ht="47.25" hidden="1" outlineLevel="4" x14ac:dyDescent="0.25">
      <c r="A1602" s="353">
        <v>59</v>
      </c>
      <c r="B1602" s="362" t="s">
        <v>2627</v>
      </c>
      <c r="C1602" s="359" t="s">
        <v>1123</v>
      </c>
      <c r="D1602" s="362" t="s">
        <v>5226</v>
      </c>
      <c r="E1602" s="12">
        <v>1</v>
      </c>
      <c r="F1602" s="12" t="s">
        <v>5860</v>
      </c>
      <c r="G1602" s="12">
        <v>2226</v>
      </c>
      <c r="H1602" s="363">
        <f t="shared" si="6"/>
        <v>2226</v>
      </c>
      <c r="I1602" s="12" t="s">
        <v>4905</v>
      </c>
    </row>
    <row r="1603" spans="1:9" ht="47.25" hidden="1" outlineLevel="4" x14ac:dyDescent="0.25">
      <c r="A1603" s="353">
        <v>60</v>
      </c>
      <c r="B1603" s="362" t="s">
        <v>2628</v>
      </c>
      <c r="C1603" s="359" t="s">
        <v>1123</v>
      </c>
      <c r="D1603" s="362" t="s">
        <v>5226</v>
      </c>
      <c r="E1603" s="12">
        <v>10</v>
      </c>
      <c r="F1603" s="12" t="s">
        <v>4340</v>
      </c>
      <c r="G1603" s="12">
        <v>168.54000000000002</v>
      </c>
      <c r="H1603" s="363">
        <f t="shared" si="6"/>
        <v>1685.4</v>
      </c>
      <c r="I1603" s="12" t="s">
        <v>4905</v>
      </c>
    </row>
    <row r="1604" spans="1:9" ht="47.25" hidden="1" outlineLevel="4" x14ac:dyDescent="0.25">
      <c r="A1604" s="353">
        <v>61</v>
      </c>
      <c r="B1604" s="362" t="s">
        <v>2629</v>
      </c>
      <c r="C1604" s="359" t="s">
        <v>1123</v>
      </c>
      <c r="D1604" s="362" t="s">
        <v>5226</v>
      </c>
      <c r="E1604" s="12">
        <v>100</v>
      </c>
      <c r="F1604" s="12" t="s">
        <v>4340</v>
      </c>
      <c r="G1604" s="12">
        <v>5.3</v>
      </c>
      <c r="H1604" s="363">
        <f t="shared" si="6"/>
        <v>530</v>
      </c>
      <c r="I1604" s="12" t="s">
        <v>4905</v>
      </c>
    </row>
    <row r="1605" spans="1:9" ht="47.25" hidden="1" outlineLevel="4" x14ac:dyDescent="0.25">
      <c r="A1605" s="353">
        <v>62</v>
      </c>
      <c r="B1605" s="362" t="s">
        <v>2630</v>
      </c>
      <c r="C1605" s="359" t="s">
        <v>1123</v>
      </c>
      <c r="D1605" s="362" t="s">
        <v>5226</v>
      </c>
      <c r="E1605" s="12">
        <v>5</v>
      </c>
      <c r="F1605" s="12" t="s">
        <v>2710</v>
      </c>
      <c r="G1605" s="12">
        <v>644.26</v>
      </c>
      <c r="H1605" s="363">
        <f t="shared" si="6"/>
        <v>3221.3</v>
      </c>
      <c r="I1605" s="12" t="s">
        <v>4905</v>
      </c>
    </row>
    <row r="1606" spans="1:9" ht="47.25" hidden="1" outlineLevel="4" x14ac:dyDescent="0.25">
      <c r="A1606" s="353">
        <v>63</v>
      </c>
      <c r="B1606" s="362" t="s">
        <v>2631</v>
      </c>
      <c r="C1606" s="359" t="s">
        <v>1123</v>
      </c>
      <c r="D1606" s="362" t="s">
        <v>5226</v>
      </c>
      <c r="E1606" s="12">
        <v>200</v>
      </c>
      <c r="F1606" s="12" t="s">
        <v>4340</v>
      </c>
      <c r="G1606" s="12">
        <v>7.14</v>
      </c>
      <c r="H1606" s="363">
        <f t="shared" si="6"/>
        <v>1428</v>
      </c>
      <c r="I1606" s="12" t="s">
        <v>4905</v>
      </c>
    </row>
    <row r="1607" spans="1:9" ht="47.25" hidden="1" outlineLevel="4" x14ac:dyDescent="0.25">
      <c r="A1607" s="353">
        <v>64</v>
      </c>
      <c r="B1607" s="362" t="s">
        <v>2632</v>
      </c>
      <c r="C1607" s="359" t="s">
        <v>1123</v>
      </c>
      <c r="D1607" s="362" t="s">
        <v>5226</v>
      </c>
      <c r="E1607" s="12">
        <v>20</v>
      </c>
      <c r="F1607" s="12" t="s">
        <v>4340</v>
      </c>
      <c r="G1607" s="12">
        <v>155.12</v>
      </c>
      <c r="H1607" s="363">
        <f t="shared" si="6"/>
        <v>3102.4</v>
      </c>
      <c r="I1607" s="12" t="s">
        <v>4905</v>
      </c>
    </row>
    <row r="1608" spans="1:9" ht="47.25" hidden="1" outlineLevel="4" x14ac:dyDescent="0.25">
      <c r="A1608" s="353">
        <v>65</v>
      </c>
      <c r="B1608" s="362" t="s">
        <v>2633</v>
      </c>
      <c r="C1608" s="359" t="s">
        <v>1123</v>
      </c>
      <c r="D1608" s="362" t="s">
        <v>5226</v>
      </c>
      <c r="E1608" s="12">
        <v>5</v>
      </c>
      <c r="F1608" s="12" t="s">
        <v>4340</v>
      </c>
      <c r="G1608" s="12">
        <v>2120</v>
      </c>
      <c r="H1608" s="363">
        <f t="shared" si="6"/>
        <v>10600</v>
      </c>
      <c r="I1608" s="12" t="s">
        <v>4905</v>
      </c>
    </row>
    <row r="1609" spans="1:9" ht="47.25" hidden="1" outlineLevel="4" x14ac:dyDescent="0.25">
      <c r="A1609" s="353">
        <v>66</v>
      </c>
      <c r="B1609" s="362" t="s">
        <v>2634</v>
      </c>
      <c r="C1609" s="359" t="s">
        <v>1123</v>
      </c>
      <c r="D1609" s="362" t="s">
        <v>5226</v>
      </c>
      <c r="E1609" s="12">
        <v>1</v>
      </c>
      <c r="F1609" s="12" t="s">
        <v>5105</v>
      </c>
      <c r="G1609" s="12">
        <v>13281.800000000001</v>
      </c>
      <c r="H1609" s="363">
        <f t="shared" si="6"/>
        <v>13281.800000000001</v>
      </c>
      <c r="I1609" s="12" t="s">
        <v>4905</v>
      </c>
    </row>
    <row r="1610" spans="1:9" ht="47.25" hidden="1" outlineLevel="4" x14ac:dyDescent="0.25">
      <c r="A1610" s="353">
        <v>67</v>
      </c>
      <c r="B1610" s="362" t="s">
        <v>2635</v>
      </c>
      <c r="C1610" s="359" t="s">
        <v>1123</v>
      </c>
      <c r="D1610" s="362" t="s">
        <v>5226</v>
      </c>
      <c r="E1610" s="12">
        <v>10</v>
      </c>
      <c r="F1610" s="12" t="s">
        <v>4340</v>
      </c>
      <c r="G1610" s="12">
        <v>401.78</v>
      </c>
      <c r="H1610" s="363">
        <f t="shared" si="6"/>
        <v>4017.7999999999997</v>
      </c>
      <c r="I1610" s="12" t="s">
        <v>4905</v>
      </c>
    </row>
    <row r="1611" spans="1:9" ht="47.25" hidden="1" outlineLevel="4" x14ac:dyDescent="0.25">
      <c r="A1611" s="353">
        <v>68</v>
      </c>
      <c r="B1611" s="362" t="s">
        <v>2636</v>
      </c>
      <c r="C1611" s="359" t="s">
        <v>1123</v>
      </c>
      <c r="D1611" s="362" t="s">
        <v>5226</v>
      </c>
      <c r="E1611" s="12">
        <v>2</v>
      </c>
      <c r="F1611" s="12" t="s">
        <v>2517</v>
      </c>
      <c r="G1611" s="12">
        <v>3061.28</v>
      </c>
      <c r="H1611" s="363">
        <f t="shared" si="6"/>
        <v>6122.56</v>
      </c>
      <c r="I1611" s="12" t="s">
        <v>4905</v>
      </c>
    </row>
    <row r="1612" spans="1:9" ht="47.25" hidden="1" outlineLevel="4" x14ac:dyDescent="0.25">
      <c r="A1612" s="353">
        <v>69</v>
      </c>
      <c r="B1612" s="362" t="s">
        <v>2637</v>
      </c>
      <c r="C1612" s="359" t="s">
        <v>1123</v>
      </c>
      <c r="D1612" s="362" t="s">
        <v>5226</v>
      </c>
      <c r="E1612" s="12">
        <v>2</v>
      </c>
      <c r="F1612" s="12" t="s">
        <v>5873</v>
      </c>
      <c r="G1612" s="12">
        <v>2422.86</v>
      </c>
      <c r="H1612" s="363">
        <f t="shared" si="6"/>
        <v>4845.72</v>
      </c>
      <c r="I1612" s="12" t="s">
        <v>4905</v>
      </c>
    </row>
    <row r="1613" spans="1:9" ht="47.25" hidden="1" outlineLevel="4" x14ac:dyDescent="0.25">
      <c r="A1613" s="353">
        <v>70</v>
      </c>
      <c r="B1613" s="362" t="s">
        <v>2638</v>
      </c>
      <c r="C1613" s="359" t="s">
        <v>1123</v>
      </c>
      <c r="D1613" s="362" t="s">
        <v>5226</v>
      </c>
      <c r="E1613" s="12">
        <v>10</v>
      </c>
      <c r="F1613" s="12" t="s">
        <v>2712</v>
      </c>
      <c r="G1613" s="12">
        <v>742.00000000000011</v>
      </c>
      <c r="H1613" s="363">
        <f t="shared" si="6"/>
        <v>7420.0000000000009</v>
      </c>
      <c r="I1613" s="12" t="s">
        <v>4905</v>
      </c>
    </row>
    <row r="1614" spans="1:9" ht="47.25" hidden="1" outlineLevel="4" x14ac:dyDescent="0.25">
      <c r="A1614" s="353">
        <v>71</v>
      </c>
      <c r="B1614" s="362" t="s">
        <v>2639</v>
      </c>
      <c r="C1614" s="359" t="s">
        <v>1123</v>
      </c>
      <c r="D1614" s="362" t="s">
        <v>5226</v>
      </c>
      <c r="E1614" s="12">
        <v>20</v>
      </c>
      <c r="F1614" s="12" t="s">
        <v>5860</v>
      </c>
      <c r="G1614" s="12">
        <v>58.03</v>
      </c>
      <c r="H1614" s="363">
        <f t="shared" si="6"/>
        <v>1160.5999999999999</v>
      </c>
      <c r="I1614" s="12" t="s">
        <v>4905</v>
      </c>
    </row>
    <row r="1615" spans="1:9" ht="47.25" hidden="1" outlineLevel="4" x14ac:dyDescent="0.25">
      <c r="A1615" s="353">
        <v>72</v>
      </c>
      <c r="B1615" s="362" t="s">
        <v>2640</v>
      </c>
      <c r="C1615" s="359" t="s">
        <v>1123</v>
      </c>
      <c r="D1615" s="362" t="s">
        <v>5226</v>
      </c>
      <c r="E1615" s="12">
        <v>50</v>
      </c>
      <c r="F1615" s="12" t="s">
        <v>4340</v>
      </c>
      <c r="G1615" s="12">
        <v>243.8</v>
      </c>
      <c r="H1615" s="363">
        <f t="shared" si="6"/>
        <v>12190</v>
      </c>
      <c r="I1615" s="12" t="s">
        <v>4905</v>
      </c>
    </row>
    <row r="1616" spans="1:9" ht="47.25" hidden="1" outlineLevel="4" x14ac:dyDescent="0.25">
      <c r="A1616" s="353">
        <v>73</v>
      </c>
      <c r="B1616" s="362" t="s">
        <v>2641</v>
      </c>
      <c r="C1616" s="359" t="s">
        <v>1123</v>
      </c>
      <c r="D1616" s="362" t="s">
        <v>5226</v>
      </c>
      <c r="E1616" s="12">
        <v>10</v>
      </c>
      <c r="F1616" s="12" t="s">
        <v>4340</v>
      </c>
      <c r="G1616" s="12">
        <v>13250</v>
      </c>
      <c r="H1616" s="363">
        <f t="shared" si="6"/>
        <v>132500</v>
      </c>
      <c r="I1616" s="12" t="s">
        <v>4905</v>
      </c>
    </row>
    <row r="1617" spans="1:9" ht="47.25" hidden="1" outlineLevel="4" x14ac:dyDescent="0.25">
      <c r="A1617" s="353">
        <v>74</v>
      </c>
      <c r="B1617" s="362" t="s">
        <v>2642</v>
      </c>
      <c r="C1617" s="359" t="s">
        <v>1123</v>
      </c>
      <c r="D1617" s="362" t="s">
        <v>5226</v>
      </c>
      <c r="E1617" s="12">
        <v>10</v>
      </c>
      <c r="F1617" s="12" t="s">
        <v>5873</v>
      </c>
      <c r="G1617" s="12">
        <v>2904.4</v>
      </c>
      <c r="H1617" s="363">
        <f t="shared" si="6"/>
        <v>29044</v>
      </c>
      <c r="I1617" s="12" t="s">
        <v>4905</v>
      </c>
    </row>
    <row r="1618" spans="1:9" ht="47.25" hidden="1" outlineLevel="4" x14ac:dyDescent="0.25">
      <c r="A1618" s="353">
        <v>75</v>
      </c>
      <c r="B1618" s="362" t="s">
        <v>2643</v>
      </c>
      <c r="C1618" s="359" t="s">
        <v>1123</v>
      </c>
      <c r="D1618" s="362" t="s">
        <v>5226</v>
      </c>
      <c r="E1618" s="12">
        <v>5</v>
      </c>
      <c r="F1618" s="12" t="s">
        <v>4340</v>
      </c>
      <c r="G1618" s="12">
        <v>13472.6</v>
      </c>
      <c r="H1618" s="363">
        <f t="shared" si="6"/>
        <v>67363</v>
      </c>
      <c r="I1618" s="12" t="s">
        <v>4905</v>
      </c>
    </row>
    <row r="1619" spans="1:9" ht="47.25" hidden="1" outlineLevel="4" x14ac:dyDescent="0.25">
      <c r="A1619" s="353">
        <v>76</v>
      </c>
      <c r="B1619" s="362" t="s">
        <v>2644</v>
      </c>
      <c r="C1619" s="359" t="s">
        <v>1123</v>
      </c>
      <c r="D1619" s="362" t="s">
        <v>5226</v>
      </c>
      <c r="E1619" s="12">
        <v>2</v>
      </c>
      <c r="F1619" s="12" t="s">
        <v>4340</v>
      </c>
      <c r="G1619" s="12">
        <v>3816.0000000000005</v>
      </c>
      <c r="H1619" s="363">
        <f t="shared" si="6"/>
        <v>7632.0000000000009</v>
      </c>
      <c r="I1619" s="12" t="s">
        <v>4905</v>
      </c>
    </row>
    <row r="1620" spans="1:9" ht="47.25" hidden="1" outlineLevel="4" x14ac:dyDescent="0.25">
      <c r="A1620" s="353">
        <v>77</v>
      </c>
      <c r="B1620" s="362" t="s">
        <v>2645</v>
      </c>
      <c r="C1620" s="359" t="s">
        <v>1123</v>
      </c>
      <c r="D1620" s="362" t="s">
        <v>5226</v>
      </c>
      <c r="E1620" s="12">
        <v>1</v>
      </c>
      <c r="F1620" s="12" t="s">
        <v>1281</v>
      </c>
      <c r="G1620" s="12">
        <v>1060</v>
      </c>
      <c r="H1620" s="363">
        <f t="shared" si="6"/>
        <v>1060</v>
      </c>
      <c r="I1620" s="12" t="s">
        <v>4905</v>
      </c>
    </row>
    <row r="1621" spans="1:9" ht="47.25" hidden="1" outlineLevel="4" x14ac:dyDescent="0.25">
      <c r="A1621" s="353">
        <v>78</v>
      </c>
      <c r="B1621" s="362" t="s">
        <v>2646</v>
      </c>
      <c r="C1621" s="359" t="s">
        <v>1123</v>
      </c>
      <c r="D1621" s="362" t="s">
        <v>5226</v>
      </c>
      <c r="E1621" s="12">
        <v>20</v>
      </c>
      <c r="F1621" s="12" t="s">
        <v>4340</v>
      </c>
      <c r="G1621" s="12">
        <v>623.28</v>
      </c>
      <c r="H1621" s="363">
        <f t="shared" si="6"/>
        <v>12465.599999999999</v>
      </c>
      <c r="I1621" s="12" t="s">
        <v>4905</v>
      </c>
    </row>
    <row r="1622" spans="1:9" ht="47.25" hidden="1" outlineLevel="4" x14ac:dyDescent="0.25">
      <c r="A1622" s="353">
        <v>79</v>
      </c>
      <c r="B1622" s="362" t="s">
        <v>2647</v>
      </c>
      <c r="C1622" s="359" t="s">
        <v>1123</v>
      </c>
      <c r="D1622" s="362" t="s">
        <v>5226</v>
      </c>
      <c r="E1622" s="12">
        <v>2</v>
      </c>
      <c r="F1622" s="12" t="s">
        <v>4340</v>
      </c>
      <c r="G1622" s="12">
        <v>13888.600000000002</v>
      </c>
      <c r="H1622" s="363">
        <f t="shared" si="6"/>
        <v>27777.200000000004</v>
      </c>
      <c r="I1622" s="12" t="s">
        <v>4905</v>
      </c>
    </row>
    <row r="1623" spans="1:9" ht="47.25" hidden="1" outlineLevel="4" x14ac:dyDescent="0.25">
      <c r="A1623" s="353">
        <v>80</v>
      </c>
      <c r="B1623" s="362" t="s">
        <v>2648</v>
      </c>
      <c r="C1623" s="359" t="s">
        <v>1123</v>
      </c>
      <c r="D1623" s="362" t="s">
        <v>5226</v>
      </c>
      <c r="E1623" s="12">
        <v>100</v>
      </c>
      <c r="F1623" s="12" t="s">
        <v>4340</v>
      </c>
      <c r="G1623" s="12">
        <v>16.05</v>
      </c>
      <c r="H1623" s="363">
        <f t="shared" si="6"/>
        <v>1605</v>
      </c>
      <c r="I1623" s="12" t="s">
        <v>4905</v>
      </c>
    </row>
    <row r="1624" spans="1:9" ht="47.25" hidden="1" outlineLevel="4" x14ac:dyDescent="0.25">
      <c r="A1624" s="353">
        <v>81</v>
      </c>
      <c r="B1624" s="362" t="s">
        <v>2649</v>
      </c>
      <c r="C1624" s="359" t="s">
        <v>1123</v>
      </c>
      <c r="D1624" s="362" t="s">
        <v>5226</v>
      </c>
      <c r="E1624" s="12">
        <v>1</v>
      </c>
      <c r="F1624" s="12" t="s">
        <v>4340</v>
      </c>
      <c r="G1624" s="12">
        <v>5671.0000000000009</v>
      </c>
      <c r="H1624" s="363">
        <f t="shared" si="6"/>
        <v>5671.0000000000009</v>
      </c>
      <c r="I1624" s="12" t="s">
        <v>4905</v>
      </c>
    </row>
    <row r="1625" spans="1:9" ht="47.25" hidden="1" outlineLevel="4" x14ac:dyDescent="0.25">
      <c r="A1625" s="353">
        <v>82</v>
      </c>
      <c r="B1625" s="362" t="s">
        <v>2650</v>
      </c>
      <c r="C1625" s="359" t="s">
        <v>1123</v>
      </c>
      <c r="D1625" s="362" t="s">
        <v>5226</v>
      </c>
      <c r="E1625" s="12">
        <v>3</v>
      </c>
      <c r="F1625" s="12" t="s">
        <v>4340</v>
      </c>
      <c r="G1625" s="12">
        <v>2624.9999999999995</v>
      </c>
      <c r="H1625" s="363">
        <f t="shared" si="6"/>
        <v>7874.9999999999982</v>
      </c>
      <c r="I1625" s="12" t="s">
        <v>4905</v>
      </c>
    </row>
    <row r="1626" spans="1:9" ht="47.25" hidden="1" outlineLevel="4" x14ac:dyDescent="0.25">
      <c r="A1626" s="353">
        <v>83</v>
      </c>
      <c r="B1626" s="362" t="s">
        <v>2651</v>
      </c>
      <c r="C1626" s="359" t="s">
        <v>1123</v>
      </c>
      <c r="D1626" s="362" t="s">
        <v>5226</v>
      </c>
      <c r="E1626" s="12">
        <v>2</v>
      </c>
      <c r="F1626" s="12" t="s">
        <v>4340</v>
      </c>
      <c r="G1626" s="12">
        <v>1749.0000000000002</v>
      </c>
      <c r="H1626" s="363">
        <f t="shared" si="6"/>
        <v>3498.0000000000005</v>
      </c>
      <c r="I1626" s="12" t="s">
        <v>4905</v>
      </c>
    </row>
    <row r="1627" spans="1:9" ht="47.25" hidden="1" outlineLevel="4" x14ac:dyDescent="0.25">
      <c r="A1627" s="353">
        <v>84</v>
      </c>
      <c r="B1627" s="362" t="s">
        <v>2642</v>
      </c>
      <c r="C1627" s="359" t="s">
        <v>1123</v>
      </c>
      <c r="D1627" s="362" t="s">
        <v>5226</v>
      </c>
      <c r="E1627" s="12">
        <v>1</v>
      </c>
      <c r="F1627" s="12" t="s">
        <v>4340</v>
      </c>
      <c r="G1627" s="12">
        <v>2650</v>
      </c>
      <c r="H1627" s="363">
        <f t="shared" si="6"/>
        <v>2650</v>
      </c>
      <c r="I1627" s="12" t="s">
        <v>4905</v>
      </c>
    </row>
    <row r="1628" spans="1:9" ht="47.25" hidden="1" outlineLevel="4" x14ac:dyDescent="0.25">
      <c r="A1628" s="353">
        <v>85</v>
      </c>
      <c r="B1628" s="362" t="s">
        <v>2652</v>
      </c>
      <c r="C1628" s="359" t="s">
        <v>1123</v>
      </c>
      <c r="D1628" s="362" t="s">
        <v>5226</v>
      </c>
      <c r="E1628" s="12">
        <v>1</v>
      </c>
      <c r="F1628" s="12" t="s">
        <v>5105</v>
      </c>
      <c r="G1628" s="12">
        <v>15899.999999999998</v>
      </c>
      <c r="H1628" s="363">
        <f t="shared" si="6"/>
        <v>15899.999999999998</v>
      </c>
      <c r="I1628" s="12" t="s">
        <v>4905</v>
      </c>
    </row>
    <row r="1629" spans="1:9" ht="47.25" hidden="1" outlineLevel="4" x14ac:dyDescent="0.25">
      <c r="A1629" s="353">
        <v>86</v>
      </c>
      <c r="B1629" s="362" t="s">
        <v>2653</v>
      </c>
      <c r="C1629" s="359" t="s">
        <v>1123</v>
      </c>
      <c r="D1629" s="362" t="s">
        <v>5226</v>
      </c>
      <c r="E1629" s="12">
        <v>9</v>
      </c>
      <c r="F1629" s="12" t="s">
        <v>4340</v>
      </c>
      <c r="G1629" s="12">
        <v>2479.5500000000002</v>
      </c>
      <c r="H1629" s="363">
        <f t="shared" si="6"/>
        <v>22315.95</v>
      </c>
      <c r="I1629" s="12" t="s">
        <v>4905</v>
      </c>
    </row>
    <row r="1630" spans="1:9" ht="47.25" hidden="1" outlineLevel="4" x14ac:dyDescent="0.25">
      <c r="A1630" s="353">
        <v>87</v>
      </c>
      <c r="B1630" s="362" t="s">
        <v>2654</v>
      </c>
      <c r="C1630" s="359" t="s">
        <v>1123</v>
      </c>
      <c r="D1630" s="362" t="s">
        <v>5226</v>
      </c>
      <c r="E1630" s="12">
        <v>9</v>
      </c>
      <c r="F1630" s="12" t="s">
        <v>4340</v>
      </c>
      <c r="G1630" s="12">
        <v>1590.0000000000002</v>
      </c>
      <c r="H1630" s="363">
        <f t="shared" si="6"/>
        <v>14310.000000000002</v>
      </c>
      <c r="I1630" s="12" t="s">
        <v>4905</v>
      </c>
    </row>
    <row r="1631" spans="1:9" ht="47.25" hidden="1" outlineLevel="4" x14ac:dyDescent="0.25">
      <c r="A1631" s="353">
        <v>88</v>
      </c>
      <c r="B1631" s="362" t="s">
        <v>2655</v>
      </c>
      <c r="C1631" s="359" t="s">
        <v>1123</v>
      </c>
      <c r="D1631" s="362" t="s">
        <v>5226</v>
      </c>
      <c r="E1631" s="12">
        <v>12</v>
      </c>
      <c r="F1631" s="12" t="s">
        <v>4340</v>
      </c>
      <c r="G1631" s="12">
        <v>2120</v>
      </c>
      <c r="H1631" s="363">
        <f t="shared" si="6"/>
        <v>25440</v>
      </c>
      <c r="I1631" s="12" t="s">
        <v>4905</v>
      </c>
    </row>
    <row r="1632" spans="1:9" ht="47.25" hidden="1" outlineLevel="4" x14ac:dyDescent="0.25">
      <c r="A1632" s="353">
        <v>89</v>
      </c>
      <c r="B1632" s="362" t="s">
        <v>2656</v>
      </c>
      <c r="C1632" s="359" t="s">
        <v>1123</v>
      </c>
      <c r="D1632" s="362" t="s">
        <v>5226</v>
      </c>
      <c r="E1632" s="12">
        <v>1</v>
      </c>
      <c r="F1632" s="12" t="s">
        <v>4340</v>
      </c>
      <c r="G1632" s="12">
        <v>8480</v>
      </c>
      <c r="H1632" s="363">
        <f t="shared" si="6"/>
        <v>8480</v>
      </c>
      <c r="I1632" s="12" t="s">
        <v>4905</v>
      </c>
    </row>
    <row r="1633" spans="1:9" ht="47.25" hidden="1" outlineLevel="4" x14ac:dyDescent="0.25">
      <c r="A1633" s="353">
        <v>90</v>
      </c>
      <c r="B1633" s="362" t="s">
        <v>2657</v>
      </c>
      <c r="C1633" s="359" t="s">
        <v>1123</v>
      </c>
      <c r="D1633" s="362" t="s">
        <v>5226</v>
      </c>
      <c r="E1633" s="12">
        <v>1</v>
      </c>
      <c r="F1633" s="12" t="s">
        <v>1281</v>
      </c>
      <c r="G1633" s="12">
        <v>5300</v>
      </c>
      <c r="H1633" s="363">
        <f t="shared" si="6"/>
        <v>5300</v>
      </c>
      <c r="I1633" s="12" t="s">
        <v>4905</v>
      </c>
    </row>
    <row r="1634" spans="1:9" ht="47.25" hidden="1" outlineLevel="4" x14ac:dyDescent="0.25">
      <c r="A1634" s="353">
        <v>91</v>
      </c>
      <c r="B1634" s="362" t="s">
        <v>2658</v>
      </c>
      <c r="C1634" s="359" t="s">
        <v>1123</v>
      </c>
      <c r="D1634" s="362" t="s">
        <v>5226</v>
      </c>
      <c r="E1634" s="12">
        <v>1</v>
      </c>
      <c r="F1634" s="12" t="s">
        <v>4340</v>
      </c>
      <c r="G1634" s="12">
        <v>37098.94</v>
      </c>
      <c r="H1634" s="363">
        <f t="shared" si="6"/>
        <v>37098.94</v>
      </c>
      <c r="I1634" s="12" t="s">
        <v>4905</v>
      </c>
    </row>
    <row r="1635" spans="1:9" ht="47.25" hidden="1" outlineLevel="4" x14ac:dyDescent="0.25">
      <c r="A1635" s="353">
        <v>92</v>
      </c>
      <c r="B1635" s="362" t="s">
        <v>2659</v>
      </c>
      <c r="C1635" s="359" t="s">
        <v>1123</v>
      </c>
      <c r="D1635" s="362" t="s">
        <v>5226</v>
      </c>
      <c r="E1635" s="12">
        <v>1</v>
      </c>
      <c r="F1635" s="12" t="s">
        <v>2518</v>
      </c>
      <c r="G1635" s="12">
        <v>10070.000000000002</v>
      </c>
      <c r="H1635" s="363">
        <f t="shared" ref="H1635:H1686" si="7">G1635*E1635</f>
        <v>10070.000000000002</v>
      </c>
      <c r="I1635" s="12" t="s">
        <v>4905</v>
      </c>
    </row>
    <row r="1636" spans="1:9" ht="47.25" hidden="1" outlineLevel="4" x14ac:dyDescent="0.25">
      <c r="A1636" s="353">
        <v>93</v>
      </c>
      <c r="B1636" s="362" t="s">
        <v>2660</v>
      </c>
      <c r="C1636" s="359" t="s">
        <v>1123</v>
      </c>
      <c r="D1636" s="362" t="s">
        <v>5226</v>
      </c>
      <c r="E1636" s="12">
        <v>20</v>
      </c>
      <c r="F1636" s="12" t="s">
        <v>5860</v>
      </c>
      <c r="G1636" s="12">
        <v>3155.62</v>
      </c>
      <c r="H1636" s="363">
        <f t="shared" si="7"/>
        <v>63112.399999999994</v>
      </c>
      <c r="I1636" s="12" t="s">
        <v>4905</v>
      </c>
    </row>
    <row r="1637" spans="1:9" ht="47.25" hidden="1" outlineLevel="4" x14ac:dyDescent="0.25">
      <c r="A1637" s="353">
        <v>94</v>
      </c>
      <c r="B1637" s="362" t="s">
        <v>2661</v>
      </c>
      <c r="C1637" s="359" t="s">
        <v>1123</v>
      </c>
      <c r="D1637" s="362" t="s">
        <v>5226</v>
      </c>
      <c r="E1637" s="12">
        <v>20</v>
      </c>
      <c r="F1637" s="12" t="s">
        <v>5860</v>
      </c>
      <c r="G1637" s="12">
        <v>2397.7199999999998</v>
      </c>
      <c r="H1637" s="363">
        <f t="shared" si="7"/>
        <v>47954.399999999994</v>
      </c>
      <c r="I1637" s="12" t="s">
        <v>4905</v>
      </c>
    </row>
    <row r="1638" spans="1:9" ht="47.25" hidden="1" outlineLevel="4" x14ac:dyDescent="0.25">
      <c r="A1638" s="353">
        <v>95</v>
      </c>
      <c r="B1638" s="362" t="s">
        <v>2662</v>
      </c>
      <c r="C1638" s="359" t="s">
        <v>1123</v>
      </c>
      <c r="D1638" s="362" t="s">
        <v>5226</v>
      </c>
      <c r="E1638" s="12">
        <v>1</v>
      </c>
      <c r="F1638" s="12" t="s">
        <v>4340</v>
      </c>
      <c r="G1638" s="12">
        <v>13674.000000000002</v>
      </c>
      <c r="H1638" s="363">
        <f t="shared" si="7"/>
        <v>13674.000000000002</v>
      </c>
      <c r="I1638" s="12" t="s">
        <v>4905</v>
      </c>
    </row>
    <row r="1639" spans="1:9" ht="47.25" hidden="1" outlineLevel="4" x14ac:dyDescent="0.25">
      <c r="A1639" s="353">
        <v>96</v>
      </c>
      <c r="B1639" s="362" t="s">
        <v>2663</v>
      </c>
      <c r="C1639" s="359" t="s">
        <v>1123</v>
      </c>
      <c r="D1639" s="362" t="s">
        <v>5226</v>
      </c>
      <c r="E1639" s="12">
        <v>3</v>
      </c>
      <c r="F1639" s="12" t="s">
        <v>4339</v>
      </c>
      <c r="G1639" s="12">
        <v>1796.6999999999998</v>
      </c>
      <c r="H1639" s="363">
        <f t="shared" si="7"/>
        <v>5390.0999999999995</v>
      </c>
      <c r="I1639" s="12" t="s">
        <v>4905</v>
      </c>
    </row>
    <row r="1640" spans="1:9" ht="47.25" hidden="1" outlineLevel="4" x14ac:dyDescent="0.25">
      <c r="A1640" s="353">
        <v>97</v>
      </c>
      <c r="B1640" s="362" t="s">
        <v>2664</v>
      </c>
      <c r="C1640" s="359" t="s">
        <v>1123</v>
      </c>
      <c r="D1640" s="362" t="s">
        <v>5226</v>
      </c>
      <c r="E1640" s="12">
        <v>3</v>
      </c>
      <c r="F1640" s="12" t="s">
        <v>2713</v>
      </c>
      <c r="G1640" s="12">
        <v>636.00000000000011</v>
      </c>
      <c r="H1640" s="363">
        <f t="shared" si="7"/>
        <v>1908.0000000000005</v>
      </c>
      <c r="I1640" s="12" t="s">
        <v>4905</v>
      </c>
    </row>
    <row r="1641" spans="1:9" ht="47.25" hidden="1" outlineLevel="4" x14ac:dyDescent="0.25">
      <c r="A1641" s="353">
        <v>98</v>
      </c>
      <c r="B1641" s="362" t="s">
        <v>2665</v>
      </c>
      <c r="C1641" s="359" t="s">
        <v>1123</v>
      </c>
      <c r="D1641" s="362" t="s">
        <v>5226</v>
      </c>
      <c r="E1641" s="12">
        <v>2</v>
      </c>
      <c r="F1641" s="12" t="s">
        <v>2714</v>
      </c>
      <c r="G1641" s="12">
        <v>2968.0000000000005</v>
      </c>
      <c r="H1641" s="363">
        <f t="shared" si="7"/>
        <v>5936.0000000000009</v>
      </c>
      <c r="I1641" s="12" t="s">
        <v>4905</v>
      </c>
    </row>
    <row r="1642" spans="1:9" ht="47.25" hidden="1" outlineLevel="4" x14ac:dyDescent="0.25">
      <c r="A1642" s="353">
        <v>99</v>
      </c>
      <c r="B1642" s="362" t="s">
        <v>2666</v>
      </c>
      <c r="C1642" s="359" t="s">
        <v>1123</v>
      </c>
      <c r="D1642" s="362" t="s">
        <v>5226</v>
      </c>
      <c r="E1642" s="12">
        <v>2</v>
      </c>
      <c r="F1642" s="12" t="s">
        <v>5105</v>
      </c>
      <c r="G1642" s="12">
        <v>1667.38</v>
      </c>
      <c r="H1642" s="363">
        <f t="shared" si="7"/>
        <v>3334.76</v>
      </c>
      <c r="I1642" s="12" t="s">
        <v>4905</v>
      </c>
    </row>
    <row r="1643" spans="1:9" ht="47.25" hidden="1" outlineLevel="4" x14ac:dyDescent="0.25">
      <c r="A1643" s="353">
        <v>100</v>
      </c>
      <c r="B1643" s="362" t="s">
        <v>2667</v>
      </c>
      <c r="C1643" s="359" t="s">
        <v>1123</v>
      </c>
      <c r="D1643" s="362" t="s">
        <v>5226</v>
      </c>
      <c r="E1643" s="12">
        <v>5</v>
      </c>
      <c r="F1643" s="12" t="s">
        <v>5860</v>
      </c>
      <c r="G1643" s="12">
        <v>954.00000000000011</v>
      </c>
      <c r="H1643" s="363">
        <f t="shared" si="7"/>
        <v>4770.0000000000009</v>
      </c>
      <c r="I1643" s="12" t="s">
        <v>4905</v>
      </c>
    </row>
    <row r="1644" spans="1:9" ht="47.25" hidden="1" outlineLevel="4" x14ac:dyDescent="0.25">
      <c r="A1644" s="353">
        <v>101</v>
      </c>
      <c r="B1644" s="362" t="s">
        <v>2668</v>
      </c>
      <c r="C1644" s="359" t="s">
        <v>1123</v>
      </c>
      <c r="D1644" s="362" t="s">
        <v>5226</v>
      </c>
      <c r="E1644" s="12">
        <v>7</v>
      </c>
      <c r="F1644" s="12" t="s">
        <v>4340</v>
      </c>
      <c r="G1644" s="12">
        <v>1749.0000000000002</v>
      </c>
      <c r="H1644" s="363">
        <f t="shared" si="7"/>
        <v>12243.000000000002</v>
      </c>
      <c r="I1644" s="12" t="s">
        <v>4905</v>
      </c>
    </row>
    <row r="1645" spans="1:9" ht="47.25" hidden="1" outlineLevel="4" x14ac:dyDescent="0.25">
      <c r="A1645" s="353">
        <v>102</v>
      </c>
      <c r="B1645" s="362" t="s">
        <v>2669</v>
      </c>
      <c r="C1645" s="359" t="s">
        <v>1123</v>
      </c>
      <c r="D1645" s="362" t="s">
        <v>5226</v>
      </c>
      <c r="E1645" s="12">
        <v>30</v>
      </c>
      <c r="F1645" s="12" t="s">
        <v>2710</v>
      </c>
      <c r="G1645" s="12">
        <v>106.00000000000001</v>
      </c>
      <c r="H1645" s="363">
        <f t="shared" si="7"/>
        <v>3180.0000000000005</v>
      </c>
      <c r="I1645" s="12" t="s">
        <v>4905</v>
      </c>
    </row>
    <row r="1646" spans="1:9" ht="47.25" hidden="1" outlineLevel="4" x14ac:dyDescent="0.25">
      <c r="A1646" s="353">
        <v>103</v>
      </c>
      <c r="B1646" s="362" t="s">
        <v>2670</v>
      </c>
      <c r="C1646" s="359" t="s">
        <v>1123</v>
      </c>
      <c r="D1646" s="362" t="s">
        <v>5226</v>
      </c>
      <c r="E1646" s="12">
        <v>3</v>
      </c>
      <c r="F1646" s="12" t="s">
        <v>4340</v>
      </c>
      <c r="G1646" s="12">
        <v>2650</v>
      </c>
      <c r="H1646" s="363">
        <f t="shared" si="7"/>
        <v>7950</v>
      </c>
      <c r="I1646" s="12" t="s">
        <v>4905</v>
      </c>
    </row>
    <row r="1647" spans="1:9" ht="47.25" hidden="1" outlineLevel="4" x14ac:dyDescent="0.25">
      <c r="A1647" s="353">
        <v>104</v>
      </c>
      <c r="B1647" s="362" t="s">
        <v>2671</v>
      </c>
      <c r="C1647" s="359" t="s">
        <v>1123</v>
      </c>
      <c r="D1647" s="362" t="s">
        <v>5226</v>
      </c>
      <c r="E1647" s="12">
        <v>1</v>
      </c>
      <c r="F1647" s="12" t="s">
        <v>5860</v>
      </c>
      <c r="G1647" s="12">
        <v>14310.000000000002</v>
      </c>
      <c r="H1647" s="363">
        <f t="shared" si="7"/>
        <v>14310.000000000002</v>
      </c>
      <c r="I1647" s="12" t="s">
        <v>4905</v>
      </c>
    </row>
    <row r="1648" spans="1:9" ht="47.25" hidden="1" outlineLevel="4" x14ac:dyDescent="0.25">
      <c r="A1648" s="353">
        <v>105</v>
      </c>
      <c r="B1648" s="362" t="s">
        <v>2671</v>
      </c>
      <c r="C1648" s="359" t="s">
        <v>1123</v>
      </c>
      <c r="D1648" s="362" t="s">
        <v>5226</v>
      </c>
      <c r="E1648" s="12">
        <f>300</f>
        <v>300</v>
      </c>
      <c r="F1648" s="12" t="s">
        <v>4340</v>
      </c>
      <c r="G1648" s="12">
        <v>53.000000000000007</v>
      </c>
      <c r="H1648" s="363">
        <f t="shared" si="7"/>
        <v>15900.000000000002</v>
      </c>
      <c r="I1648" s="12" t="s">
        <v>4905</v>
      </c>
    </row>
    <row r="1649" spans="1:9" ht="47.25" hidden="1" outlineLevel="4" x14ac:dyDescent="0.25">
      <c r="A1649" s="353">
        <v>106</v>
      </c>
      <c r="B1649" s="362" t="s">
        <v>2672</v>
      </c>
      <c r="C1649" s="359" t="s">
        <v>1123</v>
      </c>
      <c r="D1649" s="362" t="s">
        <v>5226</v>
      </c>
      <c r="E1649" s="12">
        <v>15</v>
      </c>
      <c r="F1649" s="12" t="s">
        <v>5105</v>
      </c>
      <c r="G1649" s="12">
        <v>159.00000000000003</v>
      </c>
      <c r="H1649" s="363">
        <f t="shared" si="7"/>
        <v>2385.0000000000005</v>
      </c>
      <c r="I1649" s="12" t="s">
        <v>4905</v>
      </c>
    </row>
    <row r="1650" spans="1:9" ht="47.25" hidden="1" outlineLevel="4" x14ac:dyDescent="0.25">
      <c r="A1650" s="353">
        <v>107</v>
      </c>
      <c r="B1650" s="362" t="s">
        <v>2673</v>
      </c>
      <c r="C1650" s="359" t="s">
        <v>1123</v>
      </c>
      <c r="D1650" s="362" t="s">
        <v>5226</v>
      </c>
      <c r="E1650" s="12">
        <v>17</v>
      </c>
      <c r="F1650" s="12" t="s">
        <v>5860</v>
      </c>
      <c r="G1650" s="12">
        <v>190.8</v>
      </c>
      <c r="H1650" s="363">
        <f t="shared" si="7"/>
        <v>3243.6000000000004</v>
      </c>
      <c r="I1650" s="12" t="s">
        <v>4905</v>
      </c>
    </row>
    <row r="1651" spans="1:9" ht="47.25" hidden="1" outlineLevel="4" x14ac:dyDescent="0.25">
      <c r="A1651" s="353">
        <v>108</v>
      </c>
      <c r="B1651" s="362" t="s">
        <v>2674</v>
      </c>
      <c r="C1651" s="359" t="s">
        <v>1123</v>
      </c>
      <c r="D1651" s="362" t="s">
        <v>5226</v>
      </c>
      <c r="E1651" s="12">
        <v>100</v>
      </c>
      <c r="F1651" s="12" t="s">
        <v>2715</v>
      </c>
      <c r="G1651" s="12">
        <v>26.78</v>
      </c>
      <c r="H1651" s="363">
        <f t="shared" si="7"/>
        <v>2678</v>
      </c>
      <c r="I1651" s="12" t="s">
        <v>4905</v>
      </c>
    </row>
    <row r="1652" spans="1:9" ht="47.25" hidden="1" outlineLevel="4" x14ac:dyDescent="0.25">
      <c r="A1652" s="353">
        <v>109</v>
      </c>
      <c r="B1652" s="362" t="s">
        <v>2675</v>
      </c>
      <c r="C1652" s="359" t="s">
        <v>1123</v>
      </c>
      <c r="D1652" s="362" t="s">
        <v>5226</v>
      </c>
      <c r="E1652" s="12">
        <v>1</v>
      </c>
      <c r="F1652" s="12" t="s">
        <v>4340</v>
      </c>
      <c r="G1652" s="12">
        <v>1800</v>
      </c>
      <c r="H1652" s="363">
        <f t="shared" si="7"/>
        <v>1800</v>
      </c>
      <c r="I1652" s="12" t="s">
        <v>4905</v>
      </c>
    </row>
    <row r="1653" spans="1:9" ht="47.25" hidden="1" outlineLevel="4" x14ac:dyDescent="0.25">
      <c r="A1653" s="353">
        <v>110</v>
      </c>
      <c r="B1653" s="362" t="s">
        <v>2676</v>
      </c>
      <c r="C1653" s="359" t="s">
        <v>1123</v>
      </c>
      <c r="D1653" s="362" t="s">
        <v>5226</v>
      </c>
      <c r="E1653" s="12">
        <v>300</v>
      </c>
      <c r="F1653" s="12" t="s">
        <v>4340</v>
      </c>
      <c r="G1653" s="12">
        <v>53.000000000000007</v>
      </c>
      <c r="H1653" s="363">
        <f t="shared" si="7"/>
        <v>15900.000000000002</v>
      </c>
      <c r="I1653" s="12" t="s">
        <v>4905</v>
      </c>
    </row>
    <row r="1654" spans="1:9" ht="47.25" hidden="1" outlineLevel="4" x14ac:dyDescent="0.25">
      <c r="A1654" s="353">
        <v>111</v>
      </c>
      <c r="B1654" s="362" t="s">
        <v>2676</v>
      </c>
      <c r="C1654" s="359" t="s">
        <v>1123</v>
      </c>
      <c r="D1654" s="362" t="s">
        <v>5226</v>
      </c>
      <c r="E1654" s="12">
        <v>300</v>
      </c>
      <c r="F1654" s="12" t="s">
        <v>4340</v>
      </c>
      <c r="G1654" s="12">
        <v>21.2</v>
      </c>
      <c r="H1654" s="363">
        <f t="shared" si="7"/>
        <v>6360</v>
      </c>
      <c r="I1654" s="12" t="s">
        <v>4905</v>
      </c>
    </row>
    <row r="1655" spans="1:9" ht="47.25" hidden="1" outlineLevel="4" x14ac:dyDescent="0.25">
      <c r="A1655" s="353">
        <v>112</v>
      </c>
      <c r="B1655" s="362" t="s">
        <v>2677</v>
      </c>
      <c r="C1655" s="359" t="s">
        <v>1123</v>
      </c>
      <c r="D1655" s="362" t="s">
        <v>5226</v>
      </c>
      <c r="E1655" s="12">
        <v>20</v>
      </c>
      <c r="F1655" s="12" t="s">
        <v>2714</v>
      </c>
      <c r="G1655" s="12">
        <v>1007</v>
      </c>
      <c r="H1655" s="363">
        <f t="shared" si="7"/>
        <v>20140</v>
      </c>
      <c r="I1655" s="12" t="s">
        <v>4905</v>
      </c>
    </row>
    <row r="1656" spans="1:9" ht="47.25" hidden="1" outlineLevel="4" x14ac:dyDescent="0.25">
      <c r="A1656" s="353">
        <v>113</v>
      </c>
      <c r="B1656" s="362" t="s">
        <v>2678</v>
      </c>
      <c r="C1656" s="359" t="s">
        <v>1123</v>
      </c>
      <c r="D1656" s="362" t="s">
        <v>5226</v>
      </c>
      <c r="E1656" s="12">
        <v>1</v>
      </c>
      <c r="F1656" s="12" t="s">
        <v>5860</v>
      </c>
      <c r="G1656" s="12">
        <v>6148</v>
      </c>
      <c r="H1656" s="363">
        <f t="shared" si="7"/>
        <v>6148</v>
      </c>
      <c r="I1656" s="12" t="s">
        <v>4905</v>
      </c>
    </row>
    <row r="1657" spans="1:9" ht="47.25" hidden="1" outlineLevel="4" x14ac:dyDescent="0.25">
      <c r="A1657" s="353">
        <v>114</v>
      </c>
      <c r="B1657" s="362" t="s">
        <v>2679</v>
      </c>
      <c r="C1657" s="359" t="s">
        <v>1123</v>
      </c>
      <c r="D1657" s="362" t="s">
        <v>5226</v>
      </c>
      <c r="E1657" s="12">
        <v>3</v>
      </c>
      <c r="F1657" s="12" t="s">
        <v>5105</v>
      </c>
      <c r="G1657" s="12">
        <v>795.00000000000011</v>
      </c>
      <c r="H1657" s="363">
        <f t="shared" si="7"/>
        <v>2385.0000000000005</v>
      </c>
      <c r="I1657" s="12" t="s">
        <v>4905</v>
      </c>
    </row>
    <row r="1658" spans="1:9" ht="47.25" hidden="1" outlineLevel="4" x14ac:dyDescent="0.25">
      <c r="A1658" s="353">
        <v>115</v>
      </c>
      <c r="B1658" s="362" t="s">
        <v>2680</v>
      </c>
      <c r="C1658" s="359" t="s">
        <v>1123</v>
      </c>
      <c r="D1658" s="362" t="s">
        <v>5226</v>
      </c>
      <c r="E1658" s="12">
        <v>5</v>
      </c>
      <c r="F1658" s="12" t="s">
        <v>5105</v>
      </c>
      <c r="G1658" s="12">
        <v>1696.0000000000002</v>
      </c>
      <c r="H1658" s="363">
        <f t="shared" si="7"/>
        <v>8480.0000000000018</v>
      </c>
      <c r="I1658" s="12" t="s">
        <v>4905</v>
      </c>
    </row>
    <row r="1659" spans="1:9" ht="47.25" hidden="1" outlineLevel="4" x14ac:dyDescent="0.25">
      <c r="A1659" s="353">
        <v>116</v>
      </c>
      <c r="B1659" s="362" t="s">
        <v>2681</v>
      </c>
      <c r="C1659" s="359" t="s">
        <v>1123</v>
      </c>
      <c r="D1659" s="362" t="s">
        <v>5226</v>
      </c>
      <c r="E1659" s="12">
        <v>2</v>
      </c>
      <c r="F1659" s="12" t="s">
        <v>5105</v>
      </c>
      <c r="G1659" s="12">
        <v>2717.84</v>
      </c>
      <c r="H1659" s="363">
        <f t="shared" si="7"/>
        <v>5435.68</v>
      </c>
      <c r="I1659" s="12" t="s">
        <v>4905</v>
      </c>
    </row>
    <row r="1660" spans="1:9" ht="47.25" hidden="1" outlineLevel="4" x14ac:dyDescent="0.25">
      <c r="A1660" s="353">
        <v>117</v>
      </c>
      <c r="B1660" s="362" t="s">
        <v>2681</v>
      </c>
      <c r="C1660" s="359" t="s">
        <v>1123</v>
      </c>
      <c r="D1660" s="362" t="s">
        <v>5226</v>
      </c>
      <c r="E1660" s="12">
        <v>2</v>
      </c>
      <c r="F1660" s="12" t="s">
        <v>5105</v>
      </c>
      <c r="G1660" s="12">
        <v>1972.66</v>
      </c>
      <c r="H1660" s="363">
        <f t="shared" si="7"/>
        <v>3945.32</v>
      </c>
      <c r="I1660" s="12" t="s">
        <v>4905</v>
      </c>
    </row>
    <row r="1661" spans="1:9" ht="47.25" hidden="1" outlineLevel="4" x14ac:dyDescent="0.25">
      <c r="A1661" s="353">
        <v>118</v>
      </c>
      <c r="B1661" s="362" t="s">
        <v>2681</v>
      </c>
      <c r="C1661" s="359" t="s">
        <v>1123</v>
      </c>
      <c r="D1661" s="362" t="s">
        <v>5226</v>
      </c>
      <c r="E1661" s="12">
        <v>2</v>
      </c>
      <c r="F1661" s="12" t="s">
        <v>5105</v>
      </c>
      <c r="G1661" s="12">
        <v>1614.96</v>
      </c>
      <c r="H1661" s="363">
        <f t="shared" si="7"/>
        <v>3229.92</v>
      </c>
      <c r="I1661" s="12" t="s">
        <v>4905</v>
      </c>
    </row>
    <row r="1662" spans="1:9" ht="47.25" hidden="1" outlineLevel="4" x14ac:dyDescent="0.25">
      <c r="A1662" s="353">
        <v>119</v>
      </c>
      <c r="B1662" s="362" t="s">
        <v>2682</v>
      </c>
      <c r="C1662" s="359" t="s">
        <v>1123</v>
      </c>
      <c r="D1662" s="362" t="s">
        <v>5226</v>
      </c>
      <c r="E1662" s="12">
        <v>15</v>
      </c>
      <c r="F1662" s="12" t="s">
        <v>2711</v>
      </c>
      <c r="G1662" s="12">
        <v>4344.9399999999996</v>
      </c>
      <c r="H1662" s="363">
        <f t="shared" si="7"/>
        <v>65174.099999999991</v>
      </c>
      <c r="I1662" s="12" t="s">
        <v>4905</v>
      </c>
    </row>
    <row r="1663" spans="1:9" ht="47.25" hidden="1" outlineLevel="4" x14ac:dyDescent="0.25">
      <c r="A1663" s="353">
        <v>120</v>
      </c>
      <c r="B1663" s="362" t="s">
        <v>2683</v>
      </c>
      <c r="C1663" s="359" t="s">
        <v>1123</v>
      </c>
      <c r="D1663" s="362" t="s">
        <v>5226</v>
      </c>
      <c r="E1663" s="12">
        <v>17</v>
      </c>
      <c r="F1663" s="12" t="s">
        <v>2711</v>
      </c>
      <c r="G1663" s="12">
        <v>716.56000000000006</v>
      </c>
      <c r="H1663" s="363">
        <f t="shared" si="7"/>
        <v>12181.52</v>
      </c>
      <c r="I1663" s="12" t="s">
        <v>4905</v>
      </c>
    </row>
    <row r="1664" spans="1:9" ht="47.25" hidden="1" outlineLevel="4" x14ac:dyDescent="0.25">
      <c r="A1664" s="353">
        <v>121</v>
      </c>
      <c r="B1664" s="362" t="s">
        <v>2684</v>
      </c>
      <c r="C1664" s="359" t="s">
        <v>1123</v>
      </c>
      <c r="D1664" s="362" t="s">
        <v>5226</v>
      </c>
      <c r="E1664" s="12">
        <v>1</v>
      </c>
      <c r="F1664" s="12" t="s">
        <v>2518</v>
      </c>
      <c r="G1664" s="12">
        <v>50880.000000000007</v>
      </c>
      <c r="H1664" s="363">
        <f t="shared" si="7"/>
        <v>50880.000000000007</v>
      </c>
      <c r="I1664" s="12" t="s">
        <v>4905</v>
      </c>
    </row>
    <row r="1665" spans="1:9" ht="47.25" hidden="1" outlineLevel="4" x14ac:dyDescent="0.25">
      <c r="A1665" s="353">
        <v>122</v>
      </c>
      <c r="B1665" s="362" t="s">
        <v>2685</v>
      </c>
      <c r="C1665" s="359" t="s">
        <v>1123</v>
      </c>
      <c r="D1665" s="362" t="s">
        <v>5226</v>
      </c>
      <c r="E1665" s="12">
        <v>17</v>
      </c>
      <c r="F1665" s="12" t="s">
        <v>2711</v>
      </c>
      <c r="G1665" s="12">
        <v>2922.42</v>
      </c>
      <c r="H1665" s="363">
        <f t="shared" si="7"/>
        <v>49681.14</v>
      </c>
      <c r="I1665" s="12" t="s">
        <v>4905</v>
      </c>
    </row>
    <row r="1666" spans="1:9" ht="47.25" hidden="1" outlineLevel="4" x14ac:dyDescent="0.25">
      <c r="A1666" s="353">
        <v>123</v>
      </c>
      <c r="B1666" s="362" t="s">
        <v>2686</v>
      </c>
      <c r="C1666" s="359" t="s">
        <v>1123</v>
      </c>
      <c r="D1666" s="362" t="s">
        <v>5226</v>
      </c>
      <c r="E1666" s="12">
        <v>1</v>
      </c>
      <c r="F1666" s="12" t="s">
        <v>4340</v>
      </c>
      <c r="G1666" s="12">
        <v>848.00000000000011</v>
      </c>
      <c r="H1666" s="363">
        <f t="shared" si="7"/>
        <v>848.00000000000011</v>
      </c>
      <c r="I1666" s="12" t="s">
        <v>4905</v>
      </c>
    </row>
    <row r="1667" spans="1:9" ht="47.25" hidden="1" outlineLevel="4" x14ac:dyDescent="0.25">
      <c r="A1667" s="353">
        <v>124</v>
      </c>
      <c r="B1667" s="362" t="s">
        <v>2687</v>
      </c>
      <c r="C1667" s="359" t="s">
        <v>1123</v>
      </c>
      <c r="D1667" s="362" t="s">
        <v>5226</v>
      </c>
      <c r="E1667" s="12">
        <v>13</v>
      </c>
      <c r="F1667" s="12" t="s">
        <v>2711</v>
      </c>
      <c r="G1667" s="12">
        <v>530</v>
      </c>
      <c r="H1667" s="363">
        <f t="shared" si="7"/>
        <v>6890</v>
      </c>
      <c r="I1667" s="12" t="s">
        <v>4905</v>
      </c>
    </row>
    <row r="1668" spans="1:9" ht="47.25" hidden="1" outlineLevel="4" x14ac:dyDescent="0.25">
      <c r="A1668" s="353">
        <v>125</v>
      </c>
      <c r="B1668" s="362" t="s">
        <v>2688</v>
      </c>
      <c r="C1668" s="359" t="s">
        <v>1123</v>
      </c>
      <c r="D1668" s="362" t="s">
        <v>5226</v>
      </c>
      <c r="E1668" s="12">
        <v>3</v>
      </c>
      <c r="F1668" s="12" t="s">
        <v>4339</v>
      </c>
      <c r="G1668" s="12">
        <v>318.00000000000006</v>
      </c>
      <c r="H1668" s="363">
        <f t="shared" si="7"/>
        <v>954.00000000000023</v>
      </c>
      <c r="I1668" s="12" t="s">
        <v>4905</v>
      </c>
    </row>
    <row r="1669" spans="1:9" ht="47.25" hidden="1" outlineLevel="4" x14ac:dyDescent="0.25">
      <c r="A1669" s="353">
        <v>126</v>
      </c>
      <c r="B1669" s="362" t="s">
        <v>2689</v>
      </c>
      <c r="C1669" s="359" t="s">
        <v>1123</v>
      </c>
      <c r="D1669" s="362" t="s">
        <v>5226</v>
      </c>
      <c r="E1669" s="12">
        <v>5</v>
      </c>
      <c r="F1669" s="12" t="s">
        <v>4340</v>
      </c>
      <c r="G1669" s="12">
        <v>422.94000000000005</v>
      </c>
      <c r="H1669" s="363">
        <f t="shared" si="7"/>
        <v>2114.7000000000003</v>
      </c>
      <c r="I1669" s="12" t="s">
        <v>4905</v>
      </c>
    </row>
    <row r="1670" spans="1:9" ht="47.25" hidden="1" outlineLevel="4" x14ac:dyDescent="0.25">
      <c r="A1670" s="353">
        <v>127</v>
      </c>
      <c r="B1670" s="362" t="s">
        <v>2690</v>
      </c>
      <c r="C1670" s="359" t="s">
        <v>1123</v>
      </c>
      <c r="D1670" s="362" t="s">
        <v>5226</v>
      </c>
      <c r="E1670" s="12">
        <v>5</v>
      </c>
      <c r="F1670" s="12" t="s">
        <v>4340</v>
      </c>
      <c r="G1670" s="12">
        <v>789.7</v>
      </c>
      <c r="H1670" s="363">
        <f t="shared" si="7"/>
        <v>3948.5</v>
      </c>
      <c r="I1670" s="12" t="s">
        <v>4905</v>
      </c>
    </row>
    <row r="1671" spans="1:9" ht="47.25" hidden="1" outlineLevel="4" x14ac:dyDescent="0.25">
      <c r="A1671" s="353">
        <v>128</v>
      </c>
      <c r="B1671" s="362" t="s">
        <v>2691</v>
      </c>
      <c r="C1671" s="359" t="s">
        <v>1123</v>
      </c>
      <c r="D1671" s="362" t="s">
        <v>5226</v>
      </c>
      <c r="E1671" s="12">
        <v>1785</v>
      </c>
      <c r="F1671" s="12" t="s">
        <v>821</v>
      </c>
      <c r="G1671" s="12">
        <v>45.58</v>
      </c>
      <c r="H1671" s="363">
        <f t="shared" si="7"/>
        <v>81360.3</v>
      </c>
      <c r="I1671" s="12" t="s">
        <v>4905</v>
      </c>
    </row>
    <row r="1672" spans="1:9" ht="47.25" hidden="1" outlineLevel="4" x14ac:dyDescent="0.25">
      <c r="A1672" s="353">
        <v>129</v>
      </c>
      <c r="B1672" s="362" t="s">
        <v>2692</v>
      </c>
      <c r="C1672" s="359" t="s">
        <v>1123</v>
      </c>
      <c r="D1672" s="362" t="s">
        <v>5226</v>
      </c>
      <c r="E1672" s="12">
        <v>13</v>
      </c>
      <c r="F1672" s="12" t="s">
        <v>4340</v>
      </c>
      <c r="G1672" s="12">
        <v>5300</v>
      </c>
      <c r="H1672" s="363">
        <f t="shared" si="7"/>
        <v>68900</v>
      </c>
      <c r="I1672" s="12" t="s">
        <v>4905</v>
      </c>
    </row>
    <row r="1673" spans="1:9" ht="47.25" hidden="1" outlineLevel="4" x14ac:dyDescent="0.25">
      <c r="A1673" s="353">
        <v>130</v>
      </c>
      <c r="B1673" s="362" t="s">
        <v>2693</v>
      </c>
      <c r="C1673" s="359" t="s">
        <v>1123</v>
      </c>
      <c r="D1673" s="362" t="s">
        <v>5226</v>
      </c>
      <c r="E1673" s="12">
        <v>8</v>
      </c>
      <c r="F1673" s="12" t="s">
        <v>4340</v>
      </c>
      <c r="G1673" s="12">
        <v>6360.0000000000009</v>
      </c>
      <c r="H1673" s="363">
        <f t="shared" si="7"/>
        <v>50880.000000000007</v>
      </c>
      <c r="I1673" s="12" t="s">
        <v>4905</v>
      </c>
    </row>
    <row r="1674" spans="1:9" ht="47.25" hidden="1" outlineLevel="4" x14ac:dyDescent="0.25">
      <c r="A1674" s="353">
        <v>131</v>
      </c>
      <c r="B1674" s="362" t="s">
        <v>2694</v>
      </c>
      <c r="C1674" s="359" t="s">
        <v>1123</v>
      </c>
      <c r="D1674" s="362" t="s">
        <v>5226</v>
      </c>
      <c r="E1674" s="12">
        <v>8</v>
      </c>
      <c r="F1674" s="12" t="s">
        <v>4340</v>
      </c>
      <c r="G1674" s="12">
        <v>11024.000000000002</v>
      </c>
      <c r="H1674" s="363">
        <f t="shared" si="7"/>
        <v>88192.000000000015</v>
      </c>
      <c r="I1674" s="12" t="s">
        <v>4905</v>
      </c>
    </row>
    <row r="1675" spans="1:9" ht="47.25" hidden="1" outlineLevel="4" x14ac:dyDescent="0.25">
      <c r="A1675" s="353">
        <v>132</v>
      </c>
      <c r="B1675" s="362" t="s">
        <v>2695</v>
      </c>
      <c r="C1675" s="359" t="s">
        <v>1123</v>
      </c>
      <c r="D1675" s="362" t="s">
        <v>5226</v>
      </c>
      <c r="E1675" s="12">
        <v>8</v>
      </c>
      <c r="F1675" s="12" t="s">
        <v>4340</v>
      </c>
      <c r="G1675" s="12">
        <v>11077.000000000002</v>
      </c>
      <c r="H1675" s="363">
        <f t="shared" si="7"/>
        <v>88616.000000000015</v>
      </c>
      <c r="I1675" s="12" t="s">
        <v>4905</v>
      </c>
    </row>
    <row r="1676" spans="1:9" ht="47.25" hidden="1" outlineLevel="4" x14ac:dyDescent="0.25">
      <c r="A1676" s="353">
        <v>133</v>
      </c>
      <c r="B1676" s="362" t="s">
        <v>2696</v>
      </c>
      <c r="C1676" s="359" t="s">
        <v>1123</v>
      </c>
      <c r="D1676" s="362" t="s">
        <v>5226</v>
      </c>
      <c r="E1676" s="12">
        <v>8</v>
      </c>
      <c r="F1676" s="12" t="s">
        <v>4340</v>
      </c>
      <c r="G1676" s="12">
        <v>8480</v>
      </c>
      <c r="H1676" s="363">
        <f t="shared" si="7"/>
        <v>67840</v>
      </c>
      <c r="I1676" s="12" t="s">
        <v>4905</v>
      </c>
    </row>
    <row r="1677" spans="1:9" ht="47.25" hidden="1" outlineLevel="4" x14ac:dyDescent="0.25">
      <c r="A1677" s="353">
        <v>134</v>
      </c>
      <c r="B1677" s="362" t="s">
        <v>2697</v>
      </c>
      <c r="C1677" s="359" t="s">
        <v>1123</v>
      </c>
      <c r="D1677" s="362" t="s">
        <v>5226</v>
      </c>
      <c r="E1677" s="12">
        <v>44</v>
      </c>
      <c r="F1677" s="12" t="s">
        <v>5860</v>
      </c>
      <c r="G1677" s="12">
        <v>157.94</v>
      </c>
      <c r="H1677" s="363">
        <f t="shared" si="7"/>
        <v>6949.36</v>
      </c>
      <c r="I1677" s="12" t="s">
        <v>4905</v>
      </c>
    </row>
    <row r="1678" spans="1:9" ht="47.25" hidden="1" outlineLevel="4" x14ac:dyDescent="0.25">
      <c r="A1678" s="353">
        <v>135</v>
      </c>
      <c r="B1678" s="362" t="s">
        <v>2698</v>
      </c>
      <c r="C1678" s="359" t="s">
        <v>1123</v>
      </c>
      <c r="D1678" s="362" t="s">
        <v>5226</v>
      </c>
      <c r="E1678" s="12">
        <v>17</v>
      </c>
      <c r="F1678" s="12" t="s">
        <v>5860</v>
      </c>
      <c r="G1678" s="12">
        <v>5088.0000000000009</v>
      </c>
      <c r="H1678" s="363">
        <f t="shared" si="7"/>
        <v>86496.000000000015</v>
      </c>
      <c r="I1678" s="12" t="s">
        <v>4905</v>
      </c>
    </row>
    <row r="1679" spans="1:9" ht="47.25" hidden="1" outlineLevel="4" x14ac:dyDescent="0.25">
      <c r="A1679" s="353">
        <v>136</v>
      </c>
      <c r="B1679" s="362" t="s">
        <v>2699</v>
      </c>
      <c r="C1679" s="359" t="s">
        <v>1123</v>
      </c>
      <c r="D1679" s="362" t="s">
        <v>5226</v>
      </c>
      <c r="E1679" s="12">
        <v>13</v>
      </c>
      <c r="F1679" s="12" t="s">
        <v>4340</v>
      </c>
      <c r="G1679" s="12">
        <v>1058.94</v>
      </c>
      <c r="H1679" s="363">
        <f t="shared" si="7"/>
        <v>13766.220000000001</v>
      </c>
      <c r="I1679" s="12" t="s">
        <v>4905</v>
      </c>
    </row>
    <row r="1680" spans="1:9" ht="47.25" hidden="1" outlineLevel="4" x14ac:dyDescent="0.25">
      <c r="A1680" s="353">
        <v>137</v>
      </c>
      <c r="B1680" s="362" t="s">
        <v>2700</v>
      </c>
      <c r="C1680" s="359" t="s">
        <v>1123</v>
      </c>
      <c r="D1680" s="362" t="s">
        <v>5226</v>
      </c>
      <c r="E1680" s="12">
        <v>4</v>
      </c>
      <c r="F1680" s="12" t="s">
        <v>4340</v>
      </c>
      <c r="G1680" s="12">
        <v>318.00000000000006</v>
      </c>
      <c r="H1680" s="363">
        <f t="shared" si="7"/>
        <v>1272.0000000000002</v>
      </c>
      <c r="I1680" s="12" t="s">
        <v>4905</v>
      </c>
    </row>
    <row r="1681" spans="1:9" ht="47.25" hidden="1" outlineLevel="4" x14ac:dyDescent="0.25">
      <c r="A1681" s="353">
        <v>138</v>
      </c>
      <c r="B1681" s="362" t="s">
        <v>2701</v>
      </c>
      <c r="C1681" s="359" t="s">
        <v>1123</v>
      </c>
      <c r="D1681" s="362" t="s">
        <v>5226</v>
      </c>
      <c r="E1681" s="12">
        <v>3</v>
      </c>
      <c r="F1681" s="12" t="s">
        <v>4340</v>
      </c>
      <c r="G1681" s="12">
        <v>1272.0000000000002</v>
      </c>
      <c r="H1681" s="363">
        <f t="shared" si="7"/>
        <v>3816.0000000000009</v>
      </c>
      <c r="I1681" s="12" t="s">
        <v>4905</v>
      </c>
    </row>
    <row r="1682" spans="1:9" ht="47.25" hidden="1" outlineLevel="4" x14ac:dyDescent="0.25">
      <c r="A1682" s="353">
        <v>139</v>
      </c>
      <c r="B1682" s="362" t="s">
        <v>2702</v>
      </c>
      <c r="C1682" s="359" t="s">
        <v>1123</v>
      </c>
      <c r="D1682" s="362" t="s">
        <v>5226</v>
      </c>
      <c r="E1682" s="12">
        <v>3</v>
      </c>
      <c r="F1682" s="12" t="s">
        <v>4340</v>
      </c>
      <c r="G1682" s="12">
        <v>1696.0000000000002</v>
      </c>
      <c r="H1682" s="363">
        <f t="shared" si="7"/>
        <v>5088.0000000000009</v>
      </c>
      <c r="I1682" s="12" t="s">
        <v>4905</v>
      </c>
    </row>
    <row r="1683" spans="1:9" ht="47.25" hidden="1" outlineLevel="4" x14ac:dyDescent="0.25">
      <c r="A1683" s="353">
        <v>140</v>
      </c>
      <c r="B1683" s="362" t="s">
        <v>2703</v>
      </c>
      <c r="C1683" s="359" t="s">
        <v>1123</v>
      </c>
      <c r="D1683" s="362" t="s">
        <v>5226</v>
      </c>
      <c r="E1683" s="12">
        <v>13</v>
      </c>
      <c r="F1683" s="12" t="s">
        <v>4340</v>
      </c>
      <c r="G1683" s="12">
        <v>1166.0000000000002</v>
      </c>
      <c r="H1683" s="363">
        <f t="shared" si="7"/>
        <v>15158.000000000004</v>
      </c>
      <c r="I1683" s="12" t="s">
        <v>4905</v>
      </c>
    </row>
    <row r="1684" spans="1:9" ht="47.25" hidden="1" outlineLevel="4" x14ac:dyDescent="0.25">
      <c r="A1684" s="353">
        <v>141</v>
      </c>
      <c r="B1684" s="362" t="s">
        <v>2704</v>
      </c>
      <c r="C1684" s="359" t="s">
        <v>1123</v>
      </c>
      <c r="D1684" s="362" t="s">
        <v>5226</v>
      </c>
      <c r="E1684" s="12">
        <v>8</v>
      </c>
      <c r="F1684" s="12" t="s">
        <v>4340</v>
      </c>
      <c r="G1684" s="12">
        <v>2968.0000000000005</v>
      </c>
      <c r="H1684" s="363">
        <f t="shared" si="7"/>
        <v>23744.000000000004</v>
      </c>
      <c r="I1684" s="12" t="s">
        <v>4905</v>
      </c>
    </row>
    <row r="1685" spans="1:9" ht="47.25" hidden="1" outlineLevel="4" x14ac:dyDescent="0.25">
      <c r="A1685" s="353">
        <v>142</v>
      </c>
      <c r="B1685" s="362" t="s">
        <v>2705</v>
      </c>
      <c r="C1685" s="359" t="s">
        <v>1123</v>
      </c>
      <c r="D1685" s="362" t="s">
        <v>5226</v>
      </c>
      <c r="E1685" s="12">
        <v>1</v>
      </c>
      <c r="F1685" s="12" t="s">
        <v>4340</v>
      </c>
      <c r="G1685" s="12">
        <v>51940.000000000007</v>
      </c>
      <c r="H1685" s="363">
        <f t="shared" si="7"/>
        <v>51940.000000000007</v>
      </c>
      <c r="I1685" s="12" t="s">
        <v>4905</v>
      </c>
    </row>
    <row r="1686" spans="1:9" ht="47.25" hidden="1" outlineLevel="4" x14ac:dyDescent="0.25">
      <c r="A1686" s="353">
        <v>143</v>
      </c>
      <c r="B1686" s="362" t="s">
        <v>2706</v>
      </c>
      <c r="C1686" s="359" t="s">
        <v>1123</v>
      </c>
      <c r="D1686" s="362" t="s">
        <v>5226</v>
      </c>
      <c r="E1686" s="12">
        <v>8</v>
      </c>
      <c r="F1686" s="12" t="s">
        <v>4340</v>
      </c>
      <c r="G1686" s="12">
        <v>1908.0000000000002</v>
      </c>
      <c r="H1686" s="363">
        <f t="shared" si="7"/>
        <v>15264.000000000002</v>
      </c>
      <c r="I1686" s="12" t="s">
        <v>4905</v>
      </c>
    </row>
    <row r="1687" spans="1:9" outlineLevel="3" collapsed="1" x14ac:dyDescent="0.25">
      <c r="A1687" s="396" t="s">
        <v>5877</v>
      </c>
      <c r="B1687" s="396"/>
      <c r="C1687" s="351"/>
      <c r="D1687" s="345"/>
      <c r="E1687" s="367"/>
      <c r="F1687" s="351"/>
      <c r="G1687" s="361"/>
      <c r="H1687" s="378">
        <f>SUM(H1544:H1686)</f>
        <v>2295916.0400000005</v>
      </c>
      <c r="I1687" s="351"/>
    </row>
    <row r="1688" spans="1:9" ht="15.75" customHeight="1" outlineLevel="3" x14ac:dyDescent="0.25">
      <c r="A1688" s="351" t="s">
        <v>2725</v>
      </c>
      <c r="B1688" s="352" t="s">
        <v>2724</v>
      </c>
      <c r="C1688" s="353"/>
      <c r="D1688" s="353"/>
      <c r="E1688" s="370"/>
      <c r="F1688" s="345"/>
      <c r="G1688" s="369"/>
      <c r="H1688" s="363"/>
      <c r="I1688" s="345"/>
    </row>
    <row r="1689" spans="1:9" ht="47.25" hidden="1" outlineLevel="4" x14ac:dyDescent="0.25">
      <c r="A1689" s="353">
        <v>1</v>
      </c>
      <c r="B1689" s="362" t="s">
        <v>2726</v>
      </c>
      <c r="C1689" s="359" t="s">
        <v>1123</v>
      </c>
      <c r="D1689" s="362" t="s">
        <v>5226</v>
      </c>
      <c r="E1689" s="12">
        <v>240</v>
      </c>
      <c r="F1689" s="12" t="s">
        <v>5874</v>
      </c>
      <c r="G1689" s="12">
        <v>370</v>
      </c>
      <c r="H1689" s="363">
        <f>E1689*G1689</f>
        <v>88800</v>
      </c>
      <c r="I1689" s="12" t="s">
        <v>4905</v>
      </c>
    </row>
    <row r="1690" spans="1:9" ht="47.25" hidden="1" outlineLevel="4" x14ac:dyDescent="0.25">
      <c r="A1690" s="353">
        <v>2</v>
      </c>
      <c r="B1690" s="362" t="s">
        <v>2727</v>
      </c>
      <c r="C1690" s="359" t="s">
        <v>1123</v>
      </c>
      <c r="D1690" s="362" t="s">
        <v>5226</v>
      </c>
      <c r="E1690" s="12">
        <v>1</v>
      </c>
      <c r="F1690" s="12" t="s">
        <v>821</v>
      </c>
      <c r="G1690" s="12">
        <v>3498</v>
      </c>
      <c r="H1690" s="363">
        <f t="shared" ref="H1690:H1747" si="8">E1690*G1690</f>
        <v>3498</v>
      </c>
      <c r="I1690" s="12" t="s">
        <v>4905</v>
      </c>
    </row>
    <row r="1691" spans="1:9" ht="47.25" hidden="1" outlineLevel="4" x14ac:dyDescent="0.25">
      <c r="A1691" s="353">
        <v>3</v>
      </c>
      <c r="B1691" s="362" t="s">
        <v>2728</v>
      </c>
      <c r="C1691" s="359" t="s">
        <v>1123</v>
      </c>
      <c r="D1691" s="362" t="s">
        <v>5226</v>
      </c>
      <c r="E1691" s="12">
        <v>5</v>
      </c>
      <c r="F1691" s="12" t="s">
        <v>2518</v>
      </c>
      <c r="G1691" s="12">
        <v>901</v>
      </c>
      <c r="H1691" s="363">
        <f t="shared" si="8"/>
        <v>4505</v>
      </c>
      <c r="I1691" s="12" t="s">
        <v>4905</v>
      </c>
    </row>
    <row r="1692" spans="1:9" ht="47.25" hidden="1" outlineLevel="4" x14ac:dyDescent="0.25">
      <c r="A1692" s="353">
        <v>4</v>
      </c>
      <c r="B1692" s="362" t="s">
        <v>2729</v>
      </c>
      <c r="C1692" s="359" t="s">
        <v>1123</v>
      </c>
      <c r="D1692" s="362" t="s">
        <v>5226</v>
      </c>
      <c r="E1692" s="12">
        <v>1</v>
      </c>
      <c r="F1692" s="12" t="s">
        <v>821</v>
      </c>
      <c r="G1692" s="12">
        <v>1166</v>
      </c>
      <c r="H1692" s="363">
        <f t="shared" si="8"/>
        <v>1166</v>
      </c>
      <c r="I1692" s="12" t="s">
        <v>4905</v>
      </c>
    </row>
    <row r="1693" spans="1:9" ht="47.25" hidden="1" outlineLevel="4" x14ac:dyDescent="0.25">
      <c r="A1693" s="353">
        <v>5</v>
      </c>
      <c r="B1693" s="362" t="s">
        <v>784</v>
      </c>
      <c r="C1693" s="359" t="s">
        <v>1123</v>
      </c>
      <c r="D1693" s="362" t="s">
        <v>5226</v>
      </c>
      <c r="E1693" s="12">
        <v>5</v>
      </c>
      <c r="F1693" s="12" t="s">
        <v>5874</v>
      </c>
      <c r="G1693" s="12">
        <v>954</v>
      </c>
      <c r="H1693" s="363">
        <f t="shared" si="8"/>
        <v>4770</v>
      </c>
      <c r="I1693" s="12" t="s">
        <v>4905</v>
      </c>
    </row>
    <row r="1694" spans="1:9" ht="47.25" hidden="1" outlineLevel="4" x14ac:dyDescent="0.25">
      <c r="A1694" s="353">
        <v>6</v>
      </c>
      <c r="B1694" s="362" t="s">
        <v>2730</v>
      </c>
      <c r="C1694" s="359" t="s">
        <v>1123</v>
      </c>
      <c r="D1694" s="362" t="s">
        <v>5226</v>
      </c>
      <c r="E1694" s="12">
        <v>5</v>
      </c>
      <c r="F1694" s="12" t="s">
        <v>5874</v>
      </c>
      <c r="G1694" s="12">
        <v>901</v>
      </c>
      <c r="H1694" s="363">
        <f t="shared" si="8"/>
        <v>4505</v>
      </c>
      <c r="I1694" s="12" t="s">
        <v>4905</v>
      </c>
    </row>
    <row r="1695" spans="1:9" ht="47.25" hidden="1" outlineLevel="4" x14ac:dyDescent="0.25">
      <c r="A1695" s="353">
        <v>7</v>
      </c>
      <c r="B1695" s="362" t="s">
        <v>2731</v>
      </c>
      <c r="C1695" s="359" t="s">
        <v>1123</v>
      </c>
      <c r="D1695" s="362" t="s">
        <v>5226</v>
      </c>
      <c r="E1695" s="12">
        <v>500</v>
      </c>
      <c r="F1695" s="12" t="s">
        <v>2777</v>
      </c>
      <c r="G1695" s="12">
        <v>206.7</v>
      </c>
      <c r="H1695" s="363">
        <f t="shared" si="8"/>
        <v>103350</v>
      </c>
      <c r="I1695" s="12" t="s">
        <v>5878</v>
      </c>
    </row>
    <row r="1696" spans="1:9" ht="47.25" hidden="1" outlineLevel="4" x14ac:dyDescent="0.25">
      <c r="A1696" s="353">
        <v>8</v>
      </c>
      <c r="B1696" s="362" t="s">
        <v>2732</v>
      </c>
      <c r="C1696" s="359" t="s">
        <v>1123</v>
      </c>
      <c r="D1696" s="362" t="s">
        <v>5226</v>
      </c>
      <c r="E1696" s="12">
        <v>1500</v>
      </c>
      <c r="F1696" s="12" t="s">
        <v>2777</v>
      </c>
      <c r="G1696" s="12">
        <v>100.7</v>
      </c>
      <c r="H1696" s="363">
        <f t="shared" si="8"/>
        <v>151050</v>
      </c>
      <c r="I1696" s="12" t="s">
        <v>5878</v>
      </c>
    </row>
    <row r="1697" spans="1:9" ht="47.25" hidden="1" outlineLevel="4" x14ac:dyDescent="0.25">
      <c r="A1697" s="353">
        <v>9</v>
      </c>
      <c r="B1697" s="362" t="s">
        <v>2733</v>
      </c>
      <c r="C1697" s="359" t="s">
        <v>1123</v>
      </c>
      <c r="D1697" s="362" t="s">
        <v>5226</v>
      </c>
      <c r="E1697" s="12">
        <v>1500</v>
      </c>
      <c r="F1697" s="12" t="s">
        <v>2777</v>
      </c>
      <c r="G1697" s="12">
        <v>217.3</v>
      </c>
      <c r="H1697" s="363">
        <f t="shared" si="8"/>
        <v>325950</v>
      </c>
      <c r="I1697" s="12" t="s">
        <v>5878</v>
      </c>
    </row>
    <row r="1698" spans="1:9" ht="47.25" hidden="1" outlineLevel="4" x14ac:dyDescent="0.25">
      <c r="A1698" s="353">
        <v>10</v>
      </c>
      <c r="B1698" s="362" t="s">
        <v>2734</v>
      </c>
      <c r="C1698" s="359" t="s">
        <v>1123</v>
      </c>
      <c r="D1698" s="362" t="s">
        <v>5226</v>
      </c>
      <c r="E1698" s="12">
        <v>1500</v>
      </c>
      <c r="F1698" s="12" t="s">
        <v>2777</v>
      </c>
      <c r="G1698" s="12">
        <v>233.2</v>
      </c>
      <c r="H1698" s="363">
        <f t="shared" si="8"/>
        <v>349800</v>
      </c>
      <c r="I1698" s="12" t="s">
        <v>5878</v>
      </c>
    </row>
    <row r="1699" spans="1:9" ht="47.25" hidden="1" outlineLevel="4" x14ac:dyDescent="0.25">
      <c r="A1699" s="353">
        <v>11</v>
      </c>
      <c r="B1699" s="362" t="s">
        <v>2735</v>
      </c>
      <c r="C1699" s="359" t="s">
        <v>1123</v>
      </c>
      <c r="D1699" s="362" t="s">
        <v>5226</v>
      </c>
      <c r="E1699" s="12">
        <v>1366</v>
      </c>
      <c r="F1699" s="12" t="s">
        <v>2777</v>
      </c>
      <c r="G1699" s="12">
        <v>275.60000000000002</v>
      </c>
      <c r="H1699" s="363">
        <f t="shared" si="8"/>
        <v>376469.60000000003</v>
      </c>
      <c r="I1699" s="12" t="s">
        <v>5878</v>
      </c>
    </row>
    <row r="1700" spans="1:9" ht="47.25" hidden="1" outlineLevel="4" x14ac:dyDescent="0.25">
      <c r="A1700" s="353">
        <v>12</v>
      </c>
      <c r="B1700" s="362" t="s">
        <v>2736</v>
      </c>
      <c r="C1700" s="359" t="s">
        <v>1123</v>
      </c>
      <c r="D1700" s="362" t="s">
        <v>5226</v>
      </c>
      <c r="E1700" s="12">
        <v>3571</v>
      </c>
      <c r="F1700" s="12" t="s">
        <v>1281</v>
      </c>
      <c r="G1700" s="12">
        <v>68.900000000000006</v>
      </c>
      <c r="H1700" s="363">
        <f t="shared" si="8"/>
        <v>246041.90000000002</v>
      </c>
      <c r="I1700" s="12" t="s">
        <v>5878</v>
      </c>
    </row>
    <row r="1701" spans="1:9" ht="47.25" hidden="1" outlineLevel="4" x14ac:dyDescent="0.25">
      <c r="A1701" s="353">
        <v>13</v>
      </c>
      <c r="B1701" s="362" t="s">
        <v>2737</v>
      </c>
      <c r="C1701" s="359" t="s">
        <v>1123</v>
      </c>
      <c r="D1701" s="362" t="s">
        <v>5226</v>
      </c>
      <c r="E1701" s="12">
        <v>10714</v>
      </c>
      <c r="F1701" s="12" t="s">
        <v>748</v>
      </c>
      <c r="G1701" s="12">
        <v>18.02</v>
      </c>
      <c r="H1701" s="363">
        <f t="shared" si="8"/>
        <v>193066.28</v>
      </c>
      <c r="I1701" s="12" t="s">
        <v>5878</v>
      </c>
    </row>
    <row r="1702" spans="1:9" ht="47.25" hidden="1" outlineLevel="4" x14ac:dyDescent="0.25">
      <c r="A1702" s="353">
        <v>14</v>
      </c>
      <c r="B1702" s="362" t="s">
        <v>2738</v>
      </c>
      <c r="C1702" s="359" t="s">
        <v>1123</v>
      </c>
      <c r="D1702" s="362" t="s">
        <v>5226</v>
      </c>
      <c r="E1702" s="12">
        <v>4464</v>
      </c>
      <c r="F1702" s="12" t="s">
        <v>748</v>
      </c>
      <c r="G1702" s="12">
        <v>32.86</v>
      </c>
      <c r="H1702" s="363">
        <f t="shared" si="8"/>
        <v>146687.04000000001</v>
      </c>
      <c r="I1702" s="12" t="s">
        <v>5878</v>
      </c>
    </row>
    <row r="1703" spans="1:9" ht="47.25" hidden="1" outlineLevel="4" x14ac:dyDescent="0.25">
      <c r="A1703" s="353">
        <v>15</v>
      </c>
      <c r="B1703" s="362" t="s">
        <v>2739</v>
      </c>
      <c r="C1703" s="359" t="s">
        <v>1123</v>
      </c>
      <c r="D1703" s="362" t="s">
        <v>5226</v>
      </c>
      <c r="E1703" s="12">
        <v>89</v>
      </c>
      <c r="F1703" s="12" t="s">
        <v>2778</v>
      </c>
      <c r="G1703" s="12">
        <v>6784</v>
      </c>
      <c r="H1703" s="363">
        <f t="shared" si="8"/>
        <v>603776</v>
      </c>
      <c r="I1703" s="12" t="s">
        <v>5878</v>
      </c>
    </row>
    <row r="1704" spans="1:9" ht="47.25" hidden="1" outlineLevel="4" x14ac:dyDescent="0.25">
      <c r="A1704" s="353">
        <v>16</v>
      </c>
      <c r="B1704" s="362" t="s">
        <v>2727</v>
      </c>
      <c r="C1704" s="359" t="s">
        <v>1123</v>
      </c>
      <c r="D1704" s="362" t="s">
        <v>5226</v>
      </c>
      <c r="E1704" s="12">
        <v>35</v>
      </c>
      <c r="F1704" s="12" t="s">
        <v>2710</v>
      </c>
      <c r="G1704" s="12">
        <v>4452</v>
      </c>
      <c r="H1704" s="363">
        <f t="shared" si="8"/>
        <v>155820</v>
      </c>
      <c r="I1704" s="12" t="s">
        <v>5878</v>
      </c>
    </row>
    <row r="1705" spans="1:9" ht="47.25" hidden="1" outlineLevel="4" x14ac:dyDescent="0.25">
      <c r="A1705" s="353">
        <v>17</v>
      </c>
      <c r="B1705" s="362" t="s">
        <v>2740</v>
      </c>
      <c r="C1705" s="359" t="s">
        <v>1123</v>
      </c>
      <c r="D1705" s="362" t="s">
        <v>5226</v>
      </c>
      <c r="E1705" s="12">
        <v>17</v>
      </c>
      <c r="F1705" s="12" t="s">
        <v>2779</v>
      </c>
      <c r="G1705" s="12">
        <v>2830.2</v>
      </c>
      <c r="H1705" s="363">
        <f t="shared" si="8"/>
        <v>48113.399999999994</v>
      </c>
      <c r="I1705" s="12" t="s">
        <v>5878</v>
      </c>
    </row>
    <row r="1706" spans="1:9" ht="47.25" hidden="1" outlineLevel="4" x14ac:dyDescent="0.25">
      <c r="A1706" s="353">
        <v>18</v>
      </c>
      <c r="B1706" s="362" t="s">
        <v>2741</v>
      </c>
      <c r="C1706" s="359" t="s">
        <v>1123</v>
      </c>
      <c r="D1706" s="362" t="s">
        <v>5226</v>
      </c>
      <c r="E1706" s="12">
        <v>2678</v>
      </c>
      <c r="F1706" s="12" t="s">
        <v>4340</v>
      </c>
      <c r="G1706" s="12">
        <v>143.1</v>
      </c>
      <c r="H1706" s="363">
        <f t="shared" si="8"/>
        <v>383221.8</v>
      </c>
      <c r="I1706" s="12" t="s">
        <v>5878</v>
      </c>
    </row>
    <row r="1707" spans="1:9" ht="47.25" hidden="1" outlineLevel="4" x14ac:dyDescent="0.25">
      <c r="A1707" s="353">
        <v>19</v>
      </c>
      <c r="B1707" s="362" t="s">
        <v>2742</v>
      </c>
      <c r="C1707" s="359" t="s">
        <v>1123</v>
      </c>
      <c r="D1707" s="362" t="s">
        <v>5226</v>
      </c>
      <c r="E1707" s="12">
        <v>2678</v>
      </c>
      <c r="F1707" s="12" t="s">
        <v>4340</v>
      </c>
      <c r="G1707" s="12">
        <v>159</v>
      </c>
      <c r="H1707" s="363">
        <f t="shared" si="8"/>
        <v>425802</v>
      </c>
      <c r="I1707" s="12" t="s">
        <v>5878</v>
      </c>
    </row>
    <row r="1708" spans="1:9" ht="47.25" hidden="1" outlineLevel="4" x14ac:dyDescent="0.25">
      <c r="A1708" s="353">
        <v>20</v>
      </c>
      <c r="B1708" s="362" t="s">
        <v>2743</v>
      </c>
      <c r="C1708" s="359" t="s">
        <v>1123</v>
      </c>
      <c r="D1708" s="362" t="s">
        <v>5226</v>
      </c>
      <c r="E1708" s="12">
        <v>892</v>
      </c>
      <c r="F1708" s="12" t="s">
        <v>4340</v>
      </c>
      <c r="G1708" s="12">
        <v>212</v>
      </c>
      <c r="H1708" s="363">
        <f t="shared" si="8"/>
        <v>189104</v>
      </c>
      <c r="I1708" s="12" t="s">
        <v>5878</v>
      </c>
    </row>
    <row r="1709" spans="1:9" ht="47.25" hidden="1" outlineLevel="4" x14ac:dyDescent="0.25">
      <c r="A1709" s="353">
        <v>21</v>
      </c>
      <c r="B1709" s="362" t="s">
        <v>2744</v>
      </c>
      <c r="C1709" s="359" t="s">
        <v>1123</v>
      </c>
      <c r="D1709" s="362" t="s">
        <v>5226</v>
      </c>
      <c r="E1709" s="12">
        <v>44</v>
      </c>
      <c r="F1709" s="12" t="s">
        <v>5879</v>
      </c>
      <c r="G1709" s="12">
        <v>424</v>
      </c>
      <c r="H1709" s="363">
        <f t="shared" si="8"/>
        <v>18656</v>
      </c>
      <c r="I1709" s="12" t="s">
        <v>5878</v>
      </c>
    </row>
    <row r="1710" spans="1:9" ht="47.25" hidden="1" outlineLevel="4" x14ac:dyDescent="0.25">
      <c r="A1710" s="353">
        <v>22</v>
      </c>
      <c r="B1710" s="362" t="s">
        <v>2745</v>
      </c>
      <c r="C1710" s="359" t="s">
        <v>1123</v>
      </c>
      <c r="D1710" s="362" t="s">
        <v>5226</v>
      </c>
      <c r="E1710" s="12">
        <v>44</v>
      </c>
      <c r="F1710" s="12" t="s">
        <v>2778</v>
      </c>
      <c r="G1710" s="12">
        <v>6678</v>
      </c>
      <c r="H1710" s="363">
        <f t="shared" si="8"/>
        <v>293832</v>
      </c>
      <c r="I1710" s="12" t="s">
        <v>5878</v>
      </c>
    </row>
    <row r="1711" spans="1:9" ht="47.25" hidden="1" outlineLevel="4" x14ac:dyDescent="0.25">
      <c r="A1711" s="353">
        <v>23</v>
      </c>
      <c r="B1711" s="362" t="s">
        <v>2729</v>
      </c>
      <c r="C1711" s="359" t="s">
        <v>1123</v>
      </c>
      <c r="D1711" s="362" t="s">
        <v>5226</v>
      </c>
      <c r="E1711" s="12">
        <v>17</v>
      </c>
      <c r="F1711" s="12" t="s">
        <v>1572</v>
      </c>
      <c r="G1711" s="12">
        <v>1272</v>
      </c>
      <c r="H1711" s="363">
        <f t="shared" si="8"/>
        <v>21624</v>
      </c>
      <c r="I1711" s="12" t="s">
        <v>5878</v>
      </c>
    </row>
    <row r="1712" spans="1:9" ht="47.25" hidden="1" outlineLevel="4" x14ac:dyDescent="0.25">
      <c r="A1712" s="353">
        <v>24</v>
      </c>
      <c r="B1712" s="362" t="s">
        <v>2746</v>
      </c>
      <c r="C1712" s="359" t="s">
        <v>1123</v>
      </c>
      <c r="D1712" s="362" t="s">
        <v>5226</v>
      </c>
      <c r="E1712" s="12">
        <v>2232</v>
      </c>
      <c r="F1712" s="12" t="s">
        <v>2777</v>
      </c>
      <c r="G1712" s="12">
        <v>82.68</v>
      </c>
      <c r="H1712" s="363">
        <f t="shared" si="8"/>
        <v>184541.76</v>
      </c>
      <c r="I1712" s="12" t="s">
        <v>5878</v>
      </c>
    </row>
    <row r="1713" spans="1:9" ht="47.25" hidden="1" outlineLevel="4" x14ac:dyDescent="0.25">
      <c r="A1713" s="353">
        <v>25</v>
      </c>
      <c r="B1713" s="362" t="s">
        <v>2747</v>
      </c>
      <c r="C1713" s="359" t="s">
        <v>1123</v>
      </c>
      <c r="D1713" s="362" t="s">
        <v>5226</v>
      </c>
      <c r="E1713" s="12">
        <v>1785</v>
      </c>
      <c r="F1713" s="12" t="s">
        <v>2777</v>
      </c>
      <c r="G1713" s="12">
        <v>103.88</v>
      </c>
      <c r="H1713" s="363">
        <f t="shared" si="8"/>
        <v>185425.8</v>
      </c>
      <c r="I1713" s="12" t="s">
        <v>5878</v>
      </c>
    </row>
    <row r="1714" spans="1:9" ht="47.25" hidden="1" outlineLevel="4" x14ac:dyDescent="0.25">
      <c r="A1714" s="353">
        <v>26</v>
      </c>
      <c r="B1714" s="362" t="s">
        <v>2748</v>
      </c>
      <c r="C1714" s="359" t="s">
        <v>1123</v>
      </c>
      <c r="D1714" s="362" t="s">
        <v>5226</v>
      </c>
      <c r="E1714" s="12">
        <v>446</v>
      </c>
      <c r="F1714" s="12" t="s">
        <v>2777</v>
      </c>
      <c r="G1714" s="12">
        <v>217.67</v>
      </c>
      <c r="H1714" s="363">
        <f t="shared" si="8"/>
        <v>97080.819999999992</v>
      </c>
      <c r="I1714" s="12" t="s">
        <v>5878</v>
      </c>
    </row>
    <row r="1715" spans="1:9" ht="47.25" hidden="1" outlineLevel="4" x14ac:dyDescent="0.25">
      <c r="A1715" s="353">
        <v>27</v>
      </c>
      <c r="B1715" s="362" t="s">
        <v>2749</v>
      </c>
      <c r="C1715" s="359" t="s">
        <v>1123</v>
      </c>
      <c r="D1715" s="362" t="s">
        <v>5226</v>
      </c>
      <c r="E1715" s="12">
        <v>446</v>
      </c>
      <c r="F1715" s="12" t="s">
        <v>2777</v>
      </c>
      <c r="G1715" s="12">
        <v>246.07</v>
      </c>
      <c r="H1715" s="363">
        <f t="shared" si="8"/>
        <v>109747.22</v>
      </c>
      <c r="I1715" s="12" t="s">
        <v>5878</v>
      </c>
    </row>
    <row r="1716" spans="1:9" ht="47.25" hidden="1" outlineLevel="4" x14ac:dyDescent="0.25">
      <c r="A1716" s="353">
        <v>28</v>
      </c>
      <c r="B1716" s="362" t="s">
        <v>2750</v>
      </c>
      <c r="C1716" s="359" t="s">
        <v>1123</v>
      </c>
      <c r="D1716" s="362" t="s">
        <v>5226</v>
      </c>
      <c r="E1716" s="12">
        <v>446</v>
      </c>
      <c r="F1716" s="12" t="s">
        <v>2777</v>
      </c>
      <c r="G1716" s="12">
        <v>421.16</v>
      </c>
      <c r="H1716" s="363">
        <f t="shared" si="8"/>
        <v>187837.36000000002</v>
      </c>
      <c r="I1716" s="12" t="s">
        <v>5878</v>
      </c>
    </row>
    <row r="1717" spans="1:9" ht="47.25" hidden="1" outlineLevel="4" x14ac:dyDescent="0.25">
      <c r="A1717" s="353">
        <v>29</v>
      </c>
      <c r="B1717" s="362" t="s">
        <v>2751</v>
      </c>
      <c r="C1717" s="359" t="s">
        <v>1123</v>
      </c>
      <c r="D1717" s="362" t="s">
        <v>5226</v>
      </c>
      <c r="E1717" s="12">
        <v>892</v>
      </c>
      <c r="F1717" s="12" t="s">
        <v>1281</v>
      </c>
      <c r="G1717" s="12">
        <v>1272</v>
      </c>
      <c r="H1717" s="363">
        <f t="shared" si="8"/>
        <v>1134624</v>
      </c>
      <c r="I1717" s="12" t="s">
        <v>5878</v>
      </c>
    </row>
    <row r="1718" spans="1:9" ht="47.25" hidden="1" outlineLevel="4" x14ac:dyDescent="0.25">
      <c r="A1718" s="353">
        <v>30</v>
      </c>
      <c r="B1718" s="362" t="s">
        <v>2752</v>
      </c>
      <c r="C1718" s="359" t="s">
        <v>1123</v>
      </c>
      <c r="D1718" s="362" t="s">
        <v>5226</v>
      </c>
      <c r="E1718" s="12">
        <v>178</v>
      </c>
      <c r="F1718" s="12" t="s">
        <v>1281</v>
      </c>
      <c r="G1718" s="12">
        <v>1462.8</v>
      </c>
      <c r="H1718" s="363">
        <f t="shared" si="8"/>
        <v>260378.4</v>
      </c>
      <c r="I1718" s="12" t="s">
        <v>5878</v>
      </c>
    </row>
    <row r="1719" spans="1:9" ht="47.25" hidden="1" outlineLevel="4" x14ac:dyDescent="0.25">
      <c r="A1719" s="353">
        <v>31</v>
      </c>
      <c r="B1719" s="362" t="s">
        <v>2753</v>
      </c>
      <c r="C1719" s="359" t="s">
        <v>1123</v>
      </c>
      <c r="D1719" s="362" t="s">
        <v>5226</v>
      </c>
      <c r="E1719" s="12">
        <v>17</v>
      </c>
      <c r="F1719" s="12" t="s">
        <v>4340</v>
      </c>
      <c r="G1719" s="12">
        <v>3180</v>
      </c>
      <c r="H1719" s="363">
        <f t="shared" si="8"/>
        <v>54060</v>
      </c>
      <c r="I1719" s="12" t="s">
        <v>5878</v>
      </c>
    </row>
    <row r="1720" spans="1:9" ht="47.25" hidden="1" outlineLevel="4" x14ac:dyDescent="0.25">
      <c r="A1720" s="353">
        <v>32</v>
      </c>
      <c r="B1720" s="362" t="s">
        <v>2754</v>
      </c>
      <c r="C1720" s="359" t="s">
        <v>1123</v>
      </c>
      <c r="D1720" s="362" t="s">
        <v>5226</v>
      </c>
      <c r="E1720" s="12">
        <v>44</v>
      </c>
      <c r="F1720" s="12" t="s">
        <v>4340</v>
      </c>
      <c r="G1720" s="12">
        <v>58.3</v>
      </c>
      <c r="H1720" s="363">
        <f t="shared" si="8"/>
        <v>2565.1999999999998</v>
      </c>
      <c r="I1720" s="12" t="s">
        <v>5878</v>
      </c>
    </row>
    <row r="1721" spans="1:9" ht="47.25" hidden="1" outlineLevel="4" x14ac:dyDescent="0.25">
      <c r="A1721" s="353">
        <v>33</v>
      </c>
      <c r="B1721" s="362" t="s">
        <v>784</v>
      </c>
      <c r="C1721" s="359" t="s">
        <v>1123</v>
      </c>
      <c r="D1721" s="362" t="s">
        <v>5226</v>
      </c>
      <c r="E1721" s="12">
        <v>26</v>
      </c>
      <c r="F1721" s="12" t="s">
        <v>4340</v>
      </c>
      <c r="G1721" s="12">
        <v>1378</v>
      </c>
      <c r="H1721" s="363">
        <f t="shared" si="8"/>
        <v>35828</v>
      </c>
      <c r="I1721" s="12" t="s">
        <v>5878</v>
      </c>
    </row>
    <row r="1722" spans="1:9" ht="47.25" hidden="1" outlineLevel="4" x14ac:dyDescent="0.25">
      <c r="A1722" s="353">
        <v>34</v>
      </c>
      <c r="B1722" s="362" t="s">
        <v>2451</v>
      </c>
      <c r="C1722" s="359" t="s">
        <v>1123</v>
      </c>
      <c r="D1722" s="362" t="s">
        <v>5226</v>
      </c>
      <c r="E1722" s="12">
        <v>44</v>
      </c>
      <c r="F1722" s="12" t="s">
        <v>4340</v>
      </c>
      <c r="G1722" s="12">
        <v>1272</v>
      </c>
      <c r="H1722" s="363">
        <f t="shared" si="8"/>
        <v>55968</v>
      </c>
      <c r="I1722" s="12" t="s">
        <v>5878</v>
      </c>
    </row>
    <row r="1723" spans="1:9" ht="47.25" hidden="1" outlineLevel="4" x14ac:dyDescent="0.25">
      <c r="A1723" s="353">
        <v>35</v>
      </c>
      <c r="B1723" s="362" t="s">
        <v>2755</v>
      </c>
      <c r="C1723" s="359" t="s">
        <v>1123</v>
      </c>
      <c r="D1723" s="362" t="s">
        <v>5226</v>
      </c>
      <c r="E1723" s="12">
        <v>3</v>
      </c>
      <c r="F1723" s="12" t="s">
        <v>4340</v>
      </c>
      <c r="G1723" s="12">
        <v>100700</v>
      </c>
      <c r="H1723" s="363">
        <f t="shared" si="8"/>
        <v>302100</v>
      </c>
      <c r="I1723" s="12" t="s">
        <v>5878</v>
      </c>
    </row>
    <row r="1724" spans="1:9" ht="47.25" hidden="1" outlineLevel="4" x14ac:dyDescent="0.25">
      <c r="A1724" s="353">
        <v>36</v>
      </c>
      <c r="B1724" s="362" t="s">
        <v>2730</v>
      </c>
      <c r="C1724" s="359" t="s">
        <v>1123</v>
      </c>
      <c r="D1724" s="362" t="s">
        <v>5226</v>
      </c>
      <c r="E1724" s="12">
        <v>22</v>
      </c>
      <c r="F1724" s="12" t="s">
        <v>4340</v>
      </c>
      <c r="G1724" s="12">
        <v>1166</v>
      </c>
      <c r="H1724" s="363">
        <f t="shared" si="8"/>
        <v>25652</v>
      </c>
      <c r="I1724" s="12" t="s">
        <v>5878</v>
      </c>
    </row>
    <row r="1725" spans="1:9" ht="47.25" hidden="1" outlineLevel="4" x14ac:dyDescent="0.25">
      <c r="A1725" s="353">
        <v>37</v>
      </c>
      <c r="B1725" s="362" t="s">
        <v>2756</v>
      </c>
      <c r="C1725" s="359" t="s">
        <v>1123</v>
      </c>
      <c r="D1725" s="362" t="s">
        <v>5226</v>
      </c>
      <c r="E1725" s="12">
        <v>892</v>
      </c>
      <c r="F1725" s="12" t="s">
        <v>4340</v>
      </c>
      <c r="G1725" s="12">
        <v>5.3</v>
      </c>
      <c r="H1725" s="363">
        <f t="shared" si="8"/>
        <v>4727.5999999999995</v>
      </c>
      <c r="I1725" s="12" t="s">
        <v>5878</v>
      </c>
    </row>
    <row r="1726" spans="1:9" ht="47.25" hidden="1" outlineLevel="4" x14ac:dyDescent="0.25">
      <c r="A1726" s="353">
        <v>38</v>
      </c>
      <c r="B1726" s="362" t="s">
        <v>2757</v>
      </c>
      <c r="C1726" s="359" t="s">
        <v>1123</v>
      </c>
      <c r="D1726" s="362" t="s">
        <v>5226</v>
      </c>
      <c r="E1726" s="12">
        <v>1</v>
      </c>
      <c r="F1726" s="12" t="s">
        <v>4340</v>
      </c>
      <c r="G1726" s="12">
        <v>37857.14</v>
      </c>
      <c r="H1726" s="363">
        <f t="shared" si="8"/>
        <v>37857.14</v>
      </c>
      <c r="I1726" s="12" t="s">
        <v>5878</v>
      </c>
    </row>
    <row r="1727" spans="1:9" ht="47.25" hidden="1" outlineLevel="4" x14ac:dyDescent="0.25">
      <c r="A1727" s="353">
        <v>39</v>
      </c>
      <c r="B1727" s="362" t="s">
        <v>2758</v>
      </c>
      <c r="C1727" s="359" t="s">
        <v>1123</v>
      </c>
      <c r="D1727" s="362" t="s">
        <v>5226</v>
      </c>
      <c r="E1727" s="12">
        <v>89</v>
      </c>
      <c r="F1727" s="12" t="s">
        <v>4340</v>
      </c>
      <c r="G1727" s="12">
        <v>37.1</v>
      </c>
      <c r="H1727" s="363">
        <f t="shared" si="8"/>
        <v>3301.9</v>
      </c>
      <c r="I1727" s="12" t="s">
        <v>5878</v>
      </c>
    </row>
    <row r="1728" spans="1:9" ht="47.25" hidden="1" outlineLevel="4" x14ac:dyDescent="0.25">
      <c r="A1728" s="353">
        <v>40</v>
      </c>
      <c r="B1728" s="362" t="s">
        <v>2759</v>
      </c>
      <c r="C1728" s="359" t="s">
        <v>1123</v>
      </c>
      <c r="D1728" s="362" t="s">
        <v>5226</v>
      </c>
      <c r="E1728" s="12">
        <v>89</v>
      </c>
      <c r="F1728" s="12" t="s">
        <v>4340</v>
      </c>
      <c r="G1728" s="12">
        <v>37.1</v>
      </c>
      <c r="H1728" s="363">
        <f t="shared" si="8"/>
        <v>3301.9</v>
      </c>
      <c r="I1728" s="12" t="s">
        <v>5878</v>
      </c>
    </row>
    <row r="1729" spans="1:9" ht="47.25" hidden="1" outlineLevel="4" x14ac:dyDescent="0.25">
      <c r="A1729" s="353">
        <v>41</v>
      </c>
      <c r="B1729" s="362" t="s">
        <v>2760</v>
      </c>
      <c r="C1729" s="359" t="s">
        <v>1123</v>
      </c>
      <c r="D1729" s="362" t="s">
        <v>5226</v>
      </c>
      <c r="E1729" s="12">
        <v>4</v>
      </c>
      <c r="F1729" s="12" t="s">
        <v>4340</v>
      </c>
      <c r="G1729" s="12">
        <v>1060</v>
      </c>
      <c r="H1729" s="363">
        <f t="shared" si="8"/>
        <v>4240</v>
      </c>
      <c r="I1729" s="12" t="s">
        <v>5878</v>
      </c>
    </row>
    <row r="1730" spans="1:9" ht="47.25" hidden="1" outlineLevel="4" x14ac:dyDescent="0.25">
      <c r="A1730" s="353">
        <v>42</v>
      </c>
      <c r="B1730" s="362" t="s">
        <v>2760</v>
      </c>
      <c r="C1730" s="359" t="s">
        <v>1123</v>
      </c>
      <c r="D1730" s="362" t="s">
        <v>5226</v>
      </c>
      <c r="E1730" s="12">
        <v>4</v>
      </c>
      <c r="F1730" s="12" t="s">
        <v>4340</v>
      </c>
      <c r="G1730" s="12">
        <v>1060</v>
      </c>
      <c r="H1730" s="363">
        <f t="shared" si="8"/>
        <v>4240</v>
      </c>
      <c r="I1730" s="12" t="s">
        <v>5878</v>
      </c>
    </row>
    <row r="1731" spans="1:9" ht="47.25" hidden="1" outlineLevel="4" x14ac:dyDescent="0.25">
      <c r="A1731" s="353">
        <v>43</v>
      </c>
      <c r="B1731" s="362" t="s">
        <v>2761</v>
      </c>
      <c r="C1731" s="359" t="s">
        <v>1123</v>
      </c>
      <c r="D1731" s="362" t="s">
        <v>5226</v>
      </c>
      <c r="E1731" s="12">
        <v>1</v>
      </c>
      <c r="F1731" s="12" t="s">
        <v>5105</v>
      </c>
      <c r="G1731" s="12">
        <v>3707.88</v>
      </c>
      <c r="H1731" s="363">
        <f t="shared" si="8"/>
        <v>3707.88</v>
      </c>
      <c r="I1731" s="12" t="s">
        <v>5878</v>
      </c>
    </row>
    <row r="1732" spans="1:9" ht="47.25" hidden="1" outlineLevel="4" x14ac:dyDescent="0.25">
      <c r="A1732" s="353">
        <v>44</v>
      </c>
      <c r="B1732" s="362" t="s">
        <v>2762</v>
      </c>
      <c r="C1732" s="359" t="s">
        <v>1123</v>
      </c>
      <c r="D1732" s="362" t="s">
        <v>5226</v>
      </c>
      <c r="E1732" s="12">
        <v>1</v>
      </c>
      <c r="F1732" s="12" t="s">
        <v>4340</v>
      </c>
      <c r="G1732" s="12">
        <v>2650</v>
      </c>
      <c r="H1732" s="363">
        <f t="shared" si="8"/>
        <v>2650</v>
      </c>
      <c r="I1732" s="12" t="s">
        <v>5878</v>
      </c>
    </row>
    <row r="1733" spans="1:9" ht="47.25" hidden="1" outlineLevel="4" x14ac:dyDescent="0.25">
      <c r="A1733" s="353">
        <v>45</v>
      </c>
      <c r="B1733" s="362" t="s">
        <v>2763</v>
      </c>
      <c r="C1733" s="359" t="s">
        <v>1123</v>
      </c>
      <c r="D1733" s="362" t="s">
        <v>5226</v>
      </c>
      <c r="E1733" s="12">
        <v>1</v>
      </c>
      <c r="F1733" s="12" t="s">
        <v>4340</v>
      </c>
      <c r="G1733" s="12">
        <v>4134</v>
      </c>
      <c r="H1733" s="363">
        <f t="shared" si="8"/>
        <v>4134</v>
      </c>
      <c r="I1733" s="12" t="s">
        <v>5878</v>
      </c>
    </row>
    <row r="1734" spans="1:9" ht="47.25" hidden="1" outlineLevel="4" x14ac:dyDescent="0.25">
      <c r="A1734" s="353">
        <v>46</v>
      </c>
      <c r="B1734" s="362" t="s">
        <v>2764</v>
      </c>
      <c r="C1734" s="359" t="s">
        <v>1123</v>
      </c>
      <c r="D1734" s="362" t="s">
        <v>5226</v>
      </c>
      <c r="E1734" s="12">
        <v>26</v>
      </c>
      <c r="F1734" s="12" t="s">
        <v>4340</v>
      </c>
      <c r="G1734" s="12">
        <v>636</v>
      </c>
      <c r="H1734" s="363">
        <f t="shared" si="8"/>
        <v>16536</v>
      </c>
      <c r="I1734" s="12" t="s">
        <v>5878</v>
      </c>
    </row>
    <row r="1735" spans="1:9" ht="47.25" hidden="1" outlineLevel="4" x14ac:dyDescent="0.25">
      <c r="A1735" s="353">
        <v>47</v>
      </c>
      <c r="B1735" s="362" t="s">
        <v>2765</v>
      </c>
      <c r="C1735" s="359" t="s">
        <v>1123</v>
      </c>
      <c r="D1735" s="362" t="s">
        <v>5226</v>
      </c>
      <c r="E1735" s="12">
        <v>357</v>
      </c>
      <c r="F1735" s="12" t="s">
        <v>4340</v>
      </c>
      <c r="G1735" s="12">
        <v>397.5</v>
      </c>
      <c r="H1735" s="363">
        <f t="shared" si="8"/>
        <v>141907.5</v>
      </c>
      <c r="I1735" s="12" t="s">
        <v>5878</v>
      </c>
    </row>
    <row r="1736" spans="1:9" ht="47.25" hidden="1" outlineLevel="4" x14ac:dyDescent="0.25">
      <c r="A1736" s="353">
        <v>48</v>
      </c>
      <c r="B1736" s="362" t="s">
        <v>2766</v>
      </c>
      <c r="C1736" s="359" t="s">
        <v>1123</v>
      </c>
      <c r="D1736" s="362" t="s">
        <v>5226</v>
      </c>
      <c r="E1736" s="12">
        <v>178</v>
      </c>
      <c r="F1736" s="12" t="s">
        <v>2779</v>
      </c>
      <c r="G1736" s="12">
        <v>2120</v>
      </c>
      <c r="H1736" s="363">
        <f t="shared" si="8"/>
        <v>377360</v>
      </c>
      <c r="I1736" s="12" t="s">
        <v>5878</v>
      </c>
    </row>
    <row r="1737" spans="1:9" ht="47.25" hidden="1" outlineLevel="4" x14ac:dyDescent="0.25">
      <c r="A1737" s="353">
        <v>49</v>
      </c>
      <c r="B1737" s="362" t="s">
        <v>2767</v>
      </c>
      <c r="C1737" s="359" t="s">
        <v>1123</v>
      </c>
      <c r="D1737" s="362" t="s">
        <v>5226</v>
      </c>
      <c r="E1737" s="12">
        <v>89</v>
      </c>
      <c r="F1737" s="12" t="s">
        <v>4340</v>
      </c>
      <c r="G1737" s="12">
        <v>1696</v>
      </c>
      <c r="H1737" s="363">
        <f t="shared" si="8"/>
        <v>150944</v>
      </c>
      <c r="I1737" s="12" t="s">
        <v>5878</v>
      </c>
    </row>
    <row r="1738" spans="1:9" ht="47.25" hidden="1" outlineLevel="4" x14ac:dyDescent="0.25">
      <c r="A1738" s="353">
        <v>50</v>
      </c>
      <c r="B1738" s="362" t="s">
        <v>1335</v>
      </c>
      <c r="C1738" s="359" t="s">
        <v>1123</v>
      </c>
      <c r="D1738" s="362" t="s">
        <v>5226</v>
      </c>
      <c r="E1738" s="12">
        <v>26</v>
      </c>
      <c r="F1738" s="12" t="s">
        <v>748</v>
      </c>
      <c r="G1738" s="12">
        <v>3731.2</v>
      </c>
      <c r="H1738" s="363">
        <f t="shared" si="8"/>
        <v>97011.199999999997</v>
      </c>
      <c r="I1738" s="12" t="s">
        <v>5878</v>
      </c>
    </row>
    <row r="1739" spans="1:9" ht="47.25" hidden="1" outlineLevel="4" x14ac:dyDescent="0.25">
      <c r="A1739" s="353">
        <v>51</v>
      </c>
      <c r="B1739" s="362" t="s">
        <v>2768</v>
      </c>
      <c r="C1739" s="359" t="s">
        <v>1123</v>
      </c>
      <c r="D1739" s="362" t="s">
        <v>5226</v>
      </c>
      <c r="E1739" s="12">
        <v>89</v>
      </c>
      <c r="F1739" s="12" t="s">
        <v>748</v>
      </c>
      <c r="G1739" s="12">
        <v>2167.3200000000002</v>
      </c>
      <c r="H1739" s="363">
        <f t="shared" si="8"/>
        <v>192891.48</v>
      </c>
      <c r="I1739" s="12" t="s">
        <v>5878</v>
      </c>
    </row>
    <row r="1740" spans="1:9" ht="47.25" hidden="1" outlineLevel="4" x14ac:dyDescent="0.25">
      <c r="A1740" s="353">
        <v>52</v>
      </c>
      <c r="B1740" s="362" t="s">
        <v>2768</v>
      </c>
      <c r="C1740" s="359" t="s">
        <v>1123</v>
      </c>
      <c r="D1740" s="362" t="s">
        <v>5226</v>
      </c>
      <c r="E1740" s="12">
        <v>89</v>
      </c>
      <c r="F1740" s="12" t="s">
        <v>748</v>
      </c>
      <c r="G1740" s="12">
        <v>2167.3200000000002</v>
      </c>
      <c r="H1740" s="363">
        <f t="shared" si="8"/>
        <v>192891.48</v>
      </c>
      <c r="I1740" s="12" t="s">
        <v>5878</v>
      </c>
    </row>
    <row r="1741" spans="1:9" ht="47.25" hidden="1" outlineLevel="4" x14ac:dyDescent="0.25">
      <c r="A1741" s="353">
        <v>53</v>
      </c>
      <c r="B1741" s="362" t="s">
        <v>2769</v>
      </c>
      <c r="C1741" s="359" t="s">
        <v>1123</v>
      </c>
      <c r="D1741" s="362" t="s">
        <v>5226</v>
      </c>
      <c r="E1741" s="12">
        <v>4</v>
      </c>
      <c r="F1741" s="12" t="s">
        <v>4340</v>
      </c>
      <c r="G1741" s="12">
        <v>463.75</v>
      </c>
      <c r="H1741" s="363">
        <f t="shared" si="8"/>
        <v>1855</v>
      </c>
      <c r="I1741" s="12" t="s">
        <v>5878</v>
      </c>
    </row>
    <row r="1742" spans="1:9" ht="47.25" hidden="1" outlineLevel="4" x14ac:dyDescent="0.25">
      <c r="A1742" s="353">
        <v>54</v>
      </c>
      <c r="B1742" s="362" t="s">
        <v>2770</v>
      </c>
      <c r="C1742" s="359" t="s">
        <v>1123</v>
      </c>
      <c r="D1742" s="362" t="s">
        <v>5226</v>
      </c>
      <c r="E1742" s="12">
        <v>2</v>
      </c>
      <c r="F1742" s="12" t="s">
        <v>4340</v>
      </c>
      <c r="G1742" s="12">
        <v>24380</v>
      </c>
      <c r="H1742" s="363">
        <f t="shared" si="8"/>
        <v>48760</v>
      </c>
      <c r="I1742" s="12" t="s">
        <v>5878</v>
      </c>
    </row>
    <row r="1743" spans="1:9" ht="47.25" hidden="1" outlineLevel="4" x14ac:dyDescent="0.25">
      <c r="A1743" s="353">
        <v>55</v>
      </c>
      <c r="B1743" s="362" t="s">
        <v>2771</v>
      </c>
      <c r="C1743" s="359" t="s">
        <v>1123</v>
      </c>
      <c r="D1743" s="362" t="s">
        <v>5226</v>
      </c>
      <c r="E1743" s="12">
        <v>1</v>
      </c>
      <c r="F1743" s="12" t="s">
        <v>2709</v>
      </c>
      <c r="G1743" s="12">
        <v>3604</v>
      </c>
      <c r="H1743" s="363">
        <f t="shared" si="8"/>
        <v>3604</v>
      </c>
      <c r="I1743" s="12" t="s">
        <v>5878</v>
      </c>
    </row>
    <row r="1744" spans="1:9" ht="47.25" hidden="1" outlineLevel="4" x14ac:dyDescent="0.25">
      <c r="A1744" s="353">
        <v>56</v>
      </c>
      <c r="B1744" s="362" t="s">
        <v>2772</v>
      </c>
      <c r="C1744" s="359" t="s">
        <v>1123</v>
      </c>
      <c r="D1744" s="362" t="s">
        <v>5226</v>
      </c>
      <c r="E1744" s="12">
        <v>2</v>
      </c>
      <c r="F1744" s="12" t="s">
        <v>5880</v>
      </c>
      <c r="G1744" s="12">
        <v>848</v>
      </c>
      <c r="H1744" s="363">
        <f t="shared" si="8"/>
        <v>1696</v>
      </c>
      <c r="I1744" s="12" t="s">
        <v>5878</v>
      </c>
    </row>
    <row r="1745" spans="1:9" ht="47.25" hidden="1" outlineLevel="4" x14ac:dyDescent="0.25">
      <c r="A1745" s="353">
        <v>57</v>
      </c>
      <c r="B1745" s="362" t="s">
        <v>2773</v>
      </c>
      <c r="C1745" s="359" t="s">
        <v>1123</v>
      </c>
      <c r="D1745" s="362" t="s">
        <v>5226</v>
      </c>
      <c r="E1745" s="12">
        <v>1</v>
      </c>
      <c r="F1745" s="12" t="s">
        <v>4340</v>
      </c>
      <c r="G1745" s="12">
        <v>3180</v>
      </c>
      <c r="H1745" s="363">
        <f t="shared" si="8"/>
        <v>3180</v>
      </c>
      <c r="I1745" s="12" t="s">
        <v>5878</v>
      </c>
    </row>
    <row r="1746" spans="1:9" ht="47.25" hidden="1" outlineLevel="4" x14ac:dyDescent="0.25">
      <c r="A1746" s="353">
        <v>58</v>
      </c>
      <c r="B1746" s="362" t="s">
        <v>2774</v>
      </c>
      <c r="C1746" s="359" t="s">
        <v>1123</v>
      </c>
      <c r="D1746" s="362" t="s">
        <v>5226</v>
      </c>
      <c r="E1746" s="12">
        <v>1</v>
      </c>
      <c r="F1746" s="12" t="s">
        <v>4340</v>
      </c>
      <c r="G1746" s="12">
        <v>3180</v>
      </c>
      <c r="H1746" s="363">
        <f t="shared" si="8"/>
        <v>3180</v>
      </c>
      <c r="I1746" s="12" t="s">
        <v>5878</v>
      </c>
    </row>
    <row r="1747" spans="1:9" ht="47.25" hidden="1" outlineLevel="4" x14ac:dyDescent="0.25">
      <c r="A1747" s="353">
        <v>59</v>
      </c>
      <c r="B1747" s="362" t="s">
        <v>2775</v>
      </c>
      <c r="C1747" s="359" t="s">
        <v>1123</v>
      </c>
      <c r="D1747" s="362" t="s">
        <v>5226</v>
      </c>
      <c r="E1747" s="12">
        <v>14</v>
      </c>
      <c r="F1747" s="12" t="s">
        <v>4340</v>
      </c>
      <c r="G1747" s="12">
        <v>2650</v>
      </c>
      <c r="H1747" s="363">
        <f t="shared" si="8"/>
        <v>37100</v>
      </c>
      <c r="I1747" s="12" t="s">
        <v>5878</v>
      </c>
    </row>
    <row r="1748" spans="1:9" outlineLevel="3" collapsed="1" x14ac:dyDescent="0.25">
      <c r="A1748" s="396" t="s">
        <v>2776</v>
      </c>
      <c r="B1748" s="396"/>
      <c r="C1748" s="396"/>
      <c r="D1748" s="396"/>
      <c r="E1748" s="396"/>
      <c r="F1748" s="396"/>
      <c r="G1748" s="361"/>
      <c r="H1748" s="378">
        <f>SUM(H1689:H1747)</f>
        <v>8112493.660000002</v>
      </c>
      <c r="I1748" s="351"/>
    </row>
    <row r="1749" spans="1:9" ht="15.75" customHeight="1" outlineLevel="3" x14ac:dyDescent="0.25">
      <c r="A1749" s="351" t="s">
        <v>2788</v>
      </c>
      <c r="B1749" s="352" t="s">
        <v>2787</v>
      </c>
      <c r="C1749" s="351"/>
      <c r="D1749" s="352"/>
      <c r="E1749" s="370"/>
      <c r="F1749" s="345"/>
      <c r="G1749" s="369"/>
      <c r="H1749" s="363"/>
      <c r="I1749" s="345"/>
    </row>
    <row r="1750" spans="1:9" ht="47.25" hidden="1" outlineLevel="4" x14ac:dyDescent="0.25">
      <c r="A1750" s="353">
        <v>1</v>
      </c>
      <c r="B1750" s="362" t="s">
        <v>2789</v>
      </c>
      <c r="C1750" s="359" t="s">
        <v>1123</v>
      </c>
      <c r="D1750" s="362" t="s">
        <v>5226</v>
      </c>
      <c r="E1750" s="12">
        <v>2609</v>
      </c>
      <c r="F1750" s="12" t="s">
        <v>5873</v>
      </c>
      <c r="G1750" s="12">
        <v>783.34</v>
      </c>
      <c r="H1750" s="363">
        <f>E1750*G1750</f>
        <v>2043734.06</v>
      </c>
      <c r="I1750" s="12" t="s">
        <v>4905</v>
      </c>
    </row>
    <row r="1751" spans="1:9" ht="47.25" hidden="1" outlineLevel="4" x14ac:dyDescent="0.25">
      <c r="A1751" s="353">
        <v>2</v>
      </c>
      <c r="B1751" s="362" t="s">
        <v>2790</v>
      </c>
      <c r="C1751" s="359" t="s">
        <v>1123</v>
      </c>
      <c r="D1751" s="362" t="s">
        <v>5226</v>
      </c>
      <c r="E1751" s="12">
        <v>2997</v>
      </c>
      <c r="F1751" s="12" t="s">
        <v>5875</v>
      </c>
      <c r="G1751" s="12">
        <v>259.7</v>
      </c>
      <c r="H1751" s="363">
        <f t="shared" ref="H1751:H1765" si="9">E1751*G1751</f>
        <v>778320.9</v>
      </c>
      <c r="I1751" s="12" t="s">
        <v>4905</v>
      </c>
    </row>
    <row r="1752" spans="1:9" ht="47.25" hidden="1" outlineLevel="4" x14ac:dyDescent="0.25">
      <c r="A1752" s="353">
        <v>3</v>
      </c>
      <c r="B1752" s="362" t="s">
        <v>2791</v>
      </c>
      <c r="C1752" s="359" t="s">
        <v>1123</v>
      </c>
      <c r="D1752" s="362" t="s">
        <v>5226</v>
      </c>
      <c r="E1752" s="12">
        <v>1089</v>
      </c>
      <c r="F1752" s="12" t="s">
        <v>2517</v>
      </c>
      <c r="G1752" s="12">
        <v>3009.34</v>
      </c>
      <c r="H1752" s="363">
        <f t="shared" si="9"/>
        <v>3277171.2600000002</v>
      </c>
      <c r="I1752" s="12" t="s">
        <v>4905</v>
      </c>
    </row>
    <row r="1753" spans="1:9" ht="47.25" hidden="1" outlineLevel="4" x14ac:dyDescent="0.25">
      <c r="A1753" s="353">
        <v>4</v>
      </c>
      <c r="B1753" s="362" t="s">
        <v>2792</v>
      </c>
      <c r="C1753" s="359" t="s">
        <v>1123</v>
      </c>
      <c r="D1753" s="362" t="s">
        <v>5226</v>
      </c>
      <c r="E1753" s="12">
        <v>242</v>
      </c>
      <c r="F1753" s="12" t="s">
        <v>2517</v>
      </c>
      <c r="G1753" s="12">
        <v>657.2</v>
      </c>
      <c r="H1753" s="363">
        <f t="shared" si="9"/>
        <v>159042.40000000002</v>
      </c>
      <c r="I1753" s="12" t="s">
        <v>4905</v>
      </c>
    </row>
    <row r="1754" spans="1:9" ht="47.25" hidden="1" outlineLevel="4" x14ac:dyDescent="0.25">
      <c r="A1754" s="353">
        <v>5</v>
      </c>
      <c r="B1754" s="362" t="s">
        <v>2793</v>
      </c>
      <c r="C1754" s="359" t="s">
        <v>1123</v>
      </c>
      <c r="D1754" s="362" t="s">
        <v>5226</v>
      </c>
      <c r="E1754" s="12">
        <v>12121</v>
      </c>
      <c r="F1754" s="12" t="s">
        <v>2517</v>
      </c>
      <c r="G1754" s="12">
        <v>205.64000000000001</v>
      </c>
      <c r="H1754" s="363">
        <f t="shared" si="9"/>
        <v>2492562.4400000004</v>
      </c>
      <c r="I1754" s="12" t="s">
        <v>4905</v>
      </c>
    </row>
    <row r="1755" spans="1:9" ht="47.25" hidden="1" outlineLevel="4" x14ac:dyDescent="0.25">
      <c r="A1755" s="353">
        <v>6</v>
      </c>
      <c r="B1755" s="362" t="s">
        <v>2794</v>
      </c>
      <c r="C1755" s="359" t="s">
        <v>1123</v>
      </c>
      <c r="D1755" s="362" t="s">
        <v>5226</v>
      </c>
      <c r="E1755" s="12">
        <v>430</v>
      </c>
      <c r="F1755" s="12" t="s">
        <v>4972</v>
      </c>
      <c r="G1755" s="12">
        <v>867.08</v>
      </c>
      <c r="H1755" s="363">
        <f t="shared" si="9"/>
        <v>372844.4</v>
      </c>
      <c r="I1755" s="12" t="s">
        <v>4905</v>
      </c>
    </row>
    <row r="1756" spans="1:9" ht="47.25" hidden="1" outlineLevel="4" x14ac:dyDescent="0.25">
      <c r="A1756" s="353">
        <v>7</v>
      </c>
      <c r="B1756" s="362" t="s">
        <v>2795</v>
      </c>
      <c r="C1756" s="359" t="s">
        <v>1123</v>
      </c>
      <c r="D1756" s="362" t="s">
        <v>5226</v>
      </c>
      <c r="E1756" s="12">
        <v>1645</v>
      </c>
      <c r="F1756" s="12" t="s">
        <v>4972</v>
      </c>
      <c r="G1756" s="12">
        <v>180.2</v>
      </c>
      <c r="H1756" s="363">
        <f t="shared" si="9"/>
        <v>296429</v>
      </c>
      <c r="I1756" s="12" t="s">
        <v>4905</v>
      </c>
    </row>
    <row r="1757" spans="1:9" ht="47.25" hidden="1" outlineLevel="4" x14ac:dyDescent="0.25">
      <c r="A1757" s="353">
        <v>8</v>
      </c>
      <c r="B1757" s="362" t="s">
        <v>2796</v>
      </c>
      <c r="C1757" s="359" t="s">
        <v>1123</v>
      </c>
      <c r="D1757" s="362" t="s">
        <v>5226</v>
      </c>
      <c r="E1757" s="12">
        <v>8060</v>
      </c>
      <c r="F1757" s="12" t="s">
        <v>2517</v>
      </c>
      <c r="G1757" s="12">
        <v>177.02</v>
      </c>
      <c r="H1757" s="363">
        <f t="shared" si="9"/>
        <v>1426781.2000000002</v>
      </c>
      <c r="I1757" s="12" t="s">
        <v>4905</v>
      </c>
    </row>
    <row r="1758" spans="1:9" ht="47.25" hidden="1" outlineLevel="4" x14ac:dyDescent="0.25">
      <c r="A1758" s="353">
        <v>9</v>
      </c>
      <c r="B1758" s="362" t="s">
        <v>2797</v>
      </c>
      <c r="C1758" s="359" t="s">
        <v>1123</v>
      </c>
      <c r="D1758" s="362" t="s">
        <v>5226</v>
      </c>
      <c r="E1758" s="12">
        <v>6124</v>
      </c>
      <c r="F1758" s="12" t="s">
        <v>5874</v>
      </c>
      <c r="G1758" s="12">
        <v>71.02000000000001</v>
      </c>
      <c r="H1758" s="363">
        <f t="shared" si="9"/>
        <v>434926.48000000004</v>
      </c>
      <c r="I1758" s="12" t="s">
        <v>4905</v>
      </c>
    </row>
    <row r="1759" spans="1:9" ht="47.25" hidden="1" outlineLevel="4" x14ac:dyDescent="0.25">
      <c r="A1759" s="353">
        <v>10</v>
      </c>
      <c r="B1759" s="362" t="s">
        <v>2798</v>
      </c>
      <c r="C1759" s="359" t="s">
        <v>1123</v>
      </c>
      <c r="D1759" s="362" t="s">
        <v>5226</v>
      </c>
      <c r="E1759" s="12">
        <v>1378</v>
      </c>
      <c r="F1759" s="12" t="s">
        <v>5873</v>
      </c>
      <c r="G1759" s="12">
        <v>262.88</v>
      </c>
      <c r="H1759" s="363">
        <f t="shared" si="9"/>
        <v>362248.64</v>
      </c>
      <c r="I1759" s="12" t="s">
        <v>4905</v>
      </c>
    </row>
    <row r="1760" spans="1:9" ht="47.25" hidden="1" outlineLevel="4" x14ac:dyDescent="0.25">
      <c r="A1760" s="353">
        <v>11</v>
      </c>
      <c r="B1760" s="362" t="s">
        <v>2799</v>
      </c>
      <c r="C1760" s="359" t="s">
        <v>1123</v>
      </c>
      <c r="D1760" s="362" t="s">
        <v>5226</v>
      </c>
      <c r="E1760" s="12">
        <v>8910</v>
      </c>
      <c r="F1760" s="12" t="s">
        <v>5873</v>
      </c>
      <c r="G1760" s="12">
        <v>214.65</v>
      </c>
      <c r="H1760" s="363">
        <f t="shared" si="9"/>
        <v>1912531.5</v>
      </c>
      <c r="I1760" s="12" t="s">
        <v>4905</v>
      </c>
    </row>
    <row r="1761" spans="1:9" ht="47.25" hidden="1" outlineLevel="4" x14ac:dyDescent="0.25">
      <c r="A1761" s="353">
        <v>12</v>
      </c>
      <c r="B1761" s="362" t="s">
        <v>2800</v>
      </c>
      <c r="C1761" s="359" t="s">
        <v>1123</v>
      </c>
      <c r="D1761" s="362" t="s">
        <v>5226</v>
      </c>
      <c r="E1761" s="12">
        <v>2474</v>
      </c>
      <c r="F1761" s="12" t="s">
        <v>5873</v>
      </c>
      <c r="G1761" s="12">
        <v>257.58000000000004</v>
      </c>
      <c r="H1761" s="363">
        <f t="shared" si="9"/>
        <v>637252.92000000016</v>
      </c>
      <c r="I1761" s="12" t="s">
        <v>4905</v>
      </c>
    </row>
    <row r="1762" spans="1:9" ht="47.25" hidden="1" outlineLevel="4" x14ac:dyDescent="0.25">
      <c r="A1762" s="353">
        <v>13</v>
      </c>
      <c r="B1762" s="362" t="s">
        <v>2801</v>
      </c>
      <c r="C1762" s="359" t="s">
        <v>1123</v>
      </c>
      <c r="D1762" s="362" t="s">
        <v>5226</v>
      </c>
      <c r="E1762" s="12">
        <v>10136</v>
      </c>
      <c r="F1762" s="12" t="s">
        <v>5873</v>
      </c>
      <c r="G1762" s="12">
        <v>185.5</v>
      </c>
      <c r="H1762" s="363">
        <f t="shared" si="9"/>
        <v>1880228</v>
      </c>
      <c r="I1762" s="12" t="s">
        <v>4905</v>
      </c>
    </row>
    <row r="1763" spans="1:9" ht="47.25" hidden="1" outlineLevel="4" x14ac:dyDescent="0.25">
      <c r="A1763" s="353">
        <v>14</v>
      </c>
      <c r="B1763" s="362" t="s">
        <v>2802</v>
      </c>
      <c r="C1763" s="359" t="s">
        <v>1123</v>
      </c>
      <c r="D1763" s="362" t="s">
        <v>5226</v>
      </c>
      <c r="E1763" s="12">
        <v>354</v>
      </c>
      <c r="F1763" s="12" t="s">
        <v>5873</v>
      </c>
      <c r="G1763" s="12">
        <v>174.9</v>
      </c>
      <c r="H1763" s="363">
        <f t="shared" si="9"/>
        <v>61914.6</v>
      </c>
      <c r="I1763" s="12" t="s">
        <v>4905</v>
      </c>
    </row>
    <row r="1764" spans="1:9" ht="47.25" hidden="1" outlineLevel="4" x14ac:dyDescent="0.25">
      <c r="A1764" s="353">
        <v>15</v>
      </c>
      <c r="B1764" s="362" t="s">
        <v>2803</v>
      </c>
      <c r="C1764" s="359" t="s">
        <v>1123</v>
      </c>
      <c r="D1764" s="362" t="s">
        <v>5226</v>
      </c>
      <c r="E1764" s="12">
        <v>36</v>
      </c>
      <c r="F1764" s="12" t="s">
        <v>5874</v>
      </c>
      <c r="G1764" s="12">
        <v>1982.2</v>
      </c>
      <c r="H1764" s="363">
        <f t="shared" si="9"/>
        <v>71359.199999999997</v>
      </c>
      <c r="I1764" s="12" t="s">
        <v>4905</v>
      </c>
    </row>
    <row r="1765" spans="1:9" ht="47.25" hidden="1" outlineLevel="4" x14ac:dyDescent="0.25">
      <c r="A1765" s="353">
        <v>16</v>
      </c>
      <c r="B1765" s="362" t="s">
        <v>2804</v>
      </c>
      <c r="C1765" s="359" t="s">
        <v>1123</v>
      </c>
      <c r="D1765" s="362" t="s">
        <v>5226</v>
      </c>
      <c r="E1765" s="12">
        <v>48</v>
      </c>
      <c r="F1765" s="12" t="s">
        <v>5874</v>
      </c>
      <c r="G1765" s="12">
        <v>2106.25</v>
      </c>
      <c r="H1765" s="363">
        <f t="shared" si="9"/>
        <v>101100</v>
      </c>
      <c r="I1765" s="12" t="s">
        <v>4905</v>
      </c>
    </row>
    <row r="1766" spans="1:9" ht="47.25" hidden="1" outlineLevel="4" x14ac:dyDescent="0.25">
      <c r="A1766" s="353">
        <v>17</v>
      </c>
      <c r="B1766" s="362" t="s">
        <v>2805</v>
      </c>
      <c r="C1766" s="359" t="s">
        <v>1123</v>
      </c>
      <c r="D1766" s="362" t="s">
        <v>5226</v>
      </c>
      <c r="E1766" s="12">
        <v>1200</v>
      </c>
      <c r="F1766" s="12" t="s">
        <v>4972</v>
      </c>
      <c r="G1766" s="12">
        <v>104.11</v>
      </c>
      <c r="H1766" s="363">
        <v>124932</v>
      </c>
      <c r="I1766" s="12" t="s">
        <v>4905</v>
      </c>
    </row>
    <row r="1767" spans="1:9" ht="47.25" hidden="1" outlineLevel="4" x14ac:dyDescent="0.25">
      <c r="A1767" s="353">
        <v>18</v>
      </c>
      <c r="B1767" s="362" t="s">
        <v>2807</v>
      </c>
      <c r="C1767" s="359" t="s">
        <v>1123</v>
      </c>
      <c r="D1767" s="362" t="s">
        <v>5226</v>
      </c>
      <c r="E1767" s="12">
        <v>420</v>
      </c>
      <c r="F1767" s="12" t="s">
        <v>4972</v>
      </c>
      <c r="G1767" s="12">
        <v>873.44</v>
      </c>
      <c r="H1767" s="363">
        <v>366844.8</v>
      </c>
      <c r="I1767" s="12" t="s">
        <v>4905</v>
      </c>
    </row>
    <row r="1768" spans="1:9" ht="47.25" hidden="1" outlineLevel="4" x14ac:dyDescent="0.25">
      <c r="A1768" s="353">
        <v>19</v>
      </c>
      <c r="B1768" s="362" t="s">
        <v>2808</v>
      </c>
      <c r="C1768" s="359" t="s">
        <v>1123</v>
      </c>
      <c r="D1768" s="362" t="s">
        <v>5226</v>
      </c>
      <c r="E1768" s="12">
        <v>420</v>
      </c>
      <c r="F1768" s="12" t="s">
        <v>4972</v>
      </c>
      <c r="G1768" s="12">
        <v>574.52</v>
      </c>
      <c r="H1768" s="363">
        <v>241298.4</v>
      </c>
      <c r="I1768" s="12" t="s">
        <v>4905</v>
      </c>
    </row>
    <row r="1769" spans="1:9" ht="47.25" hidden="1" outlineLevel="4" x14ac:dyDescent="0.25">
      <c r="A1769" s="353">
        <v>20</v>
      </c>
      <c r="B1769" s="362" t="s">
        <v>2809</v>
      </c>
      <c r="C1769" s="359" t="s">
        <v>1123</v>
      </c>
      <c r="D1769" s="362" t="s">
        <v>5226</v>
      </c>
      <c r="E1769" s="12">
        <v>420</v>
      </c>
      <c r="F1769" s="12" t="s">
        <v>4972</v>
      </c>
      <c r="G1769" s="12">
        <v>511.98</v>
      </c>
      <c r="H1769" s="363">
        <v>215031.6</v>
      </c>
      <c r="I1769" s="12" t="s">
        <v>4905</v>
      </c>
    </row>
    <row r="1770" spans="1:9" ht="47.25" hidden="1" outlineLevel="4" x14ac:dyDescent="0.25">
      <c r="A1770" s="353">
        <v>21</v>
      </c>
      <c r="B1770" s="362" t="s">
        <v>2810</v>
      </c>
      <c r="C1770" s="359" t="s">
        <v>1123</v>
      </c>
      <c r="D1770" s="362" t="s">
        <v>5226</v>
      </c>
      <c r="E1770" s="12">
        <v>1500</v>
      </c>
      <c r="F1770" s="12" t="s">
        <v>4972</v>
      </c>
      <c r="G1770" s="12">
        <v>262.5</v>
      </c>
      <c r="H1770" s="363">
        <v>393750</v>
      </c>
      <c r="I1770" s="12" t="s">
        <v>4905</v>
      </c>
    </row>
    <row r="1771" spans="1:9" ht="47.25" hidden="1" outlineLevel="4" x14ac:dyDescent="0.25">
      <c r="A1771" s="353">
        <v>22</v>
      </c>
      <c r="B1771" s="362" t="s">
        <v>2811</v>
      </c>
      <c r="C1771" s="359" t="s">
        <v>1123</v>
      </c>
      <c r="D1771" s="362" t="s">
        <v>5226</v>
      </c>
      <c r="E1771" s="12">
        <v>1200</v>
      </c>
      <c r="F1771" s="12" t="s">
        <v>2517</v>
      </c>
      <c r="G1771" s="12">
        <v>245.125</v>
      </c>
      <c r="H1771" s="363">
        <v>294156</v>
      </c>
      <c r="I1771" s="12" t="s">
        <v>4905</v>
      </c>
    </row>
    <row r="1772" spans="1:9" ht="47.25" hidden="1" outlineLevel="4" x14ac:dyDescent="0.25">
      <c r="A1772" s="353">
        <v>23</v>
      </c>
      <c r="B1772" s="362" t="s">
        <v>2812</v>
      </c>
      <c r="C1772" s="359" t="s">
        <v>1123</v>
      </c>
      <c r="D1772" s="362" t="s">
        <v>5226</v>
      </c>
      <c r="E1772" s="12">
        <v>1200</v>
      </c>
      <c r="F1772" s="12" t="s">
        <v>2517</v>
      </c>
      <c r="G1772" s="12">
        <v>307.39999999999998</v>
      </c>
      <c r="H1772" s="363">
        <v>368880</v>
      </c>
      <c r="I1772" s="12" t="s">
        <v>4905</v>
      </c>
    </row>
    <row r="1773" spans="1:9" ht="47.25" hidden="1" outlineLevel="4" x14ac:dyDescent="0.25">
      <c r="A1773" s="353">
        <v>24</v>
      </c>
      <c r="B1773" s="362" t="s">
        <v>2813</v>
      </c>
      <c r="C1773" s="359" t="s">
        <v>1123</v>
      </c>
      <c r="D1773" s="362" t="s">
        <v>5226</v>
      </c>
      <c r="E1773" s="12">
        <v>30</v>
      </c>
      <c r="F1773" s="12" t="s">
        <v>4972</v>
      </c>
      <c r="G1773" s="12">
        <v>401.79</v>
      </c>
      <c r="H1773" s="363">
        <v>12053.7</v>
      </c>
      <c r="I1773" s="12" t="s">
        <v>4905</v>
      </c>
    </row>
    <row r="1774" spans="1:9" ht="47.25" hidden="1" outlineLevel="4" x14ac:dyDescent="0.25">
      <c r="A1774" s="353">
        <v>25</v>
      </c>
      <c r="B1774" s="362" t="s">
        <v>2814</v>
      </c>
      <c r="C1774" s="359" t="s">
        <v>1123</v>
      </c>
      <c r="D1774" s="362" t="s">
        <v>5226</v>
      </c>
      <c r="E1774" s="12">
        <v>5000</v>
      </c>
      <c r="F1774" s="12" t="s">
        <v>4340</v>
      </c>
      <c r="G1774" s="12">
        <v>45.58</v>
      </c>
      <c r="H1774" s="363">
        <v>227900</v>
      </c>
      <c r="I1774" s="12" t="s">
        <v>4905</v>
      </c>
    </row>
    <row r="1775" spans="1:9" ht="47.25" hidden="1" outlineLevel="4" x14ac:dyDescent="0.25">
      <c r="A1775" s="353">
        <v>26</v>
      </c>
      <c r="B1775" s="362" t="s">
        <v>2815</v>
      </c>
      <c r="C1775" s="359" t="s">
        <v>1123</v>
      </c>
      <c r="D1775" s="362" t="s">
        <v>5226</v>
      </c>
      <c r="E1775" s="12">
        <v>24</v>
      </c>
      <c r="F1775" s="12" t="s">
        <v>4972</v>
      </c>
      <c r="G1775" s="12">
        <v>2453.5700000000002</v>
      </c>
      <c r="H1775" s="363">
        <v>58885.68</v>
      </c>
      <c r="I1775" s="12" t="s">
        <v>4905</v>
      </c>
    </row>
    <row r="1776" spans="1:9" ht="47.25" hidden="1" outlineLevel="4" x14ac:dyDescent="0.25">
      <c r="A1776" s="353">
        <v>27</v>
      </c>
      <c r="B1776" s="362" t="s">
        <v>2816</v>
      </c>
      <c r="C1776" s="359" t="s">
        <v>1123</v>
      </c>
      <c r="D1776" s="362" t="s">
        <v>5226</v>
      </c>
      <c r="E1776" s="12">
        <v>1000</v>
      </c>
      <c r="F1776" s="12" t="s">
        <v>4972</v>
      </c>
      <c r="G1776" s="12">
        <v>276.78570000000002</v>
      </c>
      <c r="H1776" s="363">
        <v>276790</v>
      </c>
      <c r="I1776" s="12" t="s">
        <v>4905</v>
      </c>
    </row>
    <row r="1777" spans="1:9" outlineLevel="3" collapsed="1" x14ac:dyDescent="0.25">
      <c r="A1777" s="396" t="s">
        <v>2817</v>
      </c>
      <c r="B1777" s="396"/>
      <c r="C1777" s="396"/>
      <c r="D1777" s="345"/>
      <c r="E1777" s="367"/>
      <c r="F1777" s="351"/>
      <c r="G1777" s="361"/>
      <c r="H1777" s="378">
        <f>SUM(H1750:H1776)</f>
        <v>18888969.180000003</v>
      </c>
      <c r="I1777" s="351"/>
    </row>
    <row r="1778" spans="1:9" ht="15.75" customHeight="1" outlineLevel="3" x14ac:dyDescent="0.25">
      <c r="A1778" s="351" t="s">
        <v>2827</v>
      </c>
      <c r="B1778" s="352" t="s">
        <v>2828</v>
      </c>
      <c r="C1778" s="353"/>
      <c r="D1778" s="371"/>
      <c r="E1778" s="370"/>
      <c r="F1778" s="345"/>
      <c r="G1778" s="369"/>
      <c r="H1778" s="363"/>
      <c r="I1778" s="345"/>
    </row>
    <row r="1779" spans="1:9" ht="47.25" hidden="1" outlineLevel="4" x14ac:dyDescent="0.25">
      <c r="A1779" s="353">
        <v>1</v>
      </c>
      <c r="B1779" s="362" t="s">
        <v>2829</v>
      </c>
      <c r="C1779" s="359" t="s">
        <v>1123</v>
      </c>
      <c r="D1779" s="362" t="s">
        <v>5226</v>
      </c>
      <c r="E1779" s="12">
        <v>1</v>
      </c>
      <c r="F1779" s="12" t="s">
        <v>748</v>
      </c>
      <c r="G1779" s="12">
        <v>18928.57</v>
      </c>
      <c r="H1779" s="363">
        <f>E1779*G1779</f>
        <v>18928.57</v>
      </c>
      <c r="I1779" s="12" t="s">
        <v>4905</v>
      </c>
    </row>
    <row r="1780" spans="1:9" ht="47.25" hidden="1" outlineLevel="4" x14ac:dyDescent="0.25">
      <c r="A1780" s="353">
        <v>2</v>
      </c>
      <c r="B1780" s="362" t="s">
        <v>2830</v>
      </c>
      <c r="C1780" s="359" t="s">
        <v>1123</v>
      </c>
      <c r="D1780" s="362" t="s">
        <v>5226</v>
      </c>
      <c r="E1780" s="12">
        <v>2</v>
      </c>
      <c r="F1780" s="12" t="s">
        <v>5874</v>
      </c>
      <c r="G1780" s="12">
        <v>4542.8500000000004</v>
      </c>
      <c r="H1780" s="363">
        <f t="shared" ref="H1780:H1831" si="10">E1780*G1780</f>
        <v>9085.7000000000007</v>
      </c>
      <c r="I1780" s="12" t="s">
        <v>4905</v>
      </c>
    </row>
    <row r="1781" spans="1:9" ht="47.25" hidden="1" outlineLevel="4" x14ac:dyDescent="0.25">
      <c r="A1781" s="353">
        <v>3</v>
      </c>
      <c r="B1781" s="362" t="s">
        <v>2831</v>
      </c>
      <c r="C1781" s="359" t="s">
        <v>1123</v>
      </c>
      <c r="D1781" s="362" t="s">
        <v>5226</v>
      </c>
      <c r="E1781" s="12">
        <v>1</v>
      </c>
      <c r="F1781" s="12" t="s">
        <v>5874</v>
      </c>
      <c r="G1781" s="12">
        <v>13723.21</v>
      </c>
      <c r="H1781" s="363">
        <f t="shared" si="10"/>
        <v>13723.21</v>
      </c>
      <c r="I1781" s="12" t="s">
        <v>4905</v>
      </c>
    </row>
    <row r="1782" spans="1:9" ht="47.25" hidden="1" outlineLevel="4" x14ac:dyDescent="0.25">
      <c r="A1782" s="353">
        <v>4</v>
      </c>
      <c r="B1782" s="362" t="s">
        <v>2832</v>
      </c>
      <c r="C1782" s="359" t="s">
        <v>1123</v>
      </c>
      <c r="D1782" s="362" t="s">
        <v>5226</v>
      </c>
      <c r="E1782" s="12">
        <v>1</v>
      </c>
      <c r="F1782" s="12" t="s">
        <v>5105</v>
      </c>
      <c r="G1782" s="12">
        <v>1892.85</v>
      </c>
      <c r="H1782" s="363">
        <f t="shared" si="10"/>
        <v>1892.85</v>
      </c>
      <c r="I1782" s="12" t="s">
        <v>4905</v>
      </c>
    </row>
    <row r="1783" spans="1:9" ht="47.25" hidden="1" outlineLevel="4" x14ac:dyDescent="0.25">
      <c r="A1783" s="353">
        <v>5</v>
      </c>
      <c r="B1783" s="362" t="s">
        <v>2833</v>
      </c>
      <c r="C1783" s="359" t="s">
        <v>1123</v>
      </c>
      <c r="D1783" s="362" t="s">
        <v>5226</v>
      </c>
      <c r="E1783" s="12">
        <v>1</v>
      </c>
      <c r="F1783" s="12" t="s">
        <v>5874</v>
      </c>
      <c r="G1783" s="12">
        <v>1419.64</v>
      </c>
      <c r="H1783" s="363">
        <f t="shared" si="10"/>
        <v>1419.64</v>
      </c>
      <c r="I1783" s="12" t="s">
        <v>4905</v>
      </c>
    </row>
    <row r="1784" spans="1:9" ht="47.25" hidden="1" outlineLevel="4" x14ac:dyDescent="0.25">
      <c r="A1784" s="353">
        <v>6</v>
      </c>
      <c r="B1784" s="362" t="s">
        <v>2834</v>
      </c>
      <c r="C1784" s="359" t="s">
        <v>1123</v>
      </c>
      <c r="D1784" s="362" t="s">
        <v>5226</v>
      </c>
      <c r="E1784" s="12">
        <v>1</v>
      </c>
      <c r="F1784" s="12" t="s">
        <v>4339</v>
      </c>
      <c r="G1784" s="12">
        <v>28392.85</v>
      </c>
      <c r="H1784" s="363">
        <f t="shared" si="10"/>
        <v>28392.85</v>
      </c>
      <c r="I1784" s="12" t="s">
        <v>4905</v>
      </c>
    </row>
    <row r="1785" spans="1:9" ht="47.25" hidden="1" outlineLevel="4" x14ac:dyDescent="0.25">
      <c r="A1785" s="353">
        <v>7</v>
      </c>
      <c r="B1785" s="362" t="s">
        <v>2835</v>
      </c>
      <c r="C1785" s="359" t="s">
        <v>1123</v>
      </c>
      <c r="D1785" s="362" t="s">
        <v>5226</v>
      </c>
      <c r="E1785" s="12">
        <v>1</v>
      </c>
      <c r="F1785" s="12" t="s">
        <v>5860</v>
      </c>
      <c r="G1785" s="12">
        <v>5205.3500000000004</v>
      </c>
      <c r="H1785" s="363">
        <f t="shared" si="10"/>
        <v>5205.3500000000004</v>
      </c>
      <c r="I1785" s="12" t="s">
        <v>4905</v>
      </c>
    </row>
    <row r="1786" spans="1:9" ht="63" hidden="1" outlineLevel="4" x14ac:dyDescent="0.25">
      <c r="A1786" s="353">
        <v>8</v>
      </c>
      <c r="B1786" s="362" t="s">
        <v>2836</v>
      </c>
      <c r="C1786" s="359" t="s">
        <v>1123</v>
      </c>
      <c r="D1786" s="362" t="s">
        <v>5226</v>
      </c>
      <c r="E1786" s="12">
        <v>1</v>
      </c>
      <c r="F1786" s="12" t="s">
        <v>5105</v>
      </c>
      <c r="G1786" s="12">
        <v>1490.62</v>
      </c>
      <c r="H1786" s="363">
        <f t="shared" si="10"/>
        <v>1490.62</v>
      </c>
      <c r="I1786" s="12" t="s">
        <v>4905</v>
      </c>
    </row>
    <row r="1787" spans="1:9" ht="47.25" hidden="1" outlineLevel="4" x14ac:dyDescent="0.25">
      <c r="A1787" s="353">
        <v>9</v>
      </c>
      <c r="B1787" s="362" t="s">
        <v>2837</v>
      </c>
      <c r="C1787" s="359" t="s">
        <v>1123</v>
      </c>
      <c r="D1787" s="362" t="s">
        <v>5226</v>
      </c>
      <c r="E1787" s="12">
        <v>1</v>
      </c>
      <c r="F1787" s="12" t="s">
        <v>5874</v>
      </c>
      <c r="G1787" s="12">
        <v>3577.5</v>
      </c>
      <c r="H1787" s="363">
        <f t="shared" si="10"/>
        <v>3577.5</v>
      </c>
      <c r="I1787" s="12" t="s">
        <v>4905</v>
      </c>
    </row>
    <row r="1788" spans="1:9" ht="47.25" hidden="1" outlineLevel="4" x14ac:dyDescent="0.25">
      <c r="A1788" s="353">
        <v>10</v>
      </c>
      <c r="B1788" s="362" t="s">
        <v>2838</v>
      </c>
      <c r="C1788" s="359" t="s">
        <v>1123</v>
      </c>
      <c r="D1788" s="362" t="s">
        <v>5226</v>
      </c>
      <c r="E1788" s="12">
        <v>1</v>
      </c>
      <c r="F1788" s="12" t="s">
        <v>5874</v>
      </c>
      <c r="G1788" s="12">
        <v>6459.37</v>
      </c>
      <c r="H1788" s="363">
        <f t="shared" si="10"/>
        <v>6459.37</v>
      </c>
      <c r="I1788" s="12" t="s">
        <v>4905</v>
      </c>
    </row>
    <row r="1789" spans="1:9" ht="47.25" hidden="1" outlineLevel="4" x14ac:dyDescent="0.25">
      <c r="A1789" s="353">
        <v>11</v>
      </c>
      <c r="B1789" s="362" t="s">
        <v>2839</v>
      </c>
      <c r="C1789" s="359" t="s">
        <v>1123</v>
      </c>
      <c r="D1789" s="362" t="s">
        <v>5226</v>
      </c>
      <c r="E1789" s="12">
        <v>1</v>
      </c>
      <c r="F1789" s="12" t="s">
        <v>5860</v>
      </c>
      <c r="G1789" s="12">
        <v>946.42</v>
      </c>
      <c r="H1789" s="363">
        <f t="shared" si="10"/>
        <v>946.42</v>
      </c>
      <c r="I1789" s="12" t="s">
        <v>4905</v>
      </c>
    </row>
    <row r="1790" spans="1:9" ht="47.25" hidden="1" outlineLevel="4" x14ac:dyDescent="0.25">
      <c r="A1790" s="353">
        <v>12</v>
      </c>
      <c r="B1790" s="362" t="s">
        <v>2840</v>
      </c>
      <c r="C1790" s="359" t="s">
        <v>1123</v>
      </c>
      <c r="D1790" s="362" t="s">
        <v>5226</v>
      </c>
      <c r="E1790" s="12">
        <v>1</v>
      </c>
      <c r="F1790" s="12" t="s">
        <v>5874</v>
      </c>
      <c r="G1790" s="12">
        <v>3312.4999999999995</v>
      </c>
      <c r="H1790" s="363">
        <f t="shared" si="10"/>
        <v>3312.4999999999995</v>
      </c>
      <c r="I1790" s="12" t="s">
        <v>4905</v>
      </c>
    </row>
    <row r="1791" spans="1:9" ht="47.25" hidden="1" outlineLevel="4" x14ac:dyDescent="0.25">
      <c r="A1791" s="353">
        <v>13</v>
      </c>
      <c r="B1791" s="362" t="s">
        <v>2841</v>
      </c>
      <c r="C1791" s="359" t="s">
        <v>1123</v>
      </c>
      <c r="D1791" s="362" t="s">
        <v>5226</v>
      </c>
      <c r="E1791" s="12">
        <v>1</v>
      </c>
      <c r="F1791" s="12" t="s">
        <v>5881</v>
      </c>
      <c r="G1791" s="12">
        <v>3596.42</v>
      </c>
      <c r="H1791" s="363">
        <f t="shared" si="10"/>
        <v>3596.42</v>
      </c>
      <c r="I1791" s="12" t="s">
        <v>4905</v>
      </c>
    </row>
    <row r="1792" spans="1:9" ht="47.25" hidden="1" outlineLevel="4" x14ac:dyDescent="0.25">
      <c r="A1792" s="353">
        <v>14</v>
      </c>
      <c r="B1792" s="362" t="s">
        <v>2842</v>
      </c>
      <c r="C1792" s="359" t="s">
        <v>1123</v>
      </c>
      <c r="D1792" s="362" t="s">
        <v>5226</v>
      </c>
      <c r="E1792" s="12">
        <v>1</v>
      </c>
      <c r="F1792" s="12" t="s">
        <v>5105</v>
      </c>
      <c r="G1792" s="12">
        <v>13773.37</v>
      </c>
      <c r="H1792" s="363">
        <f t="shared" si="10"/>
        <v>13773.37</v>
      </c>
      <c r="I1792" s="12" t="s">
        <v>4905</v>
      </c>
    </row>
    <row r="1793" spans="1:9" ht="47.25" hidden="1" outlineLevel="4" x14ac:dyDescent="0.25">
      <c r="A1793" s="353">
        <v>15</v>
      </c>
      <c r="B1793" s="362" t="s">
        <v>2843</v>
      </c>
      <c r="C1793" s="359" t="s">
        <v>1123</v>
      </c>
      <c r="D1793" s="362" t="s">
        <v>5226</v>
      </c>
      <c r="E1793" s="12">
        <v>1</v>
      </c>
      <c r="F1793" s="12" t="s">
        <v>5105</v>
      </c>
      <c r="G1793" s="12">
        <v>8486.6200000000008</v>
      </c>
      <c r="H1793" s="363">
        <f t="shared" si="10"/>
        <v>8486.6200000000008</v>
      </c>
      <c r="I1793" s="12" t="s">
        <v>4905</v>
      </c>
    </row>
    <row r="1794" spans="1:9" ht="47.25" hidden="1" outlineLevel="4" x14ac:dyDescent="0.25">
      <c r="A1794" s="353">
        <v>16</v>
      </c>
      <c r="B1794" s="362" t="s">
        <v>2844</v>
      </c>
      <c r="C1794" s="359" t="s">
        <v>1123</v>
      </c>
      <c r="D1794" s="362" t="s">
        <v>5226</v>
      </c>
      <c r="E1794" s="12">
        <v>1</v>
      </c>
      <c r="F1794" s="12" t="s">
        <v>5874</v>
      </c>
      <c r="G1794" s="12">
        <v>1892.85</v>
      </c>
      <c r="H1794" s="363">
        <f t="shared" si="10"/>
        <v>1892.85</v>
      </c>
      <c r="I1794" s="12" t="s">
        <v>4905</v>
      </c>
    </row>
    <row r="1795" spans="1:9" ht="47.25" hidden="1" outlineLevel="4" x14ac:dyDescent="0.25">
      <c r="A1795" s="353">
        <v>17</v>
      </c>
      <c r="B1795" s="362" t="s">
        <v>2845</v>
      </c>
      <c r="C1795" s="359" t="s">
        <v>1123</v>
      </c>
      <c r="D1795" s="362" t="s">
        <v>5226</v>
      </c>
      <c r="E1795" s="12">
        <v>1</v>
      </c>
      <c r="F1795" s="12" t="s">
        <v>5860</v>
      </c>
      <c r="G1795" s="12">
        <v>1419.64</v>
      </c>
      <c r="H1795" s="363">
        <f t="shared" si="10"/>
        <v>1419.64</v>
      </c>
      <c r="I1795" s="12" t="s">
        <v>4905</v>
      </c>
    </row>
    <row r="1796" spans="1:9" ht="47.25" hidden="1" outlineLevel="4" x14ac:dyDescent="0.25">
      <c r="A1796" s="353">
        <v>18</v>
      </c>
      <c r="B1796" s="362" t="s">
        <v>2846</v>
      </c>
      <c r="C1796" s="359" t="s">
        <v>1123</v>
      </c>
      <c r="D1796" s="362" t="s">
        <v>5226</v>
      </c>
      <c r="E1796" s="12">
        <v>1</v>
      </c>
      <c r="F1796" s="12" t="s">
        <v>5860</v>
      </c>
      <c r="G1796" s="12">
        <v>1514.28</v>
      </c>
      <c r="H1796" s="363">
        <f t="shared" si="10"/>
        <v>1514.28</v>
      </c>
      <c r="I1796" s="12" t="s">
        <v>4905</v>
      </c>
    </row>
    <row r="1797" spans="1:9" ht="47.25" hidden="1" outlineLevel="4" x14ac:dyDescent="0.25">
      <c r="A1797" s="353">
        <v>19</v>
      </c>
      <c r="B1797" s="362" t="s">
        <v>2847</v>
      </c>
      <c r="C1797" s="359" t="s">
        <v>1123</v>
      </c>
      <c r="D1797" s="362" t="s">
        <v>5226</v>
      </c>
      <c r="E1797" s="12">
        <v>1</v>
      </c>
      <c r="F1797" s="12" t="s">
        <v>5874</v>
      </c>
      <c r="G1797" s="12">
        <v>2649.9999999999995</v>
      </c>
      <c r="H1797" s="363">
        <f t="shared" si="10"/>
        <v>2649.9999999999995</v>
      </c>
      <c r="I1797" s="12" t="s">
        <v>4905</v>
      </c>
    </row>
    <row r="1798" spans="1:9" ht="47.25" hidden="1" outlineLevel="4" x14ac:dyDescent="0.25">
      <c r="A1798" s="353">
        <v>20</v>
      </c>
      <c r="B1798" s="362" t="s">
        <v>2848</v>
      </c>
      <c r="C1798" s="359" t="s">
        <v>1123</v>
      </c>
      <c r="D1798" s="362" t="s">
        <v>5226</v>
      </c>
      <c r="E1798" s="12">
        <v>1</v>
      </c>
      <c r="F1798" s="12" t="s">
        <v>5874</v>
      </c>
      <c r="G1798" s="12">
        <v>2555.35</v>
      </c>
      <c r="H1798" s="363">
        <f t="shared" si="10"/>
        <v>2555.35</v>
      </c>
      <c r="I1798" s="12" t="s">
        <v>4905</v>
      </c>
    </row>
    <row r="1799" spans="1:9" ht="47.25" hidden="1" outlineLevel="4" x14ac:dyDescent="0.25">
      <c r="A1799" s="353">
        <v>21</v>
      </c>
      <c r="B1799" s="362" t="s">
        <v>2849</v>
      </c>
      <c r="C1799" s="359" t="s">
        <v>1123</v>
      </c>
      <c r="D1799" s="362" t="s">
        <v>5226</v>
      </c>
      <c r="E1799" s="12">
        <v>1</v>
      </c>
      <c r="F1799" s="12" t="s">
        <v>5874</v>
      </c>
      <c r="G1799" s="12">
        <v>6260.62</v>
      </c>
      <c r="H1799" s="363">
        <f t="shared" si="10"/>
        <v>6260.62</v>
      </c>
      <c r="I1799" s="12" t="s">
        <v>4905</v>
      </c>
    </row>
    <row r="1800" spans="1:9" ht="47.25" hidden="1" outlineLevel="4" x14ac:dyDescent="0.25">
      <c r="A1800" s="353">
        <v>22</v>
      </c>
      <c r="B1800" s="362" t="s">
        <v>2850</v>
      </c>
      <c r="C1800" s="359" t="s">
        <v>1123</v>
      </c>
      <c r="D1800" s="362" t="s">
        <v>5226</v>
      </c>
      <c r="E1800" s="12">
        <v>1</v>
      </c>
      <c r="F1800" s="12" t="s">
        <v>5874</v>
      </c>
      <c r="G1800" s="12">
        <v>6151.78</v>
      </c>
      <c r="H1800" s="363">
        <f t="shared" si="10"/>
        <v>6151.78</v>
      </c>
      <c r="I1800" s="12" t="s">
        <v>4905</v>
      </c>
    </row>
    <row r="1801" spans="1:9" ht="47.25" hidden="1" outlineLevel="4" x14ac:dyDescent="0.25">
      <c r="A1801" s="353">
        <v>23</v>
      </c>
      <c r="B1801" s="362" t="s">
        <v>2851</v>
      </c>
      <c r="C1801" s="359" t="s">
        <v>1123</v>
      </c>
      <c r="D1801" s="362" t="s">
        <v>5226</v>
      </c>
      <c r="E1801" s="12">
        <v>1</v>
      </c>
      <c r="F1801" s="12" t="s">
        <v>5874</v>
      </c>
      <c r="G1801" s="12">
        <v>5110.71</v>
      </c>
      <c r="H1801" s="363">
        <f t="shared" si="10"/>
        <v>5110.71</v>
      </c>
      <c r="I1801" s="12" t="s">
        <v>4905</v>
      </c>
    </row>
    <row r="1802" spans="1:9" ht="47.25" hidden="1" outlineLevel="4" x14ac:dyDescent="0.25">
      <c r="A1802" s="353">
        <v>24</v>
      </c>
      <c r="B1802" s="362" t="s">
        <v>2852</v>
      </c>
      <c r="C1802" s="359" t="s">
        <v>1123</v>
      </c>
      <c r="D1802" s="362" t="s">
        <v>5226</v>
      </c>
      <c r="E1802" s="12">
        <v>1</v>
      </c>
      <c r="F1802" s="12" t="s">
        <v>5105</v>
      </c>
      <c r="G1802" s="12">
        <v>1419.64</v>
      </c>
      <c r="H1802" s="363">
        <f t="shared" si="10"/>
        <v>1419.64</v>
      </c>
      <c r="I1802" s="12" t="s">
        <v>4905</v>
      </c>
    </row>
    <row r="1803" spans="1:9" ht="47.25" hidden="1" outlineLevel="4" x14ac:dyDescent="0.25">
      <c r="A1803" s="353">
        <v>25</v>
      </c>
      <c r="B1803" s="362" t="s">
        <v>2853</v>
      </c>
      <c r="C1803" s="359" t="s">
        <v>1123</v>
      </c>
      <c r="D1803" s="362" t="s">
        <v>5226</v>
      </c>
      <c r="E1803" s="12">
        <v>1</v>
      </c>
      <c r="F1803" s="12" t="s">
        <v>5105</v>
      </c>
      <c r="G1803" s="12">
        <v>3203.66</v>
      </c>
      <c r="H1803" s="363">
        <f t="shared" si="10"/>
        <v>3203.66</v>
      </c>
      <c r="I1803" s="12" t="s">
        <v>4905</v>
      </c>
    </row>
    <row r="1804" spans="1:9" ht="47.25" hidden="1" outlineLevel="4" x14ac:dyDescent="0.25">
      <c r="A1804" s="353">
        <v>26</v>
      </c>
      <c r="B1804" s="362" t="s">
        <v>2854</v>
      </c>
      <c r="C1804" s="359" t="s">
        <v>1123</v>
      </c>
      <c r="D1804" s="362" t="s">
        <v>5226</v>
      </c>
      <c r="E1804" s="12">
        <v>1</v>
      </c>
      <c r="F1804" s="12" t="s">
        <v>5105</v>
      </c>
      <c r="G1804" s="12">
        <v>9464.2800000000007</v>
      </c>
      <c r="H1804" s="363">
        <f t="shared" si="10"/>
        <v>9464.2800000000007</v>
      </c>
      <c r="I1804" s="12" t="s">
        <v>4905</v>
      </c>
    </row>
    <row r="1805" spans="1:9" ht="47.25" hidden="1" outlineLevel="4" x14ac:dyDescent="0.25">
      <c r="A1805" s="353">
        <v>27</v>
      </c>
      <c r="B1805" s="362" t="s">
        <v>2855</v>
      </c>
      <c r="C1805" s="359" t="s">
        <v>1123</v>
      </c>
      <c r="D1805" s="362" t="s">
        <v>5226</v>
      </c>
      <c r="E1805" s="12">
        <v>1</v>
      </c>
      <c r="F1805" s="12" t="s">
        <v>5874</v>
      </c>
      <c r="G1805" s="12">
        <v>5678.57</v>
      </c>
      <c r="H1805" s="363">
        <f t="shared" si="10"/>
        <v>5678.57</v>
      </c>
      <c r="I1805" s="12" t="s">
        <v>4905</v>
      </c>
    </row>
    <row r="1806" spans="1:9" ht="47.25" hidden="1" outlineLevel="4" x14ac:dyDescent="0.25">
      <c r="A1806" s="353">
        <v>28</v>
      </c>
      <c r="B1806" s="362" t="s">
        <v>2856</v>
      </c>
      <c r="C1806" s="359" t="s">
        <v>1123</v>
      </c>
      <c r="D1806" s="362" t="s">
        <v>5226</v>
      </c>
      <c r="E1806" s="12">
        <v>1</v>
      </c>
      <c r="F1806" s="12" t="s">
        <v>5874</v>
      </c>
      <c r="G1806" s="12">
        <v>23660.71</v>
      </c>
      <c r="H1806" s="363">
        <f t="shared" si="10"/>
        <v>23660.71</v>
      </c>
      <c r="I1806" s="12" t="s">
        <v>4905</v>
      </c>
    </row>
    <row r="1807" spans="1:9" ht="47.25" hidden="1" outlineLevel="4" x14ac:dyDescent="0.25">
      <c r="A1807" s="353">
        <v>29</v>
      </c>
      <c r="B1807" s="362" t="s">
        <v>2857</v>
      </c>
      <c r="C1807" s="359" t="s">
        <v>1123</v>
      </c>
      <c r="D1807" s="362" t="s">
        <v>5226</v>
      </c>
      <c r="E1807" s="12">
        <v>1</v>
      </c>
      <c r="F1807" s="12" t="s">
        <v>5874</v>
      </c>
      <c r="G1807" s="12">
        <v>19874.999999999996</v>
      </c>
      <c r="H1807" s="363">
        <f t="shared" si="10"/>
        <v>19874.999999999996</v>
      </c>
      <c r="I1807" s="12" t="s">
        <v>4905</v>
      </c>
    </row>
    <row r="1808" spans="1:9" ht="47.25" hidden="1" outlineLevel="4" x14ac:dyDescent="0.25">
      <c r="A1808" s="353">
        <v>30</v>
      </c>
      <c r="B1808" s="362" t="s">
        <v>2858</v>
      </c>
      <c r="C1808" s="359" t="s">
        <v>1123</v>
      </c>
      <c r="D1808" s="362" t="s">
        <v>5226</v>
      </c>
      <c r="E1808" s="12">
        <v>1</v>
      </c>
      <c r="F1808" s="12" t="s">
        <v>5874</v>
      </c>
      <c r="G1808" s="12">
        <v>28392.85</v>
      </c>
      <c r="H1808" s="363">
        <f t="shared" si="10"/>
        <v>28392.85</v>
      </c>
      <c r="I1808" s="12" t="s">
        <v>4905</v>
      </c>
    </row>
    <row r="1809" spans="1:9" ht="47.25" hidden="1" outlineLevel="4" x14ac:dyDescent="0.25">
      <c r="A1809" s="353">
        <v>31</v>
      </c>
      <c r="B1809" s="362" t="s">
        <v>2859</v>
      </c>
      <c r="C1809" s="359" t="s">
        <v>1123</v>
      </c>
      <c r="D1809" s="362" t="s">
        <v>5226</v>
      </c>
      <c r="E1809" s="12">
        <v>3</v>
      </c>
      <c r="F1809" s="12" t="s">
        <v>5105</v>
      </c>
      <c r="G1809" s="12">
        <v>473.21</v>
      </c>
      <c r="H1809" s="363">
        <f t="shared" si="10"/>
        <v>1419.6299999999999</v>
      </c>
      <c r="I1809" s="12" t="s">
        <v>4905</v>
      </c>
    </row>
    <row r="1810" spans="1:9" ht="47.25" hidden="1" outlineLevel="4" x14ac:dyDescent="0.25">
      <c r="A1810" s="353">
        <v>32</v>
      </c>
      <c r="B1810" s="362" t="s">
        <v>2860</v>
      </c>
      <c r="C1810" s="359" t="s">
        <v>1123</v>
      </c>
      <c r="D1810" s="362" t="s">
        <v>5226</v>
      </c>
      <c r="E1810" s="12">
        <v>2</v>
      </c>
      <c r="F1810" s="12" t="s">
        <v>5874</v>
      </c>
      <c r="G1810" s="12">
        <v>5678.57</v>
      </c>
      <c r="H1810" s="363">
        <f t="shared" si="10"/>
        <v>11357.14</v>
      </c>
      <c r="I1810" s="12" t="s">
        <v>4905</v>
      </c>
    </row>
    <row r="1811" spans="1:9" ht="47.25" hidden="1" outlineLevel="4" x14ac:dyDescent="0.25">
      <c r="A1811" s="353">
        <v>33</v>
      </c>
      <c r="B1811" s="362" t="s">
        <v>2861</v>
      </c>
      <c r="C1811" s="359" t="s">
        <v>1123</v>
      </c>
      <c r="D1811" s="362" t="s">
        <v>5226</v>
      </c>
      <c r="E1811" s="12">
        <v>3</v>
      </c>
      <c r="F1811" s="12" t="s">
        <v>5874</v>
      </c>
      <c r="G1811" s="12">
        <v>1892.85</v>
      </c>
      <c r="H1811" s="363">
        <f t="shared" si="10"/>
        <v>5678.5499999999993</v>
      </c>
      <c r="I1811" s="12" t="s">
        <v>4905</v>
      </c>
    </row>
    <row r="1812" spans="1:9" ht="47.25" hidden="1" outlineLevel="4" x14ac:dyDescent="0.25">
      <c r="A1812" s="353">
        <v>34</v>
      </c>
      <c r="B1812" s="362" t="s">
        <v>2862</v>
      </c>
      <c r="C1812" s="359" t="s">
        <v>1123</v>
      </c>
      <c r="D1812" s="362" t="s">
        <v>5226</v>
      </c>
      <c r="E1812" s="12">
        <v>3</v>
      </c>
      <c r="F1812" s="12" t="s">
        <v>5874</v>
      </c>
      <c r="G1812" s="12">
        <v>1892.85</v>
      </c>
      <c r="H1812" s="363">
        <f t="shared" si="10"/>
        <v>5678.5499999999993</v>
      </c>
      <c r="I1812" s="12" t="s">
        <v>4905</v>
      </c>
    </row>
    <row r="1813" spans="1:9" ht="47.25" hidden="1" outlineLevel="4" x14ac:dyDescent="0.25">
      <c r="A1813" s="353">
        <v>35</v>
      </c>
      <c r="B1813" s="362" t="s">
        <v>2863</v>
      </c>
      <c r="C1813" s="359" t="s">
        <v>1123</v>
      </c>
      <c r="D1813" s="362" t="s">
        <v>5226</v>
      </c>
      <c r="E1813" s="12">
        <v>1</v>
      </c>
      <c r="F1813" s="12" t="s">
        <v>5874</v>
      </c>
      <c r="G1813" s="12">
        <v>3785.71</v>
      </c>
      <c r="H1813" s="363">
        <f t="shared" si="10"/>
        <v>3785.71</v>
      </c>
      <c r="I1813" s="12" t="s">
        <v>4905</v>
      </c>
    </row>
    <row r="1814" spans="1:9" ht="47.25" hidden="1" outlineLevel="4" x14ac:dyDescent="0.25">
      <c r="A1814" s="353">
        <v>36</v>
      </c>
      <c r="B1814" s="362" t="s">
        <v>2864</v>
      </c>
      <c r="C1814" s="359" t="s">
        <v>1123</v>
      </c>
      <c r="D1814" s="362" t="s">
        <v>5226</v>
      </c>
      <c r="E1814" s="12">
        <v>1</v>
      </c>
      <c r="F1814" s="12" t="s">
        <v>5874</v>
      </c>
      <c r="G1814" s="12">
        <v>3785.71</v>
      </c>
      <c r="H1814" s="363">
        <f t="shared" si="10"/>
        <v>3785.71</v>
      </c>
      <c r="I1814" s="12" t="s">
        <v>4905</v>
      </c>
    </row>
    <row r="1815" spans="1:9" ht="47.25" hidden="1" outlineLevel="4" x14ac:dyDescent="0.25">
      <c r="A1815" s="353">
        <v>37</v>
      </c>
      <c r="B1815" s="362" t="s">
        <v>2865</v>
      </c>
      <c r="C1815" s="359" t="s">
        <v>1123</v>
      </c>
      <c r="D1815" s="362" t="s">
        <v>5226</v>
      </c>
      <c r="E1815" s="12">
        <v>3</v>
      </c>
      <c r="F1815" s="12" t="s">
        <v>5874</v>
      </c>
      <c r="G1815" s="12">
        <v>473.21</v>
      </c>
      <c r="H1815" s="363">
        <f t="shared" si="10"/>
        <v>1419.6299999999999</v>
      </c>
      <c r="I1815" s="12" t="s">
        <v>4905</v>
      </c>
    </row>
    <row r="1816" spans="1:9" ht="47.25" hidden="1" outlineLevel="4" x14ac:dyDescent="0.25">
      <c r="A1816" s="353">
        <v>38</v>
      </c>
      <c r="B1816" s="362" t="s">
        <v>2866</v>
      </c>
      <c r="C1816" s="359" t="s">
        <v>1123</v>
      </c>
      <c r="D1816" s="362" t="s">
        <v>5226</v>
      </c>
      <c r="E1816" s="12">
        <v>1</v>
      </c>
      <c r="F1816" s="12" t="s">
        <v>5874</v>
      </c>
      <c r="G1816" s="12">
        <v>2839.28</v>
      </c>
      <c r="H1816" s="363">
        <f t="shared" si="10"/>
        <v>2839.28</v>
      </c>
      <c r="I1816" s="12" t="s">
        <v>4905</v>
      </c>
    </row>
    <row r="1817" spans="1:9" ht="47.25" hidden="1" outlineLevel="4" x14ac:dyDescent="0.25">
      <c r="A1817" s="353">
        <v>39</v>
      </c>
      <c r="B1817" s="362" t="s">
        <v>2867</v>
      </c>
      <c r="C1817" s="359" t="s">
        <v>1123</v>
      </c>
      <c r="D1817" s="362" t="s">
        <v>5226</v>
      </c>
      <c r="E1817" s="12">
        <v>1</v>
      </c>
      <c r="F1817" s="12" t="s">
        <v>5874</v>
      </c>
      <c r="G1817" s="12">
        <v>3785.71</v>
      </c>
      <c r="H1817" s="363">
        <f t="shared" si="10"/>
        <v>3785.71</v>
      </c>
      <c r="I1817" s="12" t="s">
        <v>4905</v>
      </c>
    </row>
    <row r="1818" spans="1:9" ht="47.25" hidden="1" outlineLevel="4" x14ac:dyDescent="0.25">
      <c r="A1818" s="353">
        <v>40</v>
      </c>
      <c r="B1818" s="362" t="s">
        <v>2868</v>
      </c>
      <c r="C1818" s="359" t="s">
        <v>1123</v>
      </c>
      <c r="D1818" s="362" t="s">
        <v>5226</v>
      </c>
      <c r="E1818" s="12">
        <v>1</v>
      </c>
      <c r="F1818" s="12" t="s">
        <v>5874</v>
      </c>
      <c r="G1818" s="12">
        <v>3785.71</v>
      </c>
      <c r="H1818" s="363">
        <f t="shared" si="10"/>
        <v>3785.71</v>
      </c>
      <c r="I1818" s="12" t="s">
        <v>4905</v>
      </c>
    </row>
    <row r="1819" spans="1:9" ht="47.25" hidden="1" outlineLevel="4" x14ac:dyDescent="0.25">
      <c r="A1819" s="353">
        <v>41</v>
      </c>
      <c r="B1819" s="362" t="s">
        <v>2869</v>
      </c>
      <c r="C1819" s="359" t="s">
        <v>1123</v>
      </c>
      <c r="D1819" s="362" t="s">
        <v>5226</v>
      </c>
      <c r="E1819" s="12">
        <v>1</v>
      </c>
      <c r="F1819" s="12" t="s">
        <v>5874</v>
      </c>
      <c r="G1819" s="12">
        <v>3785.71</v>
      </c>
      <c r="H1819" s="363">
        <f t="shared" si="10"/>
        <v>3785.71</v>
      </c>
      <c r="I1819" s="12" t="s">
        <v>4905</v>
      </c>
    </row>
    <row r="1820" spans="1:9" ht="47.25" hidden="1" outlineLevel="4" x14ac:dyDescent="0.25">
      <c r="A1820" s="353">
        <v>42</v>
      </c>
      <c r="B1820" s="362" t="s">
        <v>2870</v>
      </c>
      <c r="C1820" s="359" t="s">
        <v>1123</v>
      </c>
      <c r="D1820" s="362" t="s">
        <v>5226</v>
      </c>
      <c r="E1820" s="12">
        <v>1</v>
      </c>
      <c r="F1820" s="12" t="s">
        <v>5874</v>
      </c>
      <c r="G1820" s="12">
        <v>3785.71</v>
      </c>
      <c r="H1820" s="363">
        <f t="shared" si="10"/>
        <v>3785.71</v>
      </c>
      <c r="I1820" s="12" t="s">
        <v>4905</v>
      </c>
    </row>
    <row r="1821" spans="1:9" ht="47.25" hidden="1" outlineLevel="4" x14ac:dyDescent="0.25">
      <c r="A1821" s="353">
        <v>43</v>
      </c>
      <c r="B1821" s="362" t="s">
        <v>2871</v>
      </c>
      <c r="C1821" s="359" t="s">
        <v>1123</v>
      </c>
      <c r="D1821" s="362" t="s">
        <v>5226</v>
      </c>
      <c r="E1821" s="12">
        <v>1</v>
      </c>
      <c r="F1821" s="12" t="s">
        <v>5874</v>
      </c>
      <c r="G1821" s="12">
        <v>4732.1400000000003</v>
      </c>
      <c r="H1821" s="363">
        <f t="shared" si="10"/>
        <v>4732.1400000000003</v>
      </c>
      <c r="I1821" s="12" t="s">
        <v>4905</v>
      </c>
    </row>
    <row r="1822" spans="1:9" ht="47.25" hidden="1" outlineLevel="4" x14ac:dyDescent="0.25">
      <c r="A1822" s="353">
        <v>44</v>
      </c>
      <c r="B1822" s="362" t="s">
        <v>2872</v>
      </c>
      <c r="C1822" s="359" t="s">
        <v>1123</v>
      </c>
      <c r="D1822" s="362" t="s">
        <v>5226</v>
      </c>
      <c r="E1822" s="12">
        <v>1</v>
      </c>
      <c r="F1822" s="12" t="s">
        <v>5874</v>
      </c>
      <c r="G1822" s="12">
        <v>4732.1400000000003</v>
      </c>
      <c r="H1822" s="363">
        <f t="shared" si="10"/>
        <v>4732.1400000000003</v>
      </c>
      <c r="I1822" s="12" t="s">
        <v>4905</v>
      </c>
    </row>
    <row r="1823" spans="1:9" ht="47.25" hidden="1" outlineLevel="4" x14ac:dyDescent="0.25">
      <c r="A1823" s="353">
        <v>45</v>
      </c>
      <c r="B1823" s="362" t="s">
        <v>2873</v>
      </c>
      <c r="C1823" s="359" t="s">
        <v>1123</v>
      </c>
      <c r="D1823" s="362" t="s">
        <v>5226</v>
      </c>
      <c r="E1823" s="12">
        <v>1</v>
      </c>
      <c r="F1823" s="12" t="s">
        <v>5874</v>
      </c>
      <c r="G1823" s="12">
        <v>4732.1400000000003</v>
      </c>
      <c r="H1823" s="363">
        <f t="shared" si="10"/>
        <v>4732.1400000000003</v>
      </c>
      <c r="I1823" s="12" t="s">
        <v>4905</v>
      </c>
    </row>
    <row r="1824" spans="1:9" ht="47.25" hidden="1" outlineLevel="4" x14ac:dyDescent="0.25">
      <c r="A1824" s="353">
        <v>46</v>
      </c>
      <c r="B1824" s="362" t="s">
        <v>2874</v>
      </c>
      <c r="C1824" s="359" t="s">
        <v>1123</v>
      </c>
      <c r="D1824" s="362" t="s">
        <v>5226</v>
      </c>
      <c r="E1824" s="12">
        <v>1</v>
      </c>
      <c r="F1824" s="12" t="s">
        <v>5874</v>
      </c>
      <c r="G1824" s="12">
        <v>4732.1400000000003</v>
      </c>
      <c r="H1824" s="363">
        <f t="shared" si="10"/>
        <v>4732.1400000000003</v>
      </c>
      <c r="I1824" s="12" t="s">
        <v>4905</v>
      </c>
    </row>
    <row r="1825" spans="1:9" ht="47.25" hidden="1" outlineLevel="4" x14ac:dyDescent="0.25">
      <c r="A1825" s="353">
        <v>47</v>
      </c>
      <c r="B1825" s="362" t="s">
        <v>2875</v>
      </c>
      <c r="C1825" s="359" t="s">
        <v>1123</v>
      </c>
      <c r="D1825" s="362" t="s">
        <v>5226</v>
      </c>
      <c r="E1825" s="12">
        <v>1</v>
      </c>
      <c r="F1825" s="12" t="s">
        <v>5874</v>
      </c>
      <c r="G1825" s="12">
        <v>3312.4999999999995</v>
      </c>
      <c r="H1825" s="363">
        <f t="shared" si="10"/>
        <v>3312.4999999999995</v>
      </c>
      <c r="I1825" s="12" t="s">
        <v>4905</v>
      </c>
    </row>
    <row r="1826" spans="1:9" ht="47.25" hidden="1" outlineLevel="4" x14ac:dyDescent="0.25">
      <c r="A1826" s="353">
        <v>48</v>
      </c>
      <c r="B1826" s="362" t="s">
        <v>2875</v>
      </c>
      <c r="C1826" s="359" t="s">
        <v>1123</v>
      </c>
      <c r="D1826" s="362" t="s">
        <v>5226</v>
      </c>
      <c r="E1826" s="12">
        <v>1</v>
      </c>
      <c r="F1826" s="12" t="s">
        <v>5874</v>
      </c>
      <c r="G1826" s="12">
        <v>4732.1400000000003</v>
      </c>
      <c r="H1826" s="363">
        <f t="shared" si="10"/>
        <v>4732.1400000000003</v>
      </c>
      <c r="I1826" s="12" t="s">
        <v>4905</v>
      </c>
    </row>
    <row r="1827" spans="1:9" ht="47.25" hidden="1" outlineLevel="4" x14ac:dyDescent="0.25">
      <c r="A1827" s="353">
        <v>49</v>
      </c>
      <c r="B1827" s="362" t="s">
        <v>2876</v>
      </c>
      <c r="C1827" s="359" t="s">
        <v>1123</v>
      </c>
      <c r="D1827" s="362" t="s">
        <v>5226</v>
      </c>
      <c r="E1827" s="12">
        <v>3</v>
      </c>
      <c r="F1827" s="12" t="s">
        <v>5874</v>
      </c>
      <c r="G1827" s="12">
        <v>946.42</v>
      </c>
      <c r="H1827" s="363">
        <f t="shared" si="10"/>
        <v>2839.2599999999998</v>
      </c>
      <c r="I1827" s="12" t="s">
        <v>4905</v>
      </c>
    </row>
    <row r="1828" spans="1:9" ht="47.25" hidden="1" outlineLevel="4" x14ac:dyDescent="0.25">
      <c r="A1828" s="353">
        <v>50</v>
      </c>
      <c r="B1828" s="362" t="s">
        <v>2875</v>
      </c>
      <c r="C1828" s="359" t="s">
        <v>1123</v>
      </c>
      <c r="D1828" s="362" t="s">
        <v>5226</v>
      </c>
      <c r="E1828" s="12">
        <v>1</v>
      </c>
      <c r="F1828" s="12" t="s">
        <v>5874</v>
      </c>
      <c r="G1828" s="12">
        <v>6624.9999999999991</v>
      </c>
      <c r="H1828" s="363">
        <f t="shared" si="10"/>
        <v>6624.9999999999991</v>
      </c>
      <c r="I1828" s="12" t="s">
        <v>4905</v>
      </c>
    </row>
    <row r="1829" spans="1:9" ht="47.25" hidden="1" outlineLevel="4" x14ac:dyDescent="0.25">
      <c r="A1829" s="353">
        <v>51</v>
      </c>
      <c r="B1829" s="362" t="s">
        <v>2877</v>
      </c>
      <c r="C1829" s="359" t="s">
        <v>1123</v>
      </c>
      <c r="D1829" s="362" t="s">
        <v>5226</v>
      </c>
      <c r="E1829" s="12">
        <v>4</v>
      </c>
      <c r="F1829" s="12" t="s">
        <v>5874</v>
      </c>
      <c r="G1829" s="12">
        <v>2366.0700000000002</v>
      </c>
      <c r="H1829" s="363">
        <f t="shared" si="10"/>
        <v>9464.2800000000007</v>
      </c>
      <c r="I1829" s="12" t="s">
        <v>4905</v>
      </c>
    </row>
    <row r="1830" spans="1:9" ht="47.25" hidden="1" outlineLevel="4" x14ac:dyDescent="0.25">
      <c r="A1830" s="353">
        <v>52</v>
      </c>
      <c r="B1830" s="362" t="s">
        <v>2878</v>
      </c>
      <c r="C1830" s="359" t="s">
        <v>1123</v>
      </c>
      <c r="D1830" s="362" t="s">
        <v>5226</v>
      </c>
      <c r="E1830" s="12">
        <v>4</v>
      </c>
      <c r="F1830" s="12" t="s">
        <v>5874</v>
      </c>
      <c r="G1830" s="12">
        <v>2366.0700000000002</v>
      </c>
      <c r="H1830" s="363">
        <f t="shared" si="10"/>
        <v>9464.2800000000007</v>
      </c>
      <c r="I1830" s="12" t="s">
        <v>4905</v>
      </c>
    </row>
    <row r="1831" spans="1:9" ht="47.25" hidden="1" outlineLevel="4" x14ac:dyDescent="0.25">
      <c r="A1831" s="353">
        <v>53</v>
      </c>
      <c r="B1831" s="362" t="s">
        <v>2879</v>
      </c>
      <c r="C1831" s="359" t="s">
        <v>1123</v>
      </c>
      <c r="D1831" s="362" t="s">
        <v>5226</v>
      </c>
      <c r="E1831" s="12">
        <v>1</v>
      </c>
      <c r="F1831" s="12" t="s">
        <v>5105</v>
      </c>
      <c r="G1831" s="12">
        <v>2645.26</v>
      </c>
      <c r="H1831" s="363">
        <f t="shared" si="10"/>
        <v>2645.26</v>
      </c>
      <c r="I1831" s="12" t="s">
        <v>4905</v>
      </c>
    </row>
    <row r="1832" spans="1:9" ht="47.25" hidden="1" outlineLevel="4" x14ac:dyDescent="0.25">
      <c r="A1832" s="353">
        <v>54</v>
      </c>
      <c r="B1832" s="362" t="s">
        <v>2880</v>
      </c>
      <c r="C1832" s="359" t="s">
        <v>1123</v>
      </c>
      <c r="D1832" s="362" t="s">
        <v>5226</v>
      </c>
      <c r="E1832" s="12">
        <v>2</v>
      </c>
      <c r="F1832" s="12" t="s">
        <v>5105</v>
      </c>
      <c r="G1832" s="12">
        <v>2980.7200000000003</v>
      </c>
      <c r="H1832" s="363">
        <f>E1832*G1832</f>
        <v>5961.4400000000005</v>
      </c>
      <c r="I1832" s="12" t="s">
        <v>4905</v>
      </c>
    </row>
    <row r="1833" spans="1:9" ht="47.25" hidden="1" outlineLevel="4" x14ac:dyDescent="0.25">
      <c r="A1833" s="353">
        <v>55</v>
      </c>
      <c r="B1833" s="362" t="s">
        <v>2881</v>
      </c>
      <c r="C1833" s="359" t="s">
        <v>1123</v>
      </c>
      <c r="D1833" s="362" t="s">
        <v>5226</v>
      </c>
      <c r="E1833" s="12">
        <v>2</v>
      </c>
      <c r="F1833" s="12" t="s">
        <v>5105</v>
      </c>
      <c r="G1833" s="12">
        <v>2980.7200000000003</v>
      </c>
      <c r="H1833" s="363">
        <f t="shared" ref="H1833:H1896" si="11">E1833*G1833</f>
        <v>5961.4400000000005</v>
      </c>
      <c r="I1833" s="12" t="s">
        <v>4905</v>
      </c>
    </row>
    <row r="1834" spans="1:9" ht="47.25" hidden="1" outlineLevel="4" x14ac:dyDescent="0.25">
      <c r="A1834" s="353">
        <v>56</v>
      </c>
      <c r="B1834" s="362" t="s">
        <v>2882</v>
      </c>
      <c r="C1834" s="359" t="s">
        <v>1123</v>
      </c>
      <c r="D1834" s="362" t="s">
        <v>5226</v>
      </c>
      <c r="E1834" s="12">
        <v>6</v>
      </c>
      <c r="F1834" s="12" t="s">
        <v>4339</v>
      </c>
      <c r="G1834" s="12">
        <v>3885.9599999999996</v>
      </c>
      <c r="H1834" s="363">
        <f t="shared" si="11"/>
        <v>23315.759999999998</v>
      </c>
      <c r="I1834" s="12" t="s">
        <v>4905</v>
      </c>
    </row>
    <row r="1835" spans="1:9" ht="47.25" hidden="1" outlineLevel="4" x14ac:dyDescent="0.25">
      <c r="A1835" s="353">
        <v>57</v>
      </c>
      <c r="B1835" s="362" t="s">
        <v>2883</v>
      </c>
      <c r="C1835" s="359" t="s">
        <v>1123</v>
      </c>
      <c r="D1835" s="362" t="s">
        <v>5226</v>
      </c>
      <c r="E1835" s="12">
        <v>6</v>
      </c>
      <c r="F1835" s="12" t="s">
        <v>4339</v>
      </c>
      <c r="G1835" s="12">
        <v>6198.8799999999992</v>
      </c>
      <c r="H1835" s="363">
        <f t="shared" si="11"/>
        <v>37193.279999999999</v>
      </c>
      <c r="I1835" s="12" t="s">
        <v>4905</v>
      </c>
    </row>
    <row r="1836" spans="1:9" ht="47.25" hidden="1" outlineLevel="4" x14ac:dyDescent="0.25">
      <c r="A1836" s="353">
        <v>58</v>
      </c>
      <c r="B1836" s="362" t="s">
        <v>2884</v>
      </c>
      <c r="C1836" s="359" t="s">
        <v>1123</v>
      </c>
      <c r="D1836" s="362" t="s">
        <v>5226</v>
      </c>
      <c r="E1836" s="12">
        <v>2</v>
      </c>
      <c r="F1836" s="12" t="s">
        <v>5105</v>
      </c>
      <c r="G1836" s="12">
        <v>2418.92</v>
      </c>
      <c r="H1836" s="363">
        <f t="shared" si="11"/>
        <v>4837.84</v>
      </c>
      <c r="I1836" s="12" t="s">
        <v>4905</v>
      </c>
    </row>
    <row r="1837" spans="1:9" ht="47.25" hidden="1" outlineLevel="4" x14ac:dyDescent="0.25">
      <c r="A1837" s="353">
        <v>59</v>
      </c>
      <c r="B1837" s="362" t="s">
        <v>2885</v>
      </c>
      <c r="C1837" s="359" t="s">
        <v>1123</v>
      </c>
      <c r="D1837" s="362" t="s">
        <v>5226</v>
      </c>
      <c r="E1837" s="12">
        <v>6</v>
      </c>
      <c r="F1837" s="12" t="s">
        <v>4339</v>
      </c>
      <c r="G1837" s="12">
        <v>866.02</v>
      </c>
      <c r="H1837" s="363">
        <f t="shared" si="11"/>
        <v>5196.12</v>
      </c>
      <c r="I1837" s="12" t="s">
        <v>4905</v>
      </c>
    </row>
    <row r="1838" spans="1:9" ht="47.25" hidden="1" outlineLevel="4" x14ac:dyDescent="0.25">
      <c r="A1838" s="353">
        <v>60</v>
      </c>
      <c r="B1838" s="362" t="s">
        <v>2886</v>
      </c>
      <c r="C1838" s="359" t="s">
        <v>1123</v>
      </c>
      <c r="D1838" s="362" t="s">
        <v>5226</v>
      </c>
      <c r="E1838" s="12">
        <v>6</v>
      </c>
      <c r="F1838" s="12" t="s">
        <v>4339</v>
      </c>
      <c r="G1838" s="12">
        <v>2497.36</v>
      </c>
      <c r="H1838" s="363">
        <f t="shared" si="11"/>
        <v>14984.16</v>
      </c>
      <c r="I1838" s="12" t="s">
        <v>4905</v>
      </c>
    </row>
    <row r="1839" spans="1:9" ht="47.25" hidden="1" outlineLevel="4" x14ac:dyDescent="0.25">
      <c r="A1839" s="353">
        <v>61</v>
      </c>
      <c r="B1839" s="362" t="s">
        <v>2887</v>
      </c>
      <c r="C1839" s="359" t="s">
        <v>1123</v>
      </c>
      <c r="D1839" s="362" t="s">
        <v>5226</v>
      </c>
      <c r="E1839" s="12">
        <v>6</v>
      </c>
      <c r="F1839" s="12" t="s">
        <v>5105</v>
      </c>
      <c r="G1839" s="12">
        <v>2938.32</v>
      </c>
      <c r="H1839" s="363">
        <f t="shared" si="11"/>
        <v>17629.920000000002</v>
      </c>
      <c r="I1839" s="12" t="s">
        <v>4905</v>
      </c>
    </row>
    <row r="1840" spans="1:9" ht="47.25" hidden="1" outlineLevel="4" x14ac:dyDescent="0.25">
      <c r="A1840" s="353">
        <v>62</v>
      </c>
      <c r="B1840" s="362" t="s">
        <v>2888</v>
      </c>
      <c r="C1840" s="359" t="s">
        <v>1123</v>
      </c>
      <c r="D1840" s="362" t="s">
        <v>5226</v>
      </c>
      <c r="E1840" s="12">
        <v>6</v>
      </c>
      <c r="F1840" s="12" t="s">
        <v>5105</v>
      </c>
      <c r="G1840" s="12">
        <v>1158.5800000000002</v>
      </c>
      <c r="H1840" s="363">
        <f t="shared" si="11"/>
        <v>6951.4800000000014</v>
      </c>
      <c r="I1840" s="12" t="s">
        <v>4905</v>
      </c>
    </row>
    <row r="1841" spans="1:9" ht="47.25" hidden="1" outlineLevel="4" x14ac:dyDescent="0.25">
      <c r="A1841" s="353">
        <v>63</v>
      </c>
      <c r="B1841" s="362" t="s">
        <v>2889</v>
      </c>
      <c r="C1841" s="359" t="s">
        <v>1123</v>
      </c>
      <c r="D1841" s="362" t="s">
        <v>5226</v>
      </c>
      <c r="E1841" s="12">
        <v>6</v>
      </c>
      <c r="F1841" s="12" t="s">
        <v>5105</v>
      </c>
      <c r="G1841" s="12">
        <v>2747.5200000000004</v>
      </c>
      <c r="H1841" s="363">
        <f t="shared" si="11"/>
        <v>16485.120000000003</v>
      </c>
      <c r="I1841" s="12" t="s">
        <v>4905</v>
      </c>
    </row>
    <row r="1842" spans="1:9" ht="47.25" hidden="1" outlineLevel="4" x14ac:dyDescent="0.25">
      <c r="A1842" s="353">
        <v>64</v>
      </c>
      <c r="B1842" s="362" t="s">
        <v>2890</v>
      </c>
      <c r="C1842" s="359" t="s">
        <v>1123</v>
      </c>
      <c r="D1842" s="362" t="s">
        <v>5226</v>
      </c>
      <c r="E1842" s="12">
        <v>6</v>
      </c>
      <c r="F1842" s="12" t="s">
        <v>4339</v>
      </c>
      <c r="G1842" s="12">
        <v>3858.4</v>
      </c>
      <c r="H1842" s="363">
        <f t="shared" si="11"/>
        <v>23150.400000000001</v>
      </c>
      <c r="I1842" s="12" t="s">
        <v>4905</v>
      </c>
    </row>
    <row r="1843" spans="1:9" ht="47.25" hidden="1" outlineLevel="4" x14ac:dyDescent="0.25">
      <c r="A1843" s="353">
        <v>65</v>
      </c>
      <c r="B1843" s="362" t="s">
        <v>2891</v>
      </c>
      <c r="C1843" s="359" t="s">
        <v>1123</v>
      </c>
      <c r="D1843" s="362" t="s">
        <v>5226</v>
      </c>
      <c r="E1843" s="12">
        <v>6</v>
      </c>
      <c r="F1843" s="12" t="s">
        <v>5105</v>
      </c>
      <c r="G1843" s="12">
        <v>2849.28</v>
      </c>
      <c r="H1843" s="363">
        <f t="shared" si="11"/>
        <v>17095.68</v>
      </c>
      <c r="I1843" s="12" t="s">
        <v>4905</v>
      </c>
    </row>
    <row r="1844" spans="1:9" ht="47.25" hidden="1" outlineLevel="4" x14ac:dyDescent="0.25">
      <c r="A1844" s="353">
        <v>66</v>
      </c>
      <c r="B1844" s="362" t="s">
        <v>2892</v>
      </c>
      <c r="C1844" s="359" t="s">
        <v>1123</v>
      </c>
      <c r="D1844" s="362" t="s">
        <v>5226</v>
      </c>
      <c r="E1844" s="12">
        <v>6</v>
      </c>
      <c r="F1844" s="12" t="s">
        <v>5105</v>
      </c>
      <c r="G1844" s="12">
        <v>7106.24</v>
      </c>
      <c r="H1844" s="363">
        <f t="shared" si="11"/>
        <v>42637.440000000002</v>
      </c>
      <c r="I1844" s="12" t="s">
        <v>4905</v>
      </c>
    </row>
    <row r="1845" spans="1:9" ht="47.25" hidden="1" outlineLevel="4" x14ac:dyDescent="0.25">
      <c r="A1845" s="353">
        <v>67</v>
      </c>
      <c r="B1845" s="362" t="s">
        <v>2893</v>
      </c>
      <c r="C1845" s="359" t="s">
        <v>1123</v>
      </c>
      <c r="D1845" s="362" t="s">
        <v>5226</v>
      </c>
      <c r="E1845" s="12">
        <v>6</v>
      </c>
      <c r="F1845" s="12" t="s">
        <v>5105</v>
      </c>
      <c r="G1845" s="12">
        <v>17021.480000000003</v>
      </c>
      <c r="H1845" s="363">
        <f t="shared" si="11"/>
        <v>102128.88000000002</v>
      </c>
      <c r="I1845" s="12" t="s">
        <v>4905</v>
      </c>
    </row>
    <row r="1846" spans="1:9" ht="47.25" hidden="1" outlineLevel="4" x14ac:dyDescent="0.25">
      <c r="A1846" s="353">
        <v>68</v>
      </c>
      <c r="B1846" s="362" t="s">
        <v>2894</v>
      </c>
      <c r="C1846" s="359" t="s">
        <v>1123</v>
      </c>
      <c r="D1846" s="362" t="s">
        <v>5226</v>
      </c>
      <c r="E1846" s="12">
        <v>2</v>
      </c>
      <c r="F1846" s="12" t="s">
        <v>5882</v>
      </c>
      <c r="G1846" s="12">
        <v>3171.5200000000004</v>
      </c>
      <c r="H1846" s="363">
        <f t="shared" si="11"/>
        <v>6343.0400000000009</v>
      </c>
      <c r="I1846" s="12" t="s">
        <v>4905</v>
      </c>
    </row>
    <row r="1847" spans="1:9" ht="47.25" hidden="1" outlineLevel="4" x14ac:dyDescent="0.25">
      <c r="A1847" s="353">
        <v>69</v>
      </c>
      <c r="B1847" s="362" t="s">
        <v>2895</v>
      </c>
      <c r="C1847" s="359" t="s">
        <v>1123</v>
      </c>
      <c r="D1847" s="362" t="s">
        <v>5226</v>
      </c>
      <c r="E1847" s="12">
        <v>2</v>
      </c>
      <c r="F1847" s="12" t="s">
        <v>5882</v>
      </c>
      <c r="G1847" s="12">
        <v>1960.57</v>
      </c>
      <c r="H1847" s="363">
        <f t="shared" si="11"/>
        <v>3921.14</v>
      </c>
      <c r="I1847" s="12" t="s">
        <v>4905</v>
      </c>
    </row>
    <row r="1848" spans="1:9" ht="47.25" hidden="1" outlineLevel="4" x14ac:dyDescent="0.25">
      <c r="A1848" s="353">
        <v>70</v>
      </c>
      <c r="B1848" s="362" t="s">
        <v>2896</v>
      </c>
      <c r="C1848" s="359" t="s">
        <v>1123</v>
      </c>
      <c r="D1848" s="362" t="s">
        <v>5226</v>
      </c>
      <c r="E1848" s="12">
        <v>6</v>
      </c>
      <c r="F1848" s="12" t="s">
        <v>4339</v>
      </c>
      <c r="G1848" s="12">
        <v>5271.38</v>
      </c>
      <c r="H1848" s="363">
        <f t="shared" si="11"/>
        <v>31628.28</v>
      </c>
      <c r="I1848" s="12" t="s">
        <v>4905</v>
      </c>
    </row>
    <row r="1849" spans="1:9" ht="47.25" hidden="1" outlineLevel="4" x14ac:dyDescent="0.25">
      <c r="A1849" s="353">
        <v>71</v>
      </c>
      <c r="B1849" s="362" t="s">
        <v>2897</v>
      </c>
      <c r="C1849" s="359" t="s">
        <v>1123</v>
      </c>
      <c r="D1849" s="362" t="s">
        <v>5226</v>
      </c>
      <c r="E1849" s="12">
        <v>6</v>
      </c>
      <c r="F1849" s="12" t="s">
        <v>4339</v>
      </c>
      <c r="G1849" s="12">
        <v>1553.96</v>
      </c>
      <c r="H1849" s="363">
        <f t="shared" si="11"/>
        <v>9323.76</v>
      </c>
      <c r="I1849" s="12" t="s">
        <v>4905</v>
      </c>
    </row>
    <row r="1850" spans="1:9" ht="47.25" hidden="1" outlineLevel="4" x14ac:dyDescent="0.25">
      <c r="A1850" s="353">
        <v>72</v>
      </c>
      <c r="B1850" s="362" t="s">
        <v>2898</v>
      </c>
      <c r="C1850" s="359" t="s">
        <v>1123</v>
      </c>
      <c r="D1850" s="362" t="s">
        <v>5226</v>
      </c>
      <c r="E1850" s="12">
        <v>6</v>
      </c>
      <c r="F1850" s="12" t="s">
        <v>4339</v>
      </c>
      <c r="G1850" s="12">
        <v>6726.76</v>
      </c>
      <c r="H1850" s="363">
        <f t="shared" si="11"/>
        <v>40360.559999999998</v>
      </c>
      <c r="I1850" s="12" t="s">
        <v>4905</v>
      </c>
    </row>
    <row r="1851" spans="1:9" ht="47.25" hidden="1" outlineLevel="4" x14ac:dyDescent="0.25">
      <c r="A1851" s="353">
        <v>73</v>
      </c>
      <c r="B1851" s="362" t="s">
        <v>2899</v>
      </c>
      <c r="C1851" s="359" t="s">
        <v>1123</v>
      </c>
      <c r="D1851" s="362" t="s">
        <v>5226</v>
      </c>
      <c r="E1851" s="12">
        <v>6</v>
      </c>
      <c r="F1851" s="12" t="s">
        <v>4339</v>
      </c>
      <c r="G1851" s="12">
        <v>6773.4000000000005</v>
      </c>
      <c r="H1851" s="363">
        <f t="shared" si="11"/>
        <v>40640.400000000001</v>
      </c>
      <c r="I1851" s="12" t="s">
        <v>4905</v>
      </c>
    </row>
    <row r="1852" spans="1:9" ht="47.25" hidden="1" outlineLevel="4" x14ac:dyDescent="0.25">
      <c r="A1852" s="353">
        <v>74</v>
      </c>
      <c r="B1852" s="362" t="s">
        <v>2900</v>
      </c>
      <c r="C1852" s="359" t="s">
        <v>1123</v>
      </c>
      <c r="D1852" s="362" t="s">
        <v>5226</v>
      </c>
      <c r="E1852" s="12">
        <v>2</v>
      </c>
      <c r="F1852" s="12" t="s">
        <v>4339</v>
      </c>
      <c r="G1852" s="12">
        <v>11979.06</v>
      </c>
      <c r="H1852" s="363">
        <f t="shared" si="11"/>
        <v>23958.12</v>
      </c>
      <c r="I1852" s="12" t="s">
        <v>4905</v>
      </c>
    </row>
    <row r="1853" spans="1:9" ht="47.25" hidden="1" outlineLevel="4" x14ac:dyDescent="0.25">
      <c r="A1853" s="353">
        <v>75</v>
      </c>
      <c r="B1853" s="362" t="s">
        <v>2901</v>
      </c>
      <c r="C1853" s="359" t="s">
        <v>1123</v>
      </c>
      <c r="D1853" s="362" t="s">
        <v>5226</v>
      </c>
      <c r="E1853" s="12">
        <v>4</v>
      </c>
      <c r="F1853" s="12" t="s">
        <v>5105</v>
      </c>
      <c r="G1853" s="12">
        <v>14992.640000000001</v>
      </c>
      <c r="H1853" s="363">
        <f t="shared" si="11"/>
        <v>59970.560000000005</v>
      </c>
      <c r="I1853" s="12" t="s">
        <v>4905</v>
      </c>
    </row>
    <row r="1854" spans="1:9" ht="47.25" hidden="1" outlineLevel="4" x14ac:dyDescent="0.25">
      <c r="A1854" s="353">
        <v>76</v>
      </c>
      <c r="B1854" s="362" t="s">
        <v>2902</v>
      </c>
      <c r="C1854" s="359" t="s">
        <v>1123</v>
      </c>
      <c r="D1854" s="362" t="s">
        <v>5226</v>
      </c>
      <c r="E1854" s="12">
        <v>6</v>
      </c>
      <c r="F1854" s="12" t="s">
        <v>4339</v>
      </c>
      <c r="G1854" s="12">
        <v>2074.42</v>
      </c>
      <c r="H1854" s="363">
        <f t="shared" si="11"/>
        <v>12446.52</v>
      </c>
      <c r="I1854" s="12" t="s">
        <v>4905</v>
      </c>
    </row>
    <row r="1855" spans="1:9" ht="47.25" hidden="1" outlineLevel="4" x14ac:dyDescent="0.25">
      <c r="A1855" s="353">
        <v>77</v>
      </c>
      <c r="B1855" s="362" t="s">
        <v>2903</v>
      </c>
      <c r="C1855" s="359" t="s">
        <v>1123</v>
      </c>
      <c r="D1855" s="362" t="s">
        <v>5226</v>
      </c>
      <c r="E1855" s="12">
        <v>6</v>
      </c>
      <c r="F1855" s="12" t="s">
        <v>5882</v>
      </c>
      <c r="G1855" s="12">
        <v>8916.7200000000012</v>
      </c>
      <c r="H1855" s="363">
        <f t="shared" si="11"/>
        <v>53500.320000000007</v>
      </c>
      <c r="I1855" s="12" t="s">
        <v>4905</v>
      </c>
    </row>
    <row r="1856" spans="1:9" ht="47.25" hidden="1" outlineLevel="4" x14ac:dyDescent="0.25">
      <c r="A1856" s="353">
        <v>78</v>
      </c>
      <c r="B1856" s="362" t="s">
        <v>2904</v>
      </c>
      <c r="C1856" s="359" t="s">
        <v>1123</v>
      </c>
      <c r="D1856" s="362" t="s">
        <v>5226</v>
      </c>
      <c r="E1856" s="12">
        <v>6</v>
      </c>
      <c r="F1856" s="12" t="s">
        <v>5105</v>
      </c>
      <c r="G1856" s="12">
        <v>2938.32</v>
      </c>
      <c r="H1856" s="363">
        <f t="shared" si="11"/>
        <v>17629.920000000002</v>
      </c>
      <c r="I1856" s="12" t="s">
        <v>4905</v>
      </c>
    </row>
    <row r="1857" spans="1:9" ht="47.25" hidden="1" outlineLevel="4" x14ac:dyDescent="0.25">
      <c r="A1857" s="353">
        <v>79</v>
      </c>
      <c r="B1857" s="362" t="s">
        <v>2905</v>
      </c>
      <c r="C1857" s="359" t="s">
        <v>1123</v>
      </c>
      <c r="D1857" s="362" t="s">
        <v>5226</v>
      </c>
      <c r="E1857" s="12">
        <v>6</v>
      </c>
      <c r="F1857" s="12" t="s">
        <v>5105</v>
      </c>
      <c r="G1857" s="12">
        <v>3014.6400000000003</v>
      </c>
      <c r="H1857" s="363">
        <f t="shared" si="11"/>
        <v>18087.840000000004</v>
      </c>
      <c r="I1857" s="12" t="s">
        <v>4905</v>
      </c>
    </row>
    <row r="1858" spans="1:9" ht="47.25" hidden="1" outlineLevel="4" x14ac:dyDescent="0.25">
      <c r="A1858" s="353">
        <v>80</v>
      </c>
      <c r="B1858" s="362" t="s">
        <v>2906</v>
      </c>
      <c r="C1858" s="359" t="s">
        <v>1123</v>
      </c>
      <c r="D1858" s="362" t="s">
        <v>5226</v>
      </c>
      <c r="E1858" s="12">
        <v>18</v>
      </c>
      <c r="F1858" s="12" t="s">
        <v>5882</v>
      </c>
      <c r="G1858" s="12">
        <v>4889.7800000000007</v>
      </c>
      <c r="H1858" s="363">
        <f t="shared" si="11"/>
        <v>88016.040000000008</v>
      </c>
      <c r="I1858" s="12" t="s">
        <v>4905</v>
      </c>
    </row>
    <row r="1859" spans="1:9" ht="47.25" hidden="1" outlineLevel="4" x14ac:dyDescent="0.25">
      <c r="A1859" s="353">
        <v>81</v>
      </c>
      <c r="B1859" s="362" t="s">
        <v>2907</v>
      </c>
      <c r="C1859" s="359" t="s">
        <v>1123</v>
      </c>
      <c r="D1859" s="362" t="s">
        <v>5226</v>
      </c>
      <c r="E1859" s="12">
        <v>6</v>
      </c>
      <c r="F1859" s="12" t="s">
        <v>5105</v>
      </c>
      <c r="G1859" s="12">
        <v>3892.3200000000006</v>
      </c>
      <c r="H1859" s="363">
        <f t="shared" si="11"/>
        <v>23353.920000000006</v>
      </c>
      <c r="I1859" s="12" t="s">
        <v>4905</v>
      </c>
    </row>
    <row r="1860" spans="1:9" ht="47.25" hidden="1" outlineLevel="4" x14ac:dyDescent="0.25">
      <c r="A1860" s="353">
        <v>82</v>
      </c>
      <c r="B1860" s="362" t="s">
        <v>2908</v>
      </c>
      <c r="C1860" s="359" t="s">
        <v>1123</v>
      </c>
      <c r="D1860" s="362" t="s">
        <v>5226</v>
      </c>
      <c r="E1860" s="12">
        <v>6</v>
      </c>
      <c r="F1860" s="12" t="s">
        <v>5105</v>
      </c>
      <c r="G1860" s="12">
        <v>2599.1200000000003</v>
      </c>
      <c r="H1860" s="363">
        <f t="shared" si="11"/>
        <v>15594.720000000001</v>
      </c>
      <c r="I1860" s="12" t="s">
        <v>4905</v>
      </c>
    </row>
    <row r="1861" spans="1:9" ht="47.25" hidden="1" outlineLevel="4" x14ac:dyDescent="0.25">
      <c r="A1861" s="353">
        <v>83</v>
      </c>
      <c r="B1861" s="362" t="s">
        <v>2909</v>
      </c>
      <c r="C1861" s="359" t="s">
        <v>1123</v>
      </c>
      <c r="D1861" s="362" t="s">
        <v>5226</v>
      </c>
      <c r="E1861" s="12">
        <v>6</v>
      </c>
      <c r="F1861" s="12" t="s">
        <v>5883</v>
      </c>
      <c r="G1861" s="12">
        <v>3594.4600000000005</v>
      </c>
      <c r="H1861" s="363">
        <f t="shared" si="11"/>
        <v>21566.760000000002</v>
      </c>
      <c r="I1861" s="12" t="s">
        <v>4905</v>
      </c>
    </row>
    <row r="1862" spans="1:9" ht="47.25" hidden="1" outlineLevel="4" x14ac:dyDescent="0.25">
      <c r="A1862" s="353">
        <v>84</v>
      </c>
      <c r="B1862" s="362" t="s">
        <v>2910</v>
      </c>
      <c r="C1862" s="359" t="s">
        <v>1123</v>
      </c>
      <c r="D1862" s="362" t="s">
        <v>5226</v>
      </c>
      <c r="E1862" s="12">
        <v>6</v>
      </c>
      <c r="F1862" s="12" t="s">
        <v>5105</v>
      </c>
      <c r="G1862" s="12">
        <v>6463.88</v>
      </c>
      <c r="H1862" s="363">
        <f t="shared" si="11"/>
        <v>38783.279999999999</v>
      </c>
      <c r="I1862" s="12" t="s">
        <v>4905</v>
      </c>
    </row>
    <row r="1863" spans="1:9" ht="47.25" hidden="1" outlineLevel="4" x14ac:dyDescent="0.25">
      <c r="A1863" s="353">
        <v>85</v>
      </c>
      <c r="B1863" s="362" t="s">
        <v>2911</v>
      </c>
      <c r="C1863" s="359" t="s">
        <v>1123</v>
      </c>
      <c r="D1863" s="362" t="s">
        <v>5226</v>
      </c>
      <c r="E1863" s="12">
        <v>6</v>
      </c>
      <c r="F1863" s="12" t="s">
        <v>5105</v>
      </c>
      <c r="G1863" s="12">
        <v>1065.3000000000002</v>
      </c>
      <c r="H1863" s="363">
        <f t="shared" si="11"/>
        <v>6391.8000000000011</v>
      </c>
      <c r="I1863" s="12" t="s">
        <v>4905</v>
      </c>
    </row>
    <row r="1864" spans="1:9" ht="47.25" hidden="1" outlineLevel="4" x14ac:dyDescent="0.25">
      <c r="A1864" s="353">
        <v>86</v>
      </c>
      <c r="B1864" s="362" t="s">
        <v>2912</v>
      </c>
      <c r="C1864" s="359" t="s">
        <v>1123</v>
      </c>
      <c r="D1864" s="362" t="s">
        <v>5226</v>
      </c>
      <c r="E1864" s="12">
        <v>6</v>
      </c>
      <c r="F1864" s="12" t="s">
        <v>5105</v>
      </c>
      <c r="G1864" s="12">
        <v>3755.58</v>
      </c>
      <c r="H1864" s="363">
        <f t="shared" si="11"/>
        <v>22533.48</v>
      </c>
      <c r="I1864" s="12" t="s">
        <v>4905</v>
      </c>
    </row>
    <row r="1865" spans="1:9" ht="47.25" hidden="1" outlineLevel="4" x14ac:dyDescent="0.25">
      <c r="A1865" s="353">
        <v>87</v>
      </c>
      <c r="B1865" s="362" t="s">
        <v>2913</v>
      </c>
      <c r="C1865" s="359" t="s">
        <v>1123</v>
      </c>
      <c r="D1865" s="362" t="s">
        <v>5226</v>
      </c>
      <c r="E1865" s="12">
        <v>6</v>
      </c>
      <c r="F1865" s="12" t="s">
        <v>5884</v>
      </c>
      <c r="G1865" s="12">
        <v>1944.0400000000002</v>
      </c>
      <c r="H1865" s="363">
        <f t="shared" si="11"/>
        <v>11664.240000000002</v>
      </c>
      <c r="I1865" s="12" t="s">
        <v>4905</v>
      </c>
    </row>
    <row r="1866" spans="1:9" ht="47.25" hidden="1" outlineLevel="4" x14ac:dyDescent="0.25">
      <c r="A1866" s="353">
        <v>88</v>
      </c>
      <c r="B1866" s="362" t="s">
        <v>2914</v>
      </c>
      <c r="C1866" s="359" t="s">
        <v>1123</v>
      </c>
      <c r="D1866" s="362" t="s">
        <v>5226</v>
      </c>
      <c r="E1866" s="12">
        <v>6</v>
      </c>
      <c r="F1866" s="12" t="s">
        <v>5105</v>
      </c>
      <c r="G1866" s="12">
        <v>3767.2400000000002</v>
      </c>
      <c r="H1866" s="363">
        <f t="shared" si="11"/>
        <v>22603.440000000002</v>
      </c>
      <c r="I1866" s="12" t="s">
        <v>4905</v>
      </c>
    </row>
    <row r="1867" spans="1:9" ht="47.25" hidden="1" outlineLevel="4" x14ac:dyDescent="0.25">
      <c r="A1867" s="353">
        <v>89</v>
      </c>
      <c r="B1867" s="362" t="s">
        <v>2915</v>
      </c>
      <c r="C1867" s="359" t="s">
        <v>1123</v>
      </c>
      <c r="D1867" s="362" t="s">
        <v>5226</v>
      </c>
      <c r="E1867" s="12">
        <v>6</v>
      </c>
      <c r="F1867" s="12" t="s">
        <v>5105</v>
      </c>
      <c r="G1867" s="12">
        <v>1412.98</v>
      </c>
      <c r="H1867" s="363">
        <f t="shared" si="11"/>
        <v>8477.880000000001</v>
      </c>
      <c r="I1867" s="12" t="s">
        <v>4905</v>
      </c>
    </row>
    <row r="1868" spans="1:9" ht="47.25" hidden="1" outlineLevel="4" x14ac:dyDescent="0.25">
      <c r="A1868" s="353">
        <v>90</v>
      </c>
      <c r="B1868" s="362" t="s">
        <v>2916</v>
      </c>
      <c r="C1868" s="359" t="s">
        <v>1123</v>
      </c>
      <c r="D1868" s="362" t="s">
        <v>5226</v>
      </c>
      <c r="E1868" s="12">
        <v>6</v>
      </c>
      <c r="F1868" s="12" t="s">
        <v>5105</v>
      </c>
      <c r="G1868" s="12">
        <v>2938.32</v>
      </c>
      <c r="H1868" s="363">
        <f t="shared" si="11"/>
        <v>17629.920000000002</v>
      </c>
      <c r="I1868" s="12" t="s">
        <v>4905</v>
      </c>
    </row>
    <row r="1869" spans="1:9" ht="47.25" hidden="1" outlineLevel="4" x14ac:dyDescent="0.25">
      <c r="A1869" s="353">
        <v>91</v>
      </c>
      <c r="B1869" s="362" t="s">
        <v>2917</v>
      </c>
      <c r="C1869" s="359" t="s">
        <v>1123</v>
      </c>
      <c r="D1869" s="362" t="s">
        <v>5226</v>
      </c>
      <c r="E1869" s="12">
        <v>6</v>
      </c>
      <c r="F1869" s="12" t="s">
        <v>4339</v>
      </c>
      <c r="G1869" s="12">
        <v>1563.5000000000002</v>
      </c>
      <c r="H1869" s="363">
        <f t="shared" si="11"/>
        <v>9381.0000000000018</v>
      </c>
      <c r="I1869" s="12" t="s">
        <v>4905</v>
      </c>
    </row>
    <row r="1870" spans="1:9" ht="47.25" hidden="1" outlineLevel="4" x14ac:dyDescent="0.25">
      <c r="A1870" s="353">
        <v>92</v>
      </c>
      <c r="B1870" s="362" t="s">
        <v>2918</v>
      </c>
      <c r="C1870" s="359" t="s">
        <v>1123</v>
      </c>
      <c r="D1870" s="362" t="s">
        <v>5226</v>
      </c>
      <c r="E1870" s="12">
        <v>6</v>
      </c>
      <c r="F1870" s="12" t="s">
        <v>5885</v>
      </c>
      <c r="G1870" s="12">
        <v>1005.9399999999999</v>
      </c>
      <c r="H1870" s="363">
        <f t="shared" si="11"/>
        <v>6035.6399999999994</v>
      </c>
      <c r="I1870" s="12" t="s">
        <v>4905</v>
      </c>
    </row>
    <row r="1871" spans="1:9" ht="47.25" hidden="1" outlineLevel="4" x14ac:dyDescent="0.25">
      <c r="A1871" s="353">
        <v>93</v>
      </c>
      <c r="B1871" s="362" t="s">
        <v>2919</v>
      </c>
      <c r="C1871" s="359" t="s">
        <v>1123</v>
      </c>
      <c r="D1871" s="362" t="s">
        <v>5226</v>
      </c>
      <c r="E1871" s="12">
        <v>6</v>
      </c>
      <c r="F1871" s="12" t="s">
        <v>5885</v>
      </c>
      <c r="G1871" s="12">
        <v>8889.1600000000017</v>
      </c>
      <c r="H1871" s="363">
        <f t="shared" si="11"/>
        <v>53334.960000000006</v>
      </c>
      <c r="I1871" s="12" t="s">
        <v>4905</v>
      </c>
    </row>
    <row r="1872" spans="1:9" ht="47.25" hidden="1" outlineLevel="4" x14ac:dyDescent="0.25">
      <c r="A1872" s="353">
        <v>94</v>
      </c>
      <c r="B1872" s="362" t="s">
        <v>2920</v>
      </c>
      <c r="C1872" s="359" t="s">
        <v>1123</v>
      </c>
      <c r="D1872" s="362" t="s">
        <v>5226</v>
      </c>
      <c r="E1872" s="12">
        <v>6</v>
      </c>
      <c r="F1872" s="12" t="s">
        <v>4339</v>
      </c>
      <c r="G1872" s="12">
        <v>1480.82</v>
      </c>
      <c r="H1872" s="363">
        <f t="shared" si="11"/>
        <v>8884.92</v>
      </c>
      <c r="I1872" s="12" t="s">
        <v>4905</v>
      </c>
    </row>
    <row r="1873" spans="1:9" ht="47.25" hidden="1" outlineLevel="4" x14ac:dyDescent="0.25">
      <c r="A1873" s="353">
        <v>95</v>
      </c>
      <c r="B1873" s="362" t="s">
        <v>2921</v>
      </c>
      <c r="C1873" s="359" t="s">
        <v>1123</v>
      </c>
      <c r="D1873" s="362" t="s">
        <v>5226</v>
      </c>
      <c r="E1873" s="12">
        <v>6</v>
      </c>
      <c r="F1873" s="12" t="s">
        <v>4339</v>
      </c>
      <c r="G1873" s="12">
        <v>12821.76</v>
      </c>
      <c r="H1873" s="363">
        <f t="shared" si="11"/>
        <v>76930.559999999998</v>
      </c>
      <c r="I1873" s="12" t="s">
        <v>4905</v>
      </c>
    </row>
    <row r="1874" spans="1:9" ht="47.25" hidden="1" outlineLevel="4" x14ac:dyDescent="0.25">
      <c r="A1874" s="353">
        <v>96</v>
      </c>
      <c r="B1874" s="362" t="s">
        <v>2584</v>
      </c>
      <c r="C1874" s="359" t="s">
        <v>1123</v>
      </c>
      <c r="D1874" s="362" t="s">
        <v>5226</v>
      </c>
      <c r="E1874" s="12">
        <v>6</v>
      </c>
      <c r="F1874" s="12" t="s">
        <v>4339</v>
      </c>
      <c r="G1874" s="12">
        <v>6752.2</v>
      </c>
      <c r="H1874" s="363">
        <f t="shared" si="11"/>
        <v>40513.199999999997</v>
      </c>
      <c r="I1874" s="12" t="s">
        <v>4905</v>
      </c>
    </row>
    <row r="1875" spans="1:9" ht="47.25" hidden="1" outlineLevel="4" x14ac:dyDescent="0.25">
      <c r="A1875" s="353">
        <v>97</v>
      </c>
      <c r="B1875" s="362" t="s">
        <v>2922</v>
      </c>
      <c r="C1875" s="359" t="s">
        <v>1123</v>
      </c>
      <c r="D1875" s="362" t="s">
        <v>5226</v>
      </c>
      <c r="E1875" s="12">
        <v>6</v>
      </c>
      <c r="F1875" s="12" t="s">
        <v>4339</v>
      </c>
      <c r="G1875" s="12">
        <v>3768.3000000000006</v>
      </c>
      <c r="H1875" s="363">
        <f t="shared" si="11"/>
        <v>22609.800000000003</v>
      </c>
      <c r="I1875" s="12" t="s">
        <v>4905</v>
      </c>
    </row>
    <row r="1876" spans="1:9" ht="47.25" hidden="1" outlineLevel="4" x14ac:dyDescent="0.25">
      <c r="A1876" s="353">
        <v>98</v>
      </c>
      <c r="B1876" s="362" t="s">
        <v>2923</v>
      </c>
      <c r="C1876" s="359" t="s">
        <v>1123</v>
      </c>
      <c r="D1876" s="362" t="s">
        <v>5226</v>
      </c>
      <c r="E1876" s="12">
        <v>6</v>
      </c>
      <c r="F1876" s="12" t="s">
        <v>4339</v>
      </c>
      <c r="G1876" s="12">
        <v>1899.5200000000002</v>
      </c>
      <c r="H1876" s="363">
        <f t="shared" si="11"/>
        <v>11397.12</v>
      </c>
      <c r="I1876" s="12" t="s">
        <v>4905</v>
      </c>
    </row>
    <row r="1877" spans="1:9" ht="47.25" hidden="1" outlineLevel="4" x14ac:dyDescent="0.25">
      <c r="A1877" s="353">
        <v>99</v>
      </c>
      <c r="B1877" s="362" t="s">
        <v>2924</v>
      </c>
      <c r="C1877" s="359" t="s">
        <v>1123</v>
      </c>
      <c r="D1877" s="362" t="s">
        <v>5226</v>
      </c>
      <c r="E1877" s="12">
        <v>6</v>
      </c>
      <c r="F1877" s="12" t="s">
        <v>5882</v>
      </c>
      <c r="G1877" s="12">
        <v>5715.52</v>
      </c>
      <c r="H1877" s="363">
        <f t="shared" si="11"/>
        <v>34293.120000000003</v>
      </c>
      <c r="I1877" s="12" t="s">
        <v>4905</v>
      </c>
    </row>
    <row r="1878" spans="1:9" ht="47.25" hidden="1" outlineLevel="4" x14ac:dyDescent="0.25">
      <c r="A1878" s="353">
        <v>100</v>
      </c>
      <c r="B1878" s="362" t="s">
        <v>2925</v>
      </c>
      <c r="C1878" s="359" t="s">
        <v>1123</v>
      </c>
      <c r="D1878" s="362" t="s">
        <v>5226</v>
      </c>
      <c r="E1878" s="12">
        <v>6</v>
      </c>
      <c r="F1878" s="12" t="s">
        <v>5882</v>
      </c>
      <c r="G1878" s="12">
        <v>769.56000000000017</v>
      </c>
      <c r="H1878" s="363">
        <f t="shared" si="11"/>
        <v>4617.3600000000006</v>
      </c>
      <c r="I1878" s="12" t="s">
        <v>4905</v>
      </c>
    </row>
    <row r="1879" spans="1:9" ht="63" hidden="1" outlineLevel="4" x14ac:dyDescent="0.25">
      <c r="A1879" s="353">
        <v>101</v>
      </c>
      <c r="B1879" s="362" t="s">
        <v>2926</v>
      </c>
      <c r="C1879" s="359" t="s">
        <v>1123</v>
      </c>
      <c r="D1879" s="362" t="s">
        <v>5226</v>
      </c>
      <c r="E1879" s="12">
        <v>6</v>
      </c>
      <c r="F1879" s="12" t="s">
        <v>4339</v>
      </c>
      <c r="G1879" s="12">
        <v>6996.0000000000009</v>
      </c>
      <c r="H1879" s="363">
        <f t="shared" si="11"/>
        <v>41976.000000000007</v>
      </c>
      <c r="I1879" s="12" t="s">
        <v>4905</v>
      </c>
    </row>
    <row r="1880" spans="1:9" ht="47.25" hidden="1" outlineLevel="4" x14ac:dyDescent="0.25">
      <c r="A1880" s="353">
        <v>102</v>
      </c>
      <c r="B1880" s="362" t="s">
        <v>2927</v>
      </c>
      <c r="C1880" s="359" t="s">
        <v>1123</v>
      </c>
      <c r="D1880" s="362" t="s">
        <v>5226</v>
      </c>
      <c r="E1880" s="12">
        <v>6</v>
      </c>
      <c r="F1880" s="12" t="s">
        <v>5882</v>
      </c>
      <c r="G1880" s="12">
        <v>3699.4</v>
      </c>
      <c r="H1880" s="363">
        <f t="shared" si="11"/>
        <v>22196.400000000001</v>
      </c>
      <c r="I1880" s="12" t="s">
        <v>4905</v>
      </c>
    </row>
    <row r="1881" spans="1:9" ht="47.25" hidden="1" outlineLevel="4" x14ac:dyDescent="0.25">
      <c r="A1881" s="353">
        <v>103</v>
      </c>
      <c r="B1881" s="362" t="s">
        <v>2928</v>
      </c>
      <c r="C1881" s="359" t="s">
        <v>1123</v>
      </c>
      <c r="D1881" s="362" t="s">
        <v>5226</v>
      </c>
      <c r="E1881" s="12">
        <v>6</v>
      </c>
      <c r="F1881" s="12" t="s">
        <v>4339</v>
      </c>
      <c r="G1881" s="12">
        <v>2851.4</v>
      </c>
      <c r="H1881" s="363">
        <f t="shared" si="11"/>
        <v>17108.400000000001</v>
      </c>
      <c r="I1881" s="12" t="s">
        <v>4905</v>
      </c>
    </row>
    <row r="1882" spans="1:9" ht="47.25" hidden="1" outlineLevel="4" x14ac:dyDescent="0.25">
      <c r="A1882" s="353">
        <v>104</v>
      </c>
      <c r="B1882" s="362" t="s">
        <v>2929</v>
      </c>
      <c r="C1882" s="359" t="s">
        <v>1123</v>
      </c>
      <c r="D1882" s="362" t="s">
        <v>5226</v>
      </c>
      <c r="E1882" s="12">
        <v>6</v>
      </c>
      <c r="F1882" s="12" t="s">
        <v>5886</v>
      </c>
      <c r="G1882" s="12">
        <v>6572.0000000000009</v>
      </c>
      <c r="H1882" s="363">
        <f t="shared" si="11"/>
        <v>39432.000000000007</v>
      </c>
      <c r="I1882" s="12" t="s">
        <v>4905</v>
      </c>
    </row>
    <row r="1883" spans="1:9" ht="47.25" hidden="1" outlineLevel="4" x14ac:dyDescent="0.25">
      <c r="A1883" s="353">
        <v>105</v>
      </c>
      <c r="B1883" s="362" t="s">
        <v>2930</v>
      </c>
      <c r="C1883" s="359" t="s">
        <v>1123</v>
      </c>
      <c r="D1883" s="362" t="s">
        <v>5226</v>
      </c>
      <c r="E1883" s="12">
        <v>1</v>
      </c>
      <c r="F1883" s="12" t="s">
        <v>4339</v>
      </c>
      <c r="G1883" s="12">
        <v>83316.000000000015</v>
      </c>
      <c r="H1883" s="363">
        <f t="shared" si="11"/>
        <v>83316.000000000015</v>
      </c>
      <c r="I1883" s="12" t="s">
        <v>4905</v>
      </c>
    </row>
    <row r="1884" spans="1:9" ht="47.25" hidden="1" outlineLevel="4" x14ac:dyDescent="0.25">
      <c r="A1884" s="353">
        <v>106</v>
      </c>
      <c r="B1884" s="362" t="s">
        <v>2931</v>
      </c>
      <c r="C1884" s="359" t="s">
        <v>1123</v>
      </c>
      <c r="D1884" s="362" t="s">
        <v>5226</v>
      </c>
      <c r="E1884" s="12">
        <v>6</v>
      </c>
      <c r="F1884" s="12" t="s">
        <v>4339</v>
      </c>
      <c r="G1884" s="12">
        <v>5579.84</v>
      </c>
      <c r="H1884" s="363">
        <f t="shared" si="11"/>
        <v>33479.040000000001</v>
      </c>
      <c r="I1884" s="12" t="s">
        <v>4905</v>
      </c>
    </row>
    <row r="1885" spans="1:9" ht="47.25" hidden="1" outlineLevel="4" x14ac:dyDescent="0.25">
      <c r="A1885" s="353">
        <v>107</v>
      </c>
      <c r="B1885" s="362" t="s">
        <v>2932</v>
      </c>
      <c r="C1885" s="359" t="s">
        <v>1123</v>
      </c>
      <c r="D1885" s="362" t="s">
        <v>5226</v>
      </c>
      <c r="E1885" s="12">
        <v>6</v>
      </c>
      <c r="F1885" s="12" t="s">
        <v>4339</v>
      </c>
      <c r="G1885" s="12">
        <v>7852.4800000000005</v>
      </c>
      <c r="H1885" s="363">
        <f t="shared" si="11"/>
        <v>47114.880000000005</v>
      </c>
      <c r="I1885" s="12" t="s">
        <v>4905</v>
      </c>
    </row>
    <row r="1886" spans="1:9" ht="47.25" hidden="1" outlineLevel="4" x14ac:dyDescent="0.25">
      <c r="A1886" s="353">
        <v>108</v>
      </c>
      <c r="B1886" s="362" t="s">
        <v>2933</v>
      </c>
      <c r="C1886" s="359" t="s">
        <v>1123</v>
      </c>
      <c r="D1886" s="362" t="s">
        <v>5226</v>
      </c>
      <c r="E1886" s="12">
        <v>6</v>
      </c>
      <c r="F1886" s="12" t="s">
        <v>5105</v>
      </c>
      <c r="G1886" s="12">
        <v>1933.4399999999998</v>
      </c>
      <c r="H1886" s="363">
        <f t="shared" si="11"/>
        <v>11600.64</v>
      </c>
      <c r="I1886" s="12" t="s">
        <v>4905</v>
      </c>
    </row>
    <row r="1887" spans="1:9" ht="47.25" hidden="1" outlineLevel="4" x14ac:dyDescent="0.25">
      <c r="A1887" s="353">
        <v>109</v>
      </c>
      <c r="B1887" s="362" t="s">
        <v>2934</v>
      </c>
      <c r="C1887" s="359" t="s">
        <v>1123</v>
      </c>
      <c r="D1887" s="362" t="s">
        <v>5226</v>
      </c>
      <c r="E1887" s="12">
        <v>6</v>
      </c>
      <c r="F1887" s="12" t="s">
        <v>5882</v>
      </c>
      <c r="G1887" s="12">
        <v>21293.279999999999</v>
      </c>
      <c r="H1887" s="363">
        <f t="shared" si="11"/>
        <v>127759.67999999999</v>
      </c>
      <c r="I1887" s="12" t="s">
        <v>4905</v>
      </c>
    </row>
    <row r="1888" spans="1:9" ht="47.25" hidden="1" outlineLevel="4" x14ac:dyDescent="0.25">
      <c r="A1888" s="353">
        <v>110</v>
      </c>
      <c r="B1888" s="362" t="s">
        <v>2935</v>
      </c>
      <c r="C1888" s="359" t="s">
        <v>1123</v>
      </c>
      <c r="D1888" s="362" t="s">
        <v>5226</v>
      </c>
      <c r="E1888" s="12">
        <v>6</v>
      </c>
      <c r="F1888" s="12" t="s">
        <v>5882</v>
      </c>
      <c r="G1888" s="12">
        <v>6784.0000000000009</v>
      </c>
      <c r="H1888" s="363">
        <f t="shared" si="11"/>
        <v>40704.000000000007</v>
      </c>
      <c r="I1888" s="12" t="s">
        <v>4905</v>
      </c>
    </row>
    <row r="1889" spans="1:9" ht="47.25" hidden="1" outlineLevel="4" x14ac:dyDescent="0.25">
      <c r="A1889" s="353">
        <v>111</v>
      </c>
      <c r="B1889" s="362" t="s">
        <v>2936</v>
      </c>
      <c r="C1889" s="359" t="s">
        <v>1123</v>
      </c>
      <c r="D1889" s="362" t="s">
        <v>5226</v>
      </c>
      <c r="E1889" s="12">
        <v>6</v>
      </c>
      <c r="F1889" s="12" t="s">
        <v>5882</v>
      </c>
      <c r="G1889" s="12">
        <v>16430</v>
      </c>
      <c r="H1889" s="363">
        <f t="shared" si="11"/>
        <v>98580</v>
      </c>
      <c r="I1889" s="12" t="s">
        <v>4905</v>
      </c>
    </row>
    <row r="1890" spans="1:9" ht="47.25" hidden="1" outlineLevel="4" x14ac:dyDescent="0.25">
      <c r="A1890" s="353">
        <v>112</v>
      </c>
      <c r="B1890" s="362" t="s">
        <v>2937</v>
      </c>
      <c r="C1890" s="359" t="s">
        <v>1123</v>
      </c>
      <c r="D1890" s="362" t="s">
        <v>5226</v>
      </c>
      <c r="E1890" s="12">
        <v>6</v>
      </c>
      <c r="F1890" s="12" t="s">
        <v>5882</v>
      </c>
      <c r="G1890" s="12">
        <v>6784.0000000000009</v>
      </c>
      <c r="H1890" s="363">
        <f t="shared" si="11"/>
        <v>40704.000000000007</v>
      </c>
      <c r="I1890" s="12" t="s">
        <v>4905</v>
      </c>
    </row>
    <row r="1891" spans="1:9" ht="47.25" hidden="1" outlineLevel="4" x14ac:dyDescent="0.25">
      <c r="A1891" s="353">
        <v>113</v>
      </c>
      <c r="B1891" s="362" t="s">
        <v>2938</v>
      </c>
      <c r="C1891" s="359" t="s">
        <v>1123</v>
      </c>
      <c r="D1891" s="362" t="s">
        <v>5226</v>
      </c>
      <c r="E1891" s="12">
        <v>6</v>
      </c>
      <c r="F1891" s="12" t="s">
        <v>5882</v>
      </c>
      <c r="G1891" s="12">
        <v>39538.000000000007</v>
      </c>
      <c r="H1891" s="363">
        <f t="shared" si="11"/>
        <v>237228.00000000006</v>
      </c>
      <c r="I1891" s="12" t="s">
        <v>4905</v>
      </c>
    </row>
    <row r="1892" spans="1:9" ht="47.25" hidden="1" outlineLevel="4" x14ac:dyDescent="0.25">
      <c r="A1892" s="353">
        <v>114</v>
      </c>
      <c r="B1892" s="362" t="s">
        <v>2939</v>
      </c>
      <c r="C1892" s="359" t="s">
        <v>1123</v>
      </c>
      <c r="D1892" s="362" t="s">
        <v>5226</v>
      </c>
      <c r="E1892" s="12">
        <v>6</v>
      </c>
      <c r="F1892" s="12" t="s">
        <v>4339</v>
      </c>
      <c r="G1892" s="12">
        <v>12720.000000000002</v>
      </c>
      <c r="H1892" s="363">
        <f t="shared" si="11"/>
        <v>76320.000000000015</v>
      </c>
      <c r="I1892" s="12" t="s">
        <v>4905</v>
      </c>
    </row>
    <row r="1893" spans="1:9" ht="47.25" hidden="1" outlineLevel="4" x14ac:dyDescent="0.25">
      <c r="A1893" s="353">
        <v>115</v>
      </c>
      <c r="B1893" s="362" t="s">
        <v>2940</v>
      </c>
      <c r="C1893" s="359" t="s">
        <v>1123</v>
      </c>
      <c r="D1893" s="362" t="s">
        <v>5226</v>
      </c>
      <c r="E1893" s="12">
        <v>17</v>
      </c>
      <c r="F1893" s="12" t="s">
        <v>5882</v>
      </c>
      <c r="G1893" s="12">
        <v>530</v>
      </c>
      <c r="H1893" s="363">
        <f t="shared" si="11"/>
        <v>9010</v>
      </c>
      <c r="I1893" s="12" t="s">
        <v>4905</v>
      </c>
    </row>
    <row r="1894" spans="1:9" ht="47.25" hidden="1" outlineLevel="4" x14ac:dyDescent="0.25">
      <c r="A1894" s="353">
        <v>116</v>
      </c>
      <c r="B1894" s="362" t="s">
        <v>2941</v>
      </c>
      <c r="C1894" s="359" t="s">
        <v>1123</v>
      </c>
      <c r="D1894" s="362" t="s">
        <v>5226</v>
      </c>
      <c r="E1894" s="12">
        <v>18</v>
      </c>
      <c r="F1894" s="12" t="s">
        <v>5882</v>
      </c>
      <c r="G1894" s="12">
        <v>678.4</v>
      </c>
      <c r="H1894" s="363">
        <f t="shared" si="11"/>
        <v>12211.199999999999</v>
      </c>
      <c r="I1894" s="12" t="s">
        <v>4905</v>
      </c>
    </row>
    <row r="1895" spans="1:9" ht="47.25" hidden="1" outlineLevel="4" x14ac:dyDescent="0.25">
      <c r="A1895" s="353">
        <v>117</v>
      </c>
      <c r="B1895" s="362" t="s">
        <v>2942</v>
      </c>
      <c r="C1895" s="359" t="s">
        <v>1123</v>
      </c>
      <c r="D1895" s="362" t="s">
        <v>5226</v>
      </c>
      <c r="E1895" s="12">
        <v>6</v>
      </c>
      <c r="F1895" s="12" t="s">
        <v>5105</v>
      </c>
      <c r="G1895" s="12">
        <v>1098.1600000000001</v>
      </c>
      <c r="H1895" s="363">
        <f t="shared" si="11"/>
        <v>6588.9600000000009</v>
      </c>
      <c r="I1895" s="12" t="s">
        <v>4905</v>
      </c>
    </row>
    <row r="1896" spans="1:9" ht="47.25" hidden="1" outlineLevel="4" x14ac:dyDescent="0.25">
      <c r="A1896" s="353">
        <v>118</v>
      </c>
      <c r="B1896" s="362" t="s">
        <v>2943</v>
      </c>
      <c r="C1896" s="359" t="s">
        <v>1123</v>
      </c>
      <c r="D1896" s="362" t="s">
        <v>5226</v>
      </c>
      <c r="E1896" s="12">
        <v>6</v>
      </c>
      <c r="F1896" s="12" t="s">
        <v>5105</v>
      </c>
      <c r="G1896" s="12">
        <v>1167.06</v>
      </c>
      <c r="H1896" s="363">
        <f t="shared" si="11"/>
        <v>7002.36</v>
      </c>
      <c r="I1896" s="12" t="s">
        <v>4905</v>
      </c>
    </row>
    <row r="1897" spans="1:9" ht="47.25" hidden="1" outlineLevel="4" x14ac:dyDescent="0.25">
      <c r="A1897" s="353">
        <v>119</v>
      </c>
      <c r="B1897" s="362" t="s">
        <v>2944</v>
      </c>
      <c r="C1897" s="359" t="s">
        <v>1123</v>
      </c>
      <c r="D1897" s="362" t="s">
        <v>5226</v>
      </c>
      <c r="E1897" s="12">
        <v>6</v>
      </c>
      <c r="F1897" s="12" t="s">
        <v>5105</v>
      </c>
      <c r="G1897" s="12">
        <v>1933.4399999999998</v>
      </c>
      <c r="H1897" s="363">
        <f t="shared" ref="H1897:H1938" si="12">E1897*G1897</f>
        <v>11600.64</v>
      </c>
      <c r="I1897" s="12" t="s">
        <v>4905</v>
      </c>
    </row>
    <row r="1898" spans="1:9" ht="47.25" hidden="1" outlineLevel="4" x14ac:dyDescent="0.25">
      <c r="A1898" s="353">
        <v>120</v>
      </c>
      <c r="B1898" s="362" t="s">
        <v>2945</v>
      </c>
      <c r="C1898" s="359" t="s">
        <v>1123</v>
      </c>
      <c r="D1898" s="362" t="s">
        <v>5226</v>
      </c>
      <c r="E1898" s="12">
        <v>6</v>
      </c>
      <c r="F1898" s="12" t="s">
        <v>5884</v>
      </c>
      <c r="G1898" s="12">
        <v>1759.6000000000001</v>
      </c>
      <c r="H1898" s="363">
        <f t="shared" si="12"/>
        <v>10557.6</v>
      </c>
      <c r="I1898" s="12" t="s">
        <v>4905</v>
      </c>
    </row>
    <row r="1899" spans="1:9" ht="47.25" hidden="1" outlineLevel="4" x14ac:dyDescent="0.25">
      <c r="A1899" s="353">
        <v>121</v>
      </c>
      <c r="B1899" s="362" t="s">
        <v>2946</v>
      </c>
      <c r="C1899" s="359" t="s">
        <v>1123</v>
      </c>
      <c r="D1899" s="362" t="s">
        <v>5226</v>
      </c>
      <c r="E1899" s="12">
        <v>6</v>
      </c>
      <c r="F1899" s="12" t="s">
        <v>5105</v>
      </c>
      <c r="G1899" s="12">
        <v>238.50000000000003</v>
      </c>
      <c r="H1899" s="363">
        <f t="shared" si="12"/>
        <v>1431.0000000000002</v>
      </c>
      <c r="I1899" s="12" t="s">
        <v>4905</v>
      </c>
    </row>
    <row r="1900" spans="1:9" ht="47.25" hidden="1" outlineLevel="4" x14ac:dyDescent="0.25">
      <c r="A1900" s="353">
        <v>122</v>
      </c>
      <c r="B1900" s="362" t="s">
        <v>2947</v>
      </c>
      <c r="C1900" s="359" t="s">
        <v>1123</v>
      </c>
      <c r="D1900" s="362" t="s">
        <v>5226</v>
      </c>
      <c r="E1900" s="12">
        <v>6</v>
      </c>
      <c r="F1900" s="12" t="s">
        <v>5105</v>
      </c>
      <c r="G1900" s="12">
        <v>3433.34</v>
      </c>
      <c r="H1900" s="363">
        <f t="shared" si="12"/>
        <v>20600.04</v>
      </c>
      <c r="I1900" s="12" t="s">
        <v>4905</v>
      </c>
    </row>
    <row r="1901" spans="1:9" ht="47.25" hidden="1" outlineLevel="4" x14ac:dyDescent="0.25">
      <c r="A1901" s="353">
        <v>123</v>
      </c>
      <c r="B1901" s="362" t="s">
        <v>2948</v>
      </c>
      <c r="C1901" s="359" t="s">
        <v>1123</v>
      </c>
      <c r="D1901" s="362" t="s">
        <v>5226</v>
      </c>
      <c r="E1901" s="12">
        <v>6</v>
      </c>
      <c r="F1901" s="12" t="s">
        <v>5105</v>
      </c>
      <c r="G1901" s="12">
        <v>1759.6000000000001</v>
      </c>
      <c r="H1901" s="363">
        <f t="shared" si="12"/>
        <v>10557.6</v>
      </c>
      <c r="I1901" s="12" t="s">
        <v>4905</v>
      </c>
    </row>
    <row r="1902" spans="1:9" ht="47.25" hidden="1" outlineLevel="4" x14ac:dyDescent="0.25">
      <c r="A1902" s="353">
        <v>124</v>
      </c>
      <c r="B1902" s="362" t="s">
        <v>2949</v>
      </c>
      <c r="C1902" s="359" t="s">
        <v>1123</v>
      </c>
      <c r="D1902" s="362" t="s">
        <v>5226</v>
      </c>
      <c r="E1902" s="12">
        <v>6</v>
      </c>
      <c r="F1902" s="12" t="s">
        <v>5105</v>
      </c>
      <c r="G1902" s="12">
        <v>1542.3</v>
      </c>
      <c r="H1902" s="363">
        <f t="shared" si="12"/>
        <v>9253.7999999999993</v>
      </c>
      <c r="I1902" s="12" t="s">
        <v>4905</v>
      </c>
    </row>
    <row r="1903" spans="1:9" ht="47.25" hidden="1" outlineLevel="4" x14ac:dyDescent="0.25">
      <c r="A1903" s="353">
        <v>125</v>
      </c>
      <c r="B1903" s="362" t="s">
        <v>2950</v>
      </c>
      <c r="C1903" s="359" t="s">
        <v>1123</v>
      </c>
      <c r="D1903" s="362" t="s">
        <v>5226</v>
      </c>
      <c r="E1903" s="12">
        <v>6</v>
      </c>
      <c r="F1903" s="12" t="s">
        <v>5105</v>
      </c>
      <c r="G1903" s="12">
        <v>1364.22</v>
      </c>
      <c r="H1903" s="363">
        <f t="shared" si="12"/>
        <v>8185.32</v>
      </c>
      <c r="I1903" s="12" t="s">
        <v>4905</v>
      </c>
    </row>
    <row r="1904" spans="1:9" ht="47.25" hidden="1" outlineLevel="4" x14ac:dyDescent="0.25">
      <c r="A1904" s="353">
        <v>126</v>
      </c>
      <c r="B1904" s="362" t="s">
        <v>2951</v>
      </c>
      <c r="C1904" s="359" t="s">
        <v>1123</v>
      </c>
      <c r="D1904" s="362" t="s">
        <v>5226</v>
      </c>
      <c r="E1904" s="12">
        <v>4</v>
      </c>
      <c r="F1904" s="12" t="s">
        <v>5887</v>
      </c>
      <c r="G1904" s="12">
        <v>1073.7800000000002</v>
      </c>
      <c r="H1904" s="363">
        <f t="shared" si="12"/>
        <v>4295.1200000000008</v>
      </c>
      <c r="I1904" s="12" t="s">
        <v>4905</v>
      </c>
    </row>
    <row r="1905" spans="1:9" ht="47.25" hidden="1" outlineLevel="4" x14ac:dyDescent="0.25">
      <c r="A1905" s="353">
        <v>127</v>
      </c>
      <c r="B1905" s="362" t="s">
        <v>2952</v>
      </c>
      <c r="C1905" s="359" t="s">
        <v>1123</v>
      </c>
      <c r="D1905" s="362" t="s">
        <v>5226</v>
      </c>
      <c r="E1905" s="12">
        <v>4</v>
      </c>
      <c r="F1905" s="12" t="s">
        <v>5105</v>
      </c>
      <c r="G1905" s="12">
        <v>804.54</v>
      </c>
      <c r="H1905" s="363">
        <f t="shared" si="12"/>
        <v>3218.16</v>
      </c>
      <c r="I1905" s="12" t="s">
        <v>4905</v>
      </c>
    </row>
    <row r="1906" spans="1:9" ht="47.25" hidden="1" outlineLevel="4" x14ac:dyDescent="0.25">
      <c r="A1906" s="353">
        <v>128</v>
      </c>
      <c r="B1906" s="362" t="s">
        <v>2953</v>
      </c>
      <c r="C1906" s="359" t="s">
        <v>1123</v>
      </c>
      <c r="D1906" s="362" t="s">
        <v>5226</v>
      </c>
      <c r="E1906" s="12">
        <v>4</v>
      </c>
      <c r="F1906" s="12" t="s">
        <v>5105</v>
      </c>
      <c r="G1906" s="12">
        <v>2096.6799999999998</v>
      </c>
      <c r="H1906" s="363">
        <f t="shared" si="12"/>
        <v>8386.7199999999993</v>
      </c>
      <c r="I1906" s="12" t="s">
        <v>4905</v>
      </c>
    </row>
    <row r="1907" spans="1:9" ht="47.25" hidden="1" outlineLevel="4" x14ac:dyDescent="0.25">
      <c r="A1907" s="353">
        <v>129</v>
      </c>
      <c r="B1907" s="362" t="s">
        <v>2954</v>
      </c>
      <c r="C1907" s="359" t="s">
        <v>1123</v>
      </c>
      <c r="D1907" s="362" t="s">
        <v>5226</v>
      </c>
      <c r="E1907" s="12">
        <v>4</v>
      </c>
      <c r="F1907" s="12" t="s">
        <v>5105</v>
      </c>
      <c r="G1907" s="12">
        <v>2096.6799999999998</v>
      </c>
      <c r="H1907" s="363">
        <f t="shared" si="12"/>
        <v>8386.7199999999993</v>
      </c>
      <c r="I1907" s="12" t="s">
        <v>4905</v>
      </c>
    </row>
    <row r="1908" spans="1:9" ht="47.25" hidden="1" outlineLevel="4" x14ac:dyDescent="0.25">
      <c r="A1908" s="353">
        <v>130</v>
      </c>
      <c r="B1908" s="362" t="s">
        <v>2955</v>
      </c>
      <c r="C1908" s="359" t="s">
        <v>1123</v>
      </c>
      <c r="D1908" s="362" t="s">
        <v>5226</v>
      </c>
      <c r="E1908" s="12">
        <v>4</v>
      </c>
      <c r="F1908" s="12" t="s">
        <v>5105</v>
      </c>
      <c r="G1908" s="12">
        <v>500.32000000000011</v>
      </c>
      <c r="H1908" s="363">
        <f t="shared" si="12"/>
        <v>2001.2800000000004</v>
      </c>
      <c r="I1908" s="12" t="s">
        <v>4905</v>
      </c>
    </row>
    <row r="1909" spans="1:9" ht="47.25" hidden="1" outlineLevel="4" x14ac:dyDescent="0.25">
      <c r="A1909" s="353">
        <v>131</v>
      </c>
      <c r="B1909" s="362" t="s">
        <v>2956</v>
      </c>
      <c r="C1909" s="359" t="s">
        <v>1123</v>
      </c>
      <c r="D1909" s="362" t="s">
        <v>5226</v>
      </c>
      <c r="E1909" s="12">
        <v>4</v>
      </c>
      <c r="F1909" s="12" t="s">
        <v>5105</v>
      </c>
      <c r="G1909" s="12">
        <v>2730.5600000000004</v>
      </c>
      <c r="H1909" s="363">
        <f t="shared" si="12"/>
        <v>10922.240000000002</v>
      </c>
      <c r="I1909" s="12" t="s">
        <v>4905</v>
      </c>
    </row>
    <row r="1910" spans="1:9" ht="47.25" hidden="1" outlineLevel="4" x14ac:dyDescent="0.25">
      <c r="A1910" s="353">
        <v>132</v>
      </c>
      <c r="B1910" s="362" t="s">
        <v>2957</v>
      </c>
      <c r="C1910" s="359" t="s">
        <v>1123</v>
      </c>
      <c r="D1910" s="362" t="s">
        <v>5226</v>
      </c>
      <c r="E1910" s="12">
        <v>4</v>
      </c>
      <c r="F1910" s="12" t="s">
        <v>5105</v>
      </c>
      <c r="G1910" s="12">
        <v>551.20000000000005</v>
      </c>
      <c r="H1910" s="363">
        <f t="shared" si="12"/>
        <v>2204.8000000000002</v>
      </c>
      <c r="I1910" s="12" t="s">
        <v>4905</v>
      </c>
    </row>
    <row r="1911" spans="1:9" ht="47.25" hidden="1" outlineLevel="4" x14ac:dyDescent="0.25">
      <c r="A1911" s="353">
        <v>133</v>
      </c>
      <c r="B1911" s="362" t="s">
        <v>2958</v>
      </c>
      <c r="C1911" s="359" t="s">
        <v>1123</v>
      </c>
      <c r="D1911" s="362" t="s">
        <v>5226</v>
      </c>
      <c r="E1911" s="12">
        <v>4</v>
      </c>
      <c r="F1911" s="12" t="s">
        <v>5105</v>
      </c>
      <c r="G1911" s="12">
        <v>831.04</v>
      </c>
      <c r="H1911" s="363">
        <f t="shared" si="12"/>
        <v>3324.16</v>
      </c>
      <c r="I1911" s="12" t="s">
        <v>4905</v>
      </c>
    </row>
    <row r="1912" spans="1:9" ht="47.25" hidden="1" outlineLevel="4" x14ac:dyDescent="0.25">
      <c r="A1912" s="353">
        <v>134</v>
      </c>
      <c r="B1912" s="362" t="s">
        <v>2959</v>
      </c>
      <c r="C1912" s="359" t="s">
        <v>1123</v>
      </c>
      <c r="D1912" s="362" t="s">
        <v>5226</v>
      </c>
      <c r="E1912" s="12">
        <v>4</v>
      </c>
      <c r="F1912" s="12" t="s">
        <v>5884</v>
      </c>
      <c r="G1912" s="12">
        <v>500.32000000000011</v>
      </c>
      <c r="H1912" s="363">
        <f t="shared" si="12"/>
        <v>2001.2800000000004</v>
      </c>
      <c r="I1912" s="12" t="s">
        <v>4905</v>
      </c>
    </row>
    <row r="1913" spans="1:9" ht="47.25" hidden="1" outlineLevel="4" x14ac:dyDescent="0.25">
      <c r="A1913" s="353">
        <v>135</v>
      </c>
      <c r="B1913" s="362" t="s">
        <v>2960</v>
      </c>
      <c r="C1913" s="359" t="s">
        <v>1123</v>
      </c>
      <c r="D1913" s="362" t="s">
        <v>5226</v>
      </c>
      <c r="E1913" s="12">
        <v>4</v>
      </c>
      <c r="F1913" s="12" t="s">
        <v>5105</v>
      </c>
      <c r="G1913" s="12">
        <v>1121.48</v>
      </c>
      <c r="H1913" s="363">
        <f t="shared" si="12"/>
        <v>4485.92</v>
      </c>
      <c r="I1913" s="12" t="s">
        <v>4905</v>
      </c>
    </row>
    <row r="1914" spans="1:9" ht="47.25" hidden="1" outlineLevel="4" x14ac:dyDescent="0.25">
      <c r="A1914" s="353">
        <v>136</v>
      </c>
      <c r="B1914" s="362" t="s">
        <v>2961</v>
      </c>
      <c r="C1914" s="359" t="s">
        <v>1123</v>
      </c>
      <c r="D1914" s="362" t="s">
        <v>5226</v>
      </c>
      <c r="E1914" s="12">
        <v>4</v>
      </c>
      <c r="F1914" s="12" t="s">
        <v>4339</v>
      </c>
      <c r="G1914" s="12">
        <v>8310.4</v>
      </c>
      <c r="H1914" s="363">
        <f t="shared" si="12"/>
        <v>33241.599999999999</v>
      </c>
      <c r="I1914" s="12" t="s">
        <v>4905</v>
      </c>
    </row>
    <row r="1915" spans="1:9" ht="47.25" hidden="1" outlineLevel="4" x14ac:dyDescent="0.25">
      <c r="A1915" s="353">
        <v>137</v>
      </c>
      <c r="B1915" s="362" t="s">
        <v>2962</v>
      </c>
      <c r="C1915" s="359" t="s">
        <v>1123</v>
      </c>
      <c r="D1915" s="362" t="s">
        <v>5226</v>
      </c>
      <c r="E1915" s="12">
        <v>6</v>
      </c>
      <c r="F1915" s="12" t="s">
        <v>5105</v>
      </c>
      <c r="G1915" s="12">
        <v>3885.9599999999996</v>
      </c>
      <c r="H1915" s="363">
        <f t="shared" si="12"/>
        <v>23315.759999999998</v>
      </c>
      <c r="I1915" s="12" t="s">
        <v>4905</v>
      </c>
    </row>
    <row r="1916" spans="1:9" ht="47.25" hidden="1" outlineLevel="4" x14ac:dyDescent="0.25">
      <c r="A1916" s="353">
        <v>138</v>
      </c>
      <c r="B1916" s="362" t="s">
        <v>2963</v>
      </c>
      <c r="C1916" s="359" t="s">
        <v>1123</v>
      </c>
      <c r="D1916" s="362" t="s">
        <v>5226</v>
      </c>
      <c r="E1916" s="12">
        <v>6</v>
      </c>
      <c r="F1916" s="12" t="s">
        <v>4339</v>
      </c>
      <c r="G1916" s="12">
        <v>3499.06</v>
      </c>
      <c r="H1916" s="363">
        <f t="shared" si="12"/>
        <v>20994.36</v>
      </c>
      <c r="I1916" s="12" t="s">
        <v>4905</v>
      </c>
    </row>
    <row r="1917" spans="1:9" ht="47.25" hidden="1" outlineLevel="4" x14ac:dyDescent="0.25">
      <c r="A1917" s="353">
        <v>139</v>
      </c>
      <c r="B1917" s="362" t="s">
        <v>2964</v>
      </c>
      <c r="C1917" s="359" t="s">
        <v>1123</v>
      </c>
      <c r="D1917" s="362" t="s">
        <v>5226</v>
      </c>
      <c r="E1917" s="12">
        <v>6</v>
      </c>
      <c r="F1917" s="12" t="s">
        <v>4339</v>
      </c>
      <c r="G1917" s="12">
        <v>2883.2</v>
      </c>
      <c r="H1917" s="363">
        <f t="shared" si="12"/>
        <v>17299.199999999997</v>
      </c>
      <c r="I1917" s="12" t="s">
        <v>4905</v>
      </c>
    </row>
    <row r="1918" spans="1:9" ht="47.25" hidden="1" outlineLevel="4" x14ac:dyDescent="0.25">
      <c r="A1918" s="353">
        <v>140</v>
      </c>
      <c r="B1918" s="362" t="s">
        <v>2965</v>
      </c>
      <c r="C1918" s="359" t="s">
        <v>1123</v>
      </c>
      <c r="D1918" s="362" t="s">
        <v>5226</v>
      </c>
      <c r="E1918" s="12">
        <v>6</v>
      </c>
      <c r="F1918" s="12" t="s">
        <v>4339</v>
      </c>
      <c r="G1918" s="12">
        <v>6192.52</v>
      </c>
      <c r="H1918" s="363">
        <f t="shared" si="12"/>
        <v>37155.120000000003</v>
      </c>
      <c r="I1918" s="12" t="s">
        <v>4905</v>
      </c>
    </row>
    <row r="1919" spans="1:9" ht="47.25" hidden="1" outlineLevel="4" x14ac:dyDescent="0.25">
      <c r="A1919" s="353">
        <v>141</v>
      </c>
      <c r="B1919" s="362" t="s">
        <v>2966</v>
      </c>
      <c r="C1919" s="359" t="s">
        <v>1123</v>
      </c>
      <c r="D1919" s="362" t="s">
        <v>5226</v>
      </c>
      <c r="E1919" s="12">
        <v>6</v>
      </c>
      <c r="F1919" s="12" t="s">
        <v>4339</v>
      </c>
      <c r="G1919" s="12">
        <v>9409.6200000000008</v>
      </c>
      <c r="H1919" s="363">
        <f t="shared" si="12"/>
        <v>56457.72</v>
      </c>
      <c r="I1919" s="12" t="s">
        <v>4905</v>
      </c>
    </row>
    <row r="1920" spans="1:9" ht="47.25" hidden="1" outlineLevel="4" x14ac:dyDescent="0.25">
      <c r="A1920" s="353">
        <v>142</v>
      </c>
      <c r="B1920" s="362" t="s">
        <v>2967</v>
      </c>
      <c r="C1920" s="359" t="s">
        <v>1123</v>
      </c>
      <c r="D1920" s="362" t="s">
        <v>5226</v>
      </c>
      <c r="E1920" s="12">
        <v>6</v>
      </c>
      <c r="F1920" s="12" t="s">
        <v>4340</v>
      </c>
      <c r="G1920" s="12">
        <v>4229.4000000000005</v>
      </c>
      <c r="H1920" s="363">
        <f t="shared" si="12"/>
        <v>25376.400000000001</v>
      </c>
      <c r="I1920" s="12" t="s">
        <v>4905</v>
      </c>
    </row>
    <row r="1921" spans="1:9" ht="47.25" hidden="1" outlineLevel="4" x14ac:dyDescent="0.25">
      <c r="A1921" s="353">
        <v>143</v>
      </c>
      <c r="B1921" s="362" t="s">
        <v>2968</v>
      </c>
      <c r="C1921" s="359" t="s">
        <v>1123</v>
      </c>
      <c r="D1921" s="362" t="s">
        <v>5226</v>
      </c>
      <c r="E1921" s="12">
        <v>6</v>
      </c>
      <c r="F1921" s="12" t="s">
        <v>4340</v>
      </c>
      <c r="G1921" s="12">
        <v>5616.9400000000005</v>
      </c>
      <c r="H1921" s="363">
        <f t="shared" si="12"/>
        <v>33701.64</v>
      </c>
      <c r="I1921" s="12" t="s">
        <v>4905</v>
      </c>
    </row>
    <row r="1922" spans="1:9" ht="47.25" hidden="1" outlineLevel="4" x14ac:dyDescent="0.25">
      <c r="A1922" s="353">
        <v>144</v>
      </c>
      <c r="B1922" s="362" t="s">
        <v>2969</v>
      </c>
      <c r="C1922" s="359" t="s">
        <v>1123</v>
      </c>
      <c r="D1922" s="362" t="s">
        <v>5226</v>
      </c>
      <c r="E1922" s="12">
        <v>6</v>
      </c>
      <c r="F1922" s="12" t="s">
        <v>4340</v>
      </c>
      <c r="G1922" s="12">
        <v>13262.720000000001</v>
      </c>
      <c r="H1922" s="363">
        <f t="shared" si="12"/>
        <v>79576.320000000007</v>
      </c>
      <c r="I1922" s="12" t="s">
        <v>4905</v>
      </c>
    </row>
    <row r="1923" spans="1:9" ht="47.25" hidden="1" outlineLevel="4" x14ac:dyDescent="0.25">
      <c r="A1923" s="353">
        <v>145</v>
      </c>
      <c r="B1923" s="362" t="s">
        <v>2970</v>
      </c>
      <c r="C1923" s="359" t="s">
        <v>1123</v>
      </c>
      <c r="D1923" s="362" t="s">
        <v>5226</v>
      </c>
      <c r="E1923" s="12">
        <v>6</v>
      </c>
      <c r="F1923" s="12" t="s">
        <v>4340</v>
      </c>
      <c r="G1923" s="12">
        <v>3710.0000000000005</v>
      </c>
      <c r="H1923" s="363">
        <f t="shared" si="12"/>
        <v>22260.000000000004</v>
      </c>
      <c r="I1923" s="12" t="s">
        <v>4905</v>
      </c>
    </row>
    <row r="1924" spans="1:9" ht="47.25" hidden="1" outlineLevel="4" x14ac:dyDescent="0.25">
      <c r="A1924" s="353">
        <v>146</v>
      </c>
      <c r="B1924" s="362" t="s">
        <v>2971</v>
      </c>
      <c r="C1924" s="359" t="s">
        <v>1123</v>
      </c>
      <c r="D1924" s="362" t="s">
        <v>5226</v>
      </c>
      <c r="E1924" s="12">
        <v>6</v>
      </c>
      <c r="F1924" s="12" t="s">
        <v>4340</v>
      </c>
      <c r="G1924" s="12">
        <v>749.63</v>
      </c>
      <c r="H1924" s="363">
        <f>E1924*G1924</f>
        <v>4497.78</v>
      </c>
      <c r="I1924" s="12" t="s">
        <v>4905</v>
      </c>
    </row>
    <row r="1925" spans="1:9" ht="47.25" hidden="1" outlineLevel="4" x14ac:dyDescent="0.25">
      <c r="A1925" s="353">
        <v>147</v>
      </c>
      <c r="B1925" s="362" t="s">
        <v>2972</v>
      </c>
      <c r="C1925" s="359" t="s">
        <v>1123</v>
      </c>
      <c r="D1925" s="362" t="s">
        <v>5226</v>
      </c>
      <c r="E1925" s="12">
        <v>6</v>
      </c>
      <c r="F1925" s="12" t="s">
        <v>4340</v>
      </c>
      <c r="G1925" s="12">
        <v>2416.12</v>
      </c>
      <c r="H1925" s="363">
        <f t="shared" si="12"/>
        <v>14496.72</v>
      </c>
      <c r="I1925" s="12" t="s">
        <v>4905</v>
      </c>
    </row>
    <row r="1926" spans="1:9" ht="47.25" hidden="1" outlineLevel="4" x14ac:dyDescent="0.25">
      <c r="A1926" s="353">
        <v>148</v>
      </c>
      <c r="B1926" s="362" t="s">
        <v>2973</v>
      </c>
      <c r="C1926" s="359" t="s">
        <v>1123</v>
      </c>
      <c r="D1926" s="362" t="s">
        <v>5226</v>
      </c>
      <c r="E1926" s="12">
        <v>6</v>
      </c>
      <c r="F1926" s="12" t="s">
        <v>4340</v>
      </c>
      <c r="G1926" s="12">
        <v>1349.38</v>
      </c>
      <c r="H1926" s="363">
        <f t="shared" si="12"/>
        <v>8096.2800000000007</v>
      </c>
      <c r="I1926" s="12" t="s">
        <v>4905</v>
      </c>
    </row>
    <row r="1927" spans="1:9" ht="47.25" hidden="1" outlineLevel="4" x14ac:dyDescent="0.25">
      <c r="A1927" s="353">
        <v>149</v>
      </c>
      <c r="B1927" s="362" t="s">
        <v>2974</v>
      </c>
      <c r="C1927" s="359" t="s">
        <v>1123</v>
      </c>
      <c r="D1927" s="362" t="s">
        <v>5226</v>
      </c>
      <c r="E1927" s="12">
        <v>6</v>
      </c>
      <c r="F1927" s="12" t="s">
        <v>4340</v>
      </c>
      <c r="G1927" s="12">
        <v>1326.27</v>
      </c>
      <c r="H1927" s="363">
        <f t="shared" si="12"/>
        <v>7957.62</v>
      </c>
      <c r="I1927" s="12" t="s">
        <v>4905</v>
      </c>
    </row>
    <row r="1928" spans="1:9" ht="47.25" hidden="1" outlineLevel="4" x14ac:dyDescent="0.25">
      <c r="A1928" s="353">
        <v>150</v>
      </c>
      <c r="B1928" s="362" t="s">
        <v>2975</v>
      </c>
      <c r="C1928" s="359" t="s">
        <v>1123</v>
      </c>
      <c r="D1928" s="362" t="s">
        <v>5226</v>
      </c>
      <c r="E1928" s="12">
        <v>6</v>
      </c>
      <c r="F1928" s="12" t="s">
        <v>4340</v>
      </c>
      <c r="G1928" s="12">
        <v>1590.0000000000002</v>
      </c>
      <c r="H1928" s="363">
        <f t="shared" si="12"/>
        <v>9540.0000000000018</v>
      </c>
      <c r="I1928" s="12" t="s">
        <v>4905</v>
      </c>
    </row>
    <row r="1929" spans="1:9" ht="47.25" hidden="1" outlineLevel="4" x14ac:dyDescent="0.25">
      <c r="A1929" s="353">
        <v>151</v>
      </c>
      <c r="B1929" s="362" t="s">
        <v>2976</v>
      </c>
      <c r="C1929" s="359" t="s">
        <v>1123</v>
      </c>
      <c r="D1929" s="362" t="s">
        <v>5226</v>
      </c>
      <c r="E1929" s="12">
        <v>6</v>
      </c>
      <c r="F1929" s="12" t="s">
        <v>4340</v>
      </c>
      <c r="G1929" s="12">
        <v>1113</v>
      </c>
      <c r="H1929" s="363">
        <f t="shared" si="12"/>
        <v>6678</v>
      </c>
      <c r="I1929" s="12" t="s">
        <v>4905</v>
      </c>
    </row>
    <row r="1930" spans="1:9" ht="47.25" hidden="1" outlineLevel="4" x14ac:dyDescent="0.25">
      <c r="A1930" s="353">
        <v>152</v>
      </c>
      <c r="B1930" s="362" t="s">
        <v>2977</v>
      </c>
      <c r="C1930" s="359" t="s">
        <v>1123</v>
      </c>
      <c r="D1930" s="362" t="s">
        <v>5226</v>
      </c>
      <c r="E1930" s="12">
        <v>30</v>
      </c>
      <c r="F1930" s="12" t="s">
        <v>4340</v>
      </c>
      <c r="G1930" s="12">
        <v>424.00000000000006</v>
      </c>
      <c r="H1930" s="363">
        <f t="shared" si="12"/>
        <v>12720.000000000002</v>
      </c>
      <c r="I1930" s="12" t="s">
        <v>4905</v>
      </c>
    </row>
    <row r="1931" spans="1:9" ht="47.25" hidden="1" outlineLevel="4" x14ac:dyDescent="0.25">
      <c r="A1931" s="353">
        <v>153</v>
      </c>
      <c r="B1931" s="362" t="s">
        <v>2978</v>
      </c>
      <c r="C1931" s="359" t="s">
        <v>1123</v>
      </c>
      <c r="D1931" s="362" t="s">
        <v>5226</v>
      </c>
      <c r="E1931" s="12">
        <v>6</v>
      </c>
      <c r="F1931" s="12" t="s">
        <v>5860</v>
      </c>
      <c r="G1931" s="12">
        <v>2618.2000000000003</v>
      </c>
      <c r="H1931" s="363">
        <f t="shared" si="12"/>
        <v>15709.2</v>
      </c>
      <c r="I1931" s="12" t="s">
        <v>4905</v>
      </c>
    </row>
    <row r="1932" spans="1:9" ht="47.25" hidden="1" outlineLevel="4" x14ac:dyDescent="0.25">
      <c r="A1932" s="353">
        <v>154</v>
      </c>
      <c r="B1932" s="362" t="s">
        <v>2979</v>
      </c>
      <c r="C1932" s="359" t="s">
        <v>1123</v>
      </c>
      <c r="D1932" s="362" t="s">
        <v>5226</v>
      </c>
      <c r="E1932" s="12">
        <v>30</v>
      </c>
      <c r="F1932" s="12" t="s">
        <v>4340</v>
      </c>
      <c r="G1932" s="12">
        <v>424.00000000000006</v>
      </c>
      <c r="H1932" s="363">
        <f t="shared" si="12"/>
        <v>12720.000000000002</v>
      </c>
      <c r="I1932" s="12" t="s">
        <v>4905</v>
      </c>
    </row>
    <row r="1933" spans="1:9" ht="47.25" hidden="1" outlineLevel="4" x14ac:dyDescent="0.25">
      <c r="A1933" s="353">
        <v>155</v>
      </c>
      <c r="B1933" s="362" t="s">
        <v>2980</v>
      </c>
      <c r="C1933" s="359" t="s">
        <v>1123</v>
      </c>
      <c r="D1933" s="362" t="s">
        <v>5226</v>
      </c>
      <c r="E1933" s="12">
        <v>28</v>
      </c>
      <c r="F1933" s="12" t="s">
        <v>4340</v>
      </c>
      <c r="G1933" s="12">
        <v>424.00000000000006</v>
      </c>
      <c r="H1933" s="363">
        <f t="shared" si="12"/>
        <v>11872.000000000002</v>
      </c>
      <c r="I1933" s="12" t="s">
        <v>4905</v>
      </c>
    </row>
    <row r="1934" spans="1:9" ht="47.25" hidden="1" outlineLevel="4" x14ac:dyDescent="0.25">
      <c r="A1934" s="353">
        <v>156</v>
      </c>
      <c r="B1934" s="362" t="s">
        <v>2981</v>
      </c>
      <c r="C1934" s="359" t="s">
        <v>1123</v>
      </c>
      <c r="D1934" s="362" t="s">
        <v>5226</v>
      </c>
      <c r="E1934" s="12">
        <v>6</v>
      </c>
      <c r="F1934" s="12" t="s">
        <v>4340</v>
      </c>
      <c r="G1934" s="12">
        <v>7038.4000000000005</v>
      </c>
      <c r="H1934" s="363">
        <f t="shared" si="12"/>
        <v>42230.400000000001</v>
      </c>
      <c r="I1934" s="12" t="s">
        <v>4905</v>
      </c>
    </row>
    <row r="1935" spans="1:9" ht="47.25" hidden="1" outlineLevel="4" x14ac:dyDescent="0.25">
      <c r="A1935" s="353">
        <v>157</v>
      </c>
      <c r="B1935" s="362" t="s">
        <v>2982</v>
      </c>
      <c r="C1935" s="359" t="s">
        <v>1123</v>
      </c>
      <c r="D1935" s="362" t="s">
        <v>5226</v>
      </c>
      <c r="E1935" s="12">
        <v>12</v>
      </c>
      <c r="F1935" s="12" t="s">
        <v>4340</v>
      </c>
      <c r="G1935" s="12">
        <v>3657</v>
      </c>
      <c r="H1935" s="363">
        <f t="shared" si="12"/>
        <v>43884</v>
      </c>
      <c r="I1935" s="12" t="s">
        <v>4905</v>
      </c>
    </row>
    <row r="1936" spans="1:9" ht="47.25" hidden="1" outlineLevel="4" x14ac:dyDescent="0.25">
      <c r="A1936" s="353">
        <v>158</v>
      </c>
      <c r="B1936" s="362" t="s">
        <v>2983</v>
      </c>
      <c r="C1936" s="359" t="s">
        <v>1123</v>
      </c>
      <c r="D1936" s="362" t="s">
        <v>5226</v>
      </c>
      <c r="E1936" s="12">
        <v>12</v>
      </c>
      <c r="F1936" s="12" t="s">
        <v>4340</v>
      </c>
      <c r="G1936" s="12">
        <v>2512.1999999999998</v>
      </c>
      <c r="H1936" s="363">
        <f t="shared" si="12"/>
        <v>30146.399999999998</v>
      </c>
      <c r="I1936" s="12" t="s">
        <v>4905</v>
      </c>
    </row>
    <row r="1937" spans="1:9" ht="47.25" hidden="1" outlineLevel="4" x14ac:dyDescent="0.25">
      <c r="A1937" s="353">
        <v>159</v>
      </c>
      <c r="B1937" s="362" t="s">
        <v>2984</v>
      </c>
      <c r="C1937" s="359" t="s">
        <v>1123</v>
      </c>
      <c r="D1937" s="362" t="s">
        <v>5226</v>
      </c>
      <c r="E1937" s="12">
        <v>6</v>
      </c>
      <c r="F1937" s="12" t="s">
        <v>4340</v>
      </c>
      <c r="G1937" s="12">
        <v>1738.4</v>
      </c>
      <c r="H1937" s="363">
        <f t="shared" si="12"/>
        <v>10430.400000000001</v>
      </c>
      <c r="I1937" s="12" t="s">
        <v>4905</v>
      </c>
    </row>
    <row r="1938" spans="1:9" ht="47.25" hidden="1" outlineLevel="4" x14ac:dyDescent="0.25">
      <c r="A1938" s="353">
        <v>160</v>
      </c>
      <c r="B1938" s="362" t="s">
        <v>2985</v>
      </c>
      <c r="C1938" s="359" t="s">
        <v>1123</v>
      </c>
      <c r="D1938" s="362" t="s">
        <v>5226</v>
      </c>
      <c r="E1938" s="12">
        <v>6</v>
      </c>
      <c r="F1938" s="12" t="s">
        <v>4340</v>
      </c>
      <c r="G1938" s="12">
        <v>1989.4</v>
      </c>
      <c r="H1938" s="363">
        <f t="shared" si="12"/>
        <v>11936.400000000001</v>
      </c>
      <c r="I1938" s="12" t="s">
        <v>4905</v>
      </c>
    </row>
    <row r="1939" spans="1:9" outlineLevel="3" collapsed="1" x14ac:dyDescent="0.25">
      <c r="A1939" s="396" t="s">
        <v>2986</v>
      </c>
      <c r="B1939" s="396"/>
      <c r="C1939" s="396"/>
      <c r="D1939" s="345"/>
      <c r="E1939" s="367"/>
      <c r="F1939" s="351"/>
      <c r="G1939" s="361"/>
      <c r="H1939" s="378">
        <f>SUM(H1779:H1938)</f>
        <v>3200649.1100000003</v>
      </c>
      <c r="I1939" s="351"/>
    </row>
    <row r="1940" spans="1:9" ht="15.75" customHeight="1" outlineLevel="3" x14ac:dyDescent="0.25">
      <c r="A1940" s="351" t="s">
        <v>2993</v>
      </c>
      <c r="B1940" s="352" t="s">
        <v>2992</v>
      </c>
      <c r="C1940" s="351"/>
      <c r="D1940" s="352"/>
      <c r="E1940" s="370"/>
      <c r="F1940" s="345"/>
      <c r="G1940" s="369"/>
      <c r="H1940" s="363"/>
      <c r="I1940" s="345"/>
    </row>
    <row r="1941" spans="1:9" ht="47.25" hidden="1" outlineLevel="4" x14ac:dyDescent="0.25">
      <c r="A1941" s="353">
        <v>1</v>
      </c>
      <c r="B1941" s="362" t="s">
        <v>2994</v>
      </c>
      <c r="C1941" s="359" t="s">
        <v>1123</v>
      </c>
      <c r="D1941" s="362" t="s">
        <v>5226</v>
      </c>
      <c r="E1941" s="12">
        <v>124</v>
      </c>
      <c r="F1941" s="12" t="s">
        <v>5874</v>
      </c>
      <c r="G1941" s="12">
        <v>4748.8</v>
      </c>
      <c r="H1941" s="363">
        <f>E1941*G1941</f>
        <v>588851.20000000007</v>
      </c>
      <c r="I1941" s="12" t="s">
        <v>4905</v>
      </c>
    </row>
    <row r="1942" spans="1:9" ht="47.25" hidden="1" outlineLevel="4" x14ac:dyDescent="0.25">
      <c r="A1942" s="353">
        <v>2</v>
      </c>
      <c r="B1942" s="362" t="s">
        <v>2995</v>
      </c>
      <c r="C1942" s="359" t="s">
        <v>1123</v>
      </c>
      <c r="D1942" s="362" t="s">
        <v>5226</v>
      </c>
      <c r="E1942" s="12">
        <v>109</v>
      </c>
      <c r="F1942" s="12" t="s">
        <v>5874</v>
      </c>
      <c r="G1942" s="12">
        <v>3604</v>
      </c>
      <c r="H1942" s="363">
        <f t="shared" ref="H1942:H1954" si="13">E1942*G1942</f>
        <v>392836</v>
      </c>
      <c r="I1942" s="12" t="s">
        <v>4905</v>
      </c>
    </row>
    <row r="1943" spans="1:9" ht="47.25" hidden="1" outlineLevel="4" x14ac:dyDescent="0.25">
      <c r="A1943" s="353">
        <v>3</v>
      </c>
      <c r="B1943" s="362" t="s">
        <v>2996</v>
      </c>
      <c r="C1943" s="359" t="s">
        <v>1123</v>
      </c>
      <c r="D1943" s="362" t="s">
        <v>5226</v>
      </c>
      <c r="E1943" s="12">
        <v>50</v>
      </c>
      <c r="F1943" s="12" t="s">
        <v>4339</v>
      </c>
      <c r="G1943" s="12">
        <v>4240</v>
      </c>
      <c r="H1943" s="363">
        <f t="shared" si="13"/>
        <v>212000</v>
      </c>
      <c r="I1943" s="12" t="s">
        <v>4905</v>
      </c>
    </row>
    <row r="1944" spans="1:9" ht="47.25" hidden="1" outlineLevel="4" x14ac:dyDescent="0.25">
      <c r="A1944" s="353">
        <v>4</v>
      </c>
      <c r="B1944" s="362" t="s">
        <v>2997</v>
      </c>
      <c r="C1944" s="359" t="s">
        <v>1123</v>
      </c>
      <c r="D1944" s="362" t="s">
        <v>5226</v>
      </c>
      <c r="E1944" s="12">
        <v>920</v>
      </c>
      <c r="F1944" s="12" t="s">
        <v>5874</v>
      </c>
      <c r="G1944" s="12">
        <v>551.20000000000005</v>
      </c>
      <c r="H1944" s="363">
        <f t="shared" si="13"/>
        <v>507104.00000000006</v>
      </c>
      <c r="I1944" s="12" t="s">
        <v>4905</v>
      </c>
    </row>
    <row r="1945" spans="1:9" ht="47.25" hidden="1" outlineLevel="4" x14ac:dyDescent="0.25">
      <c r="A1945" s="353">
        <v>5</v>
      </c>
      <c r="B1945" s="362" t="s">
        <v>2998</v>
      </c>
      <c r="C1945" s="359" t="s">
        <v>1123</v>
      </c>
      <c r="D1945" s="362" t="s">
        <v>5226</v>
      </c>
      <c r="E1945" s="12">
        <v>428</v>
      </c>
      <c r="F1945" s="12" t="s">
        <v>5874</v>
      </c>
      <c r="G1945" s="12">
        <v>6254</v>
      </c>
      <c r="H1945" s="363">
        <f t="shared" si="13"/>
        <v>2676712</v>
      </c>
      <c r="I1945" s="12" t="s">
        <v>4905</v>
      </c>
    </row>
    <row r="1946" spans="1:9" ht="47.25" hidden="1" outlineLevel="4" x14ac:dyDescent="0.25">
      <c r="A1946" s="353">
        <v>6</v>
      </c>
      <c r="B1946" s="362" t="s">
        <v>2999</v>
      </c>
      <c r="C1946" s="359" t="s">
        <v>1123</v>
      </c>
      <c r="D1946" s="362" t="s">
        <v>5226</v>
      </c>
      <c r="E1946" s="12">
        <v>2030</v>
      </c>
      <c r="F1946" s="12" t="s">
        <v>5874</v>
      </c>
      <c r="G1946" s="12">
        <v>508.8</v>
      </c>
      <c r="H1946" s="363">
        <f t="shared" si="13"/>
        <v>1032864</v>
      </c>
      <c r="I1946" s="12" t="s">
        <v>4905</v>
      </c>
    </row>
    <row r="1947" spans="1:9" ht="47.25" hidden="1" outlineLevel="4" x14ac:dyDescent="0.25">
      <c r="A1947" s="353">
        <v>7</v>
      </c>
      <c r="B1947" s="362" t="s">
        <v>3000</v>
      </c>
      <c r="C1947" s="359" t="s">
        <v>1123</v>
      </c>
      <c r="D1947" s="362" t="s">
        <v>5226</v>
      </c>
      <c r="E1947" s="12">
        <v>400</v>
      </c>
      <c r="F1947" s="12" t="s">
        <v>5874</v>
      </c>
      <c r="G1947" s="12">
        <v>1876.1999999999998</v>
      </c>
      <c r="H1947" s="363">
        <f t="shared" si="13"/>
        <v>750479.99999999988</v>
      </c>
      <c r="I1947" s="12" t="s">
        <v>4905</v>
      </c>
    </row>
    <row r="1948" spans="1:9" ht="47.25" hidden="1" outlineLevel="4" x14ac:dyDescent="0.25">
      <c r="A1948" s="353">
        <v>8</v>
      </c>
      <c r="B1948" s="362" t="s">
        <v>3001</v>
      </c>
      <c r="C1948" s="359" t="s">
        <v>1123</v>
      </c>
      <c r="D1948" s="362" t="s">
        <v>5226</v>
      </c>
      <c r="E1948" s="12">
        <v>65</v>
      </c>
      <c r="F1948" s="12" t="s">
        <v>4339</v>
      </c>
      <c r="G1948" s="12">
        <v>5830</v>
      </c>
      <c r="H1948" s="363">
        <f t="shared" si="13"/>
        <v>378950</v>
      </c>
      <c r="I1948" s="12" t="s">
        <v>4905</v>
      </c>
    </row>
    <row r="1949" spans="1:9" ht="47.25" hidden="1" outlineLevel="4" x14ac:dyDescent="0.25">
      <c r="A1949" s="353">
        <v>9</v>
      </c>
      <c r="B1949" s="362" t="s">
        <v>3002</v>
      </c>
      <c r="C1949" s="359" t="s">
        <v>1123</v>
      </c>
      <c r="D1949" s="362" t="s">
        <v>5226</v>
      </c>
      <c r="E1949" s="12">
        <v>990</v>
      </c>
      <c r="F1949" s="12" t="s">
        <v>5874</v>
      </c>
      <c r="G1949" s="12">
        <v>2106.2200000000003</v>
      </c>
      <c r="H1949" s="363">
        <f t="shared" si="13"/>
        <v>2085157.8000000003</v>
      </c>
      <c r="I1949" s="12" t="s">
        <v>4905</v>
      </c>
    </row>
    <row r="1950" spans="1:9" ht="47.25" hidden="1" outlineLevel="4" x14ac:dyDescent="0.25">
      <c r="A1950" s="353">
        <v>10</v>
      </c>
      <c r="B1950" s="362" t="s">
        <v>3003</v>
      </c>
      <c r="C1950" s="359" t="s">
        <v>1123</v>
      </c>
      <c r="D1950" s="362" t="s">
        <v>5226</v>
      </c>
      <c r="E1950" s="12">
        <v>230</v>
      </c>
      <c r="F1950" s="12" t="s">
        <v>5874</v>
      </c>
      <c r="G1950" s="12">
        <v>2544</v>
      </c>
      <c r="H1950" s="363">
        <f t="shared" si="13"/>
        <v>585120</v>
      </c>
      <c r="I1950" s="12" t="s">
        <v>4905</v>
      </c>
    </row>
    <row r="1951" spans="1:9" ht="47.25" hidden="1" outlineLevel="4" x14ac:dyDescent="0.25">
      <c r="A1951" s="353">
        <v>11</v>
      </c>
      <c r="B1951" s="362" t="s">
        <v>3004</v>
      </c>
      <c r="C1951" s="359" t="s">
        <v>1123</v>
      </c>
      <c r="D1951" s="362" t="s">
        <v>5226</v>
      </c>
      <c r="E1951" s="12">
        <v>476</v>
      </c>
      <c r="F1951" s="12" t="s">
        <v>5874</v>
      </c>
      <c r="G1951" s="12">
        <v>3180</v>
      </c>
      <c r="H1951" s="363">
        <f t="shared" si="13"/>
        <v>1513680</v>
      </c>
      <c r="I1951" s="12" t="s">
        <v>4905</v>
      </c>
    </row>
    <row r="1952" spans="1:9" ht="47.25" hidden="1" outlineLevel="4" x14ac:dyDescent="0.25">
      <c r="A1952" s="353">
        <v>12</v>
      </c>
      <c r="B1952" s="362" t="s">
        <v>3005</v>
      </c>
      <c r="C1952" s="359" t="s">
        <v>1123</v>
      </c>
      <c r="D1952" s="362" t="s">
        <v>5226</v>
      </c>
      <c r="E1952" s="12">
        <v>850</v>
      </c>
      <c r="F1952" s="12" t="s">
        <v>5874</v>
      </c>
      <c r="G1952" s="12">
        <v>1283.6600000000001</v>
      </c>
      <c r="H1952" s="363">
        <f t="shared" si="13"/>
        <v>1091111</v>
      </c>
      <c r="I1952" s="12" t="s">
        <v>4905</v>
      </c>
    </row>
    <row r="1953" spans="1:9" ht="47.25" hidden="1" outlineLevel="4" x14ac:dyDescent="0.25">
      <c r="A1953" s="353">
        <v>13</v>
      </c>
      <c r="B1953" s="362" t="s">
        <v>3006</v>
      </c>
      <c r="C1953" s="359" t="s">
        <v>1123</v>
      </c>
      <c r="D1953" s="362" t="s">
        <v>5226</v>
      </c>
      <c r="E1953" s="12">
        <v>55</v>
      </c>
      <c r="F1953" s="12" t="s">
        <v>5874</v>
      </c>
      <c r="G1953" s="12">
        <v>1802</v>
      </c>
      <c r="H1953" s="363">
        <f t="shared" si="13"/>
        <v>99110</v>
      </c>
      <c r="I1953" s="12" t="s">
        <v>4905</v>
      </c>
    </row>
    <row r="1954" spans="1:9" ht="47.25" hidden="1" outlineLevel="4" x14ac:dyDescent="0.25">
      <c r="A1954" s="353">
        <v>14</v>
      </c>
      <c r="B1954" s="362" t="s">
        <v>3007</v>
      </c>
      <c r="C1954" s="359" t="s">
        <v>1123</v>
      </c>
      <c r="D1954" s="362" t="s">
        <v>5226</v>
      </c>
      <c r="E1954" s="12">
        <v>54</v>
      </c>
      <c r="F1954" s="12" t="s">
        <v>5874</v>
      </c>
      <c r="G1954" s="12">
        <v>6019.28</v>
      </c>
      <c r="H1954" s="363">
        <f t="shared" si="13"/>
        <v>325041.12</v>
      </c>
      <c r="I1954" s="12" t="s">
        <v>4905</v>
      </c>
    </row>
    <row r="1955" spans="1:9" ht="47.25" hidden="1" outlineLevel="4" x14ac:dyDescent="0.25">
      <c r="A1955" s="353">
        <v>15</v>
      </c>
      <c r="B1955" s="362" t="s">
        <v>3008</v>
      </c>
      <c r="C1955" s="359" t="s">
        <v>1123</v>
      </c>
      <c r="D1955" s="362" t="s">
        <v>5226</v>
      </c>
      <c r="E1955" s="12">
        <v>37</v>
      </c>
      <c r="F1955" s="12" t="s">
        <v>5888</v>
      </c>
      <c r="G1955" s="12">
        <v>4558</v>
      </c>
      <c r="H1955" s="363">
        <v>168646</v>
      </c>
      <c r="I1955" s="12" t="s">
        <v>4905</v>
      </c>
    </row>
    <row r="1956" spans="1:9" ht="47.25" hidden="1" outlineLevel="4" x14ac:dyDescent="0.25">
      <c r="A1956" s="353">
        <v>16</v>
      </c>
      <c r="B1956" s="362" t="s">
        <v>3009</v>
      </c>
      <c r="C1956" s="359" t="s">
        <v>1123</v>
      </c>
      <c r="D1956" s="362" t="s">
        <v>5226</v>
      </c>
      <c r="E1956" s="12">
        <v>9</v>
      </c>
      <c r="F1956" s="12" t="s">
        <v>5888</v>
      </c>
      <c r="G1956" s="12">
        <v>3710</v>
      </c>
      <c r="H1956" s="363">
        <v>33390</v>
      </c>
      <c r="I1956" s="12" t="s">
        <v>4905</v>
      </c>
    </row>
    <row r="1957" spans="1:9" ht="47.25" hidden="1" outlineLevel="4" x14ac:dyDescent="0.25">
      <c r="A1957" s="353">
        <v>17</v>
      </c>
      <c r="B1957" s="362" t="s">
        <v>3010</v>
      </c>
      <c r="C1957" s="359" t="s">
        <v>1123</v>
      </c>
      <c r="D1957" s="362" t="s">
        <v>5226</v>
      </c>
      <c r="E1957" s="12">
        <v>17</v>
      </c>
      <c r="F1957" s="12" t="s">
        <v>5888</v>
      </c>
      <c r="G1957" s="12">
        <v>1590</v>
      </c>
      <c r="H1957" s="363">
        <v>27030</v>
      </c>
      <c r="I1957" s="12" t="s">
        <v>4905</v>
      </c>
    </row>
    <row r="1958" spans="1:9" ht="47.25" hidden="1" outlineLevel="4" x14ac:dyDescent="0.25">
      <c r="A1958" s="353">
        <v>18</v>
      </c>
      <c r="B1958" s="362" t="s">
        <v>3011</v>
      </c>
      <c r="C1958" s="359" t="s">
        <v>1123</v>
      </c>
      <c r="D1958" s="362" t="s">
        <v>5226</v>
      </c>
      <c r="E1958" s="12">
        <v>10</v>
      </c>
      <c r="F1958" s="12" t="s">
        <v>5888</v>
      </c>
      <c r="G1958" s="12">
        <v>1537</v>
      </c>
      <c r="H1958" s="363">
        <v>15370</v>
      </c>
      <c r="I1958" s="12" t="s">
        <v>4905</v>
      </c>
    </row>
    <row r="1959" spans="1:9" ht="47.25" hidden="1" outlineLevel="4" x14ac:dyDescent="0.25">
      <c r="A1959" s="353">
        <v>19</v>
      </c>
      <c r="B1959" s="362" t="s">
        <v>3012</v>
      </c>
      <c r="C1959" s="359" t="s">
        <v>1123</v>
      </c>
      <c r="D1959" s="362" t="s">
        <v>5226</v>
      </c>
      <c r="E1959" s="12">
        <v>50</v>
      </c>
      <c r="F1959" s="12" t="s">
        <v>757</v>
      </c>
      <c r="G1959" s="12">
        <v>1643</v>
      </c>
      <c r="H1959" s="363">
        <f>G1959*E1959</f>
        <v>82150</v>
      </c>
      <c r="I1959" s="12" t="s">
        <v>4905</v>
      </c>
    </row>
    <row r="1960" spans="1:9" ht="47.25" hidden="1" outlineLevel="4" x14ac:dyDescent="0.25">
      <c r="A1960" s="353">
        <v>20</v>
      </c>
      <c r="B1960" s="362" t="s">
        <v>3013</v>
      </c>
      <c r="C1960" s="359" t="s">
        <v>1123</v>
      </c>
      <c r="D1960" s="362" t="s">
        <v>5226</v>
      </c>
      <c r="E1960" s="12">
        <v>324</v>
      </c>
      <c r="F1960" s="12" t="s">
        <v>4340</v>
      </c>
      <c r="G1960" s="12">
        <v>767.44</v>
      </c>
      <c r="H1960" s="363">
        <f t="shared" ref="H1960:H1974" si="14">G1960*E1960</f>
        <v>248650.56000000003</v>
      </c>
      <c r="I1960" s="12" t="s">
        <v>4905</v>
      </c>
    </row>
    <row r="1961" spans="1:9" ht="47.25" hidden="1" outlineLevel="4" x14ac:dyDescent="0.25">
      <c r="A1961" s="353">
        <v>21</v>
      </c>
      <c r="B1961" s="362" t="s">
        <v>3014</v>
      </c>
      <c r="C1961" s="359" t="s">
        <v>1123</v>
      </c>
      <c r="D1961" s="362" t="s">
        <v>5226</v>
      </c>
      <c r="E1961" s="12">
        <v>12</v>
      </c>
      <c r="F1961" s="12" t="s">
        <v>4340</v>
      </c>
      <c r="G1961" s="12">
        <v>1854.9999999999998</v>
      </c>
      <c r="H1961" s="363">
        <f t="shared" si="14"/>
        <v>22259.999999999996</v>
      </c>
      <c r="I1961" s="12" t="s">
        <v>4905</v>
      </c>
    </row>
    <row r="1962" spans="1:9" ht="47.25" hidden="1" outlineLevel="4" x14ac:dyDescent="0.25">
      <c r="A1962" s="353">
        <v>22</v>
      </c>
      <c r="B1962" s="362" t="s">
        <v>3015</v>
      </c>
      <c r="C1962" s="359" t="s">
        <v>1123</v>
      </c>
      <c r="D1962" s="362" t="s">
        <v>5226</v>
      </c>
      <c r="E1962" s="12">
        <v>14</v>
      </c>
      <c r="F1962" s="12" t="s">
        <v>4340</v>
      </c>
      <c r="G1962" s="12">
        <v>1590</v>
      </c>
      <c r="H1962" s="363">
        <f t="shared" si="14"/>
        <v>22260</v>
      </c>
      <c r="I1962" s="12" t="s">
        <v>4905</v>
      </c>
    </row>
    <row r="1963" spans="1:9" ht="47.25" hidden="1" outlineLevel="4" x14ac:dyDescent="0.25">
      <c r="A1963" s="353">
        <v>23</v>
      </c>
      <c r="B1963" s="362" t="s">
        <v>3016</v>
      </c>
      <c r="C1963" s="359" t="s">
        <v>1123</v>
      </c>
      <c r="D1963" s="362" t="s">
        <v>5226</v>
      </c>
      <c r="E1963" s="12">
        <v>51</v>
      </c>
      <c r="F1963" s="12" t="s">
        <v>4339</v>
      </c>
      <c r="G1963" s="12">
        <v>4240</v>
      </c>
      <c r="H1963" s="363">
        <f t="shared" si="14"/>
        <v>216240</v>
      </c>
      <c r="I1963" s="12" t="s">
        <v>4905</v>
      </c>
    </row>
    <row r="1964" spans="1:9" ht="47.25" hidden="1" outlineLevel="4" x14ac:dyDescent="0.25">
      <c r="A1964" s="353">
        <v>24</v>
      </c>
      <c r="B1964" s="362" t="s">
        <v>3017</v>
      </c>
      <c r="C1964" s="359" t="s">
        <v>1123</v>
      </c>
      <c r="D1964" s="362" t="s">
        <v>5226</v>
      </c>
      <c r="E1964" s="12">
        <v>126</v>
      </c>
      <c r="F1964" s="12" t="s">
        <v>4339</v>
      </c>
      <c r="G1964" s="12">
        <v>23320</v>
      </c>
      <c r="H1964" s="363">
        <f t="shared" si="14"/>
        <v>2938320</v>
      </c>
      <c r="I1964" s="12" t="s">
        <v>4905</v>
      </c>
    </row>
    <row r="1965" spans="1:9" ht="47.25" hidden="1" outlineLevel="4" x14ac:dyDescent="0.25">
      <c r="A1965" s="353">
        <v>25</v>
      </c>
      <c r="B1965" s="362" t="s">
        <v>3018</v>
      </c>
      <c r="C1965" s="359" t="s">
        <v>1123</v>
      </c>
      <c r="D1965" s="362" t="s">
        <v>5226</v>
      </c>
      <c r="E1965" s="12">
        <v>60</v>
      </c>
      <c r="F1965" s="12" t="s">
        <v>4339</v>
      </c>
      <c r="G1965" s="12">
        <v>21200</v>
      </c>
      <c r="H1965" s="363">
        <f t="shared" si="14"/>
        <v>1272000</v>
      </c>
      <c r="I1965" s="12" t="s">
        <v>4905</v>
      </c>
    </row>
    <row r="1966" spans="1:9" ht="47.25" hidden="1" outlineLevel="4" x14ac:dyDescent="0.25">
      <c r="A1966" s="353">
        <v>26</v>
      </c>
      <c r="B1966" s="362" t="s">
        <v>3019</v>
      </c>
      <c r="C1966" s="359" t="s">
        <v>1123</v>
      </c>
      <c r="D1966" s="362" t="s">
        <v>5226</v>
      </c>
      <c r="E1966" s="12">
        <v>104</v>
      </c>
      <c r="F1966" s="12" t="s">
        <v>5874</v>
      </c>
      <c r="G1966" s="12">
        <v>551.20000000000005</v>
      </c>
      <c r="H1966" s="363">
        <f t="shared" si="14"/>
        <v>57324.800000000003</v>
      </c>
      <c r="I1966" s="12" t="s">
        <v>4905</v>
      </c>
    </row>
    <row r="1967" spans="1:9" ht="47.25" hidden="1" outlineLevel="4" x14ac:dyDescent="0.25">
      <c r="A1967" s="353">
        <v>27</v>
      </c>
      <c r="B1967" s="362" t="s">
        <v>3020</v>
      </c>
      <c r="C1967" s="359" t="s">
        <v>1123</v>
      </c>
      <c r="D1967" s="362" t="s">
        <v>5226</v>
      </c>
      <c r="E1967" s="12">
        <v>99</v>
      </c>
      <c r="F1967" s="12" t="s">
        <v>5874</v>
      </c>
      <c r="G1967" s="12">
        <v>2756</v>
      </c>
      <c r="H1967" s="363">
        <f t="shared" si="14"/>
        <v>272844</v>
      </c>
      <c r="I1967" s="12" t="s">
        <v>4905</v>
      </c>
    </row>
    <row r="1968" spans="1:9" ht="47.25" hidden="1" outlineLevel="4" x14ac:dyDescent="0.25">
      <c r="A1968" s="353">
        <v>28</v>
      </c>
      <c r="B1968" s="362" t="s">
        <v>3021</v>
      </c>
      <c r="C1968" s="359" t="s">
        <v>1123</v>
      </c>
      <c r="D1968" s="362" t="s">
        <v>5226</v>
      </c>
      <c r="E1968" s="12">
        <v>275</v>
      </c>
      <c r="F1968" s="12" t="s">
        <v>5874</v>
      </c>
      <c r="G1968" s="12">
        <v>2014</v>
      </c>
      <c r="H1968" s="363">
        <f t="shared" si="14"/>
        <v>553850</v>
      </c>
      <c r="I1968" s="12" t="s">
        <v>4905</v>
      </c>
    </row>
    <row r="1969" spans="1:9" ht="47.25" hidden="1" outlineLevel="4" x14ac:dyDescent="0.25">
      <c r="A1969" s="353">
        <v>29</v>
      </c>
      <c r="B1969" s="362" t="s">
        <v>3022</v>
      </c>
      <c r="C1969" s="359" t="s">
        <v>1123</v>
      </c>
      <c r="D1969" s="362" t="s">
        <v>5226</v>
      </c>
      <c r="E1969" s="12">
        <v>270</v>
      </c>
      <c r="F1969" s="12" t="s">
        <v>5874</v>
      </c>
      <c r="G1969" s="12">
        <v>1696</v>
      </c>
      <c r="H1969" s="363">
        <f t="shared" si="14"/>
        <v>457920</v>
      </c>
      <c r="I1969" s="12" t="s">
        <v>4905</v>
      </c>
    </row>
    <row r="1970" spans="1:9" ht="47.25" hidden="1" outlineLevel="4" x14ac:dyDescent="0.25">
      <c r="A1970" s="353">
        <v>30</v>
      </c>
      <c r="B1970" s="362" t="s">
        <v>3023</v>
      </c>
      <c r="C1970" s="359" t="s">
        <v>1123</v>
      </c>
      <c r="D1970" s="362" t="s">
        <v>5226</v>
      </c>
      <c r="E1970" s="12">
        <v>170</v>
      </c>
      <c r="F1970" s="12" t="s">
        <v>5874</v>
      </c>
      <c r="G1970" s="12">
        <v>3587.04</v>
      </c>
      <c r="H1970" s="363">
        <f t="shared" si="14"/>
        <v>609796.80000000005</v>
      </c>
      <c r="I1970" s="12" t="s">
        <v>4905</v>
      </c>
    </row>
    <row r="1971" spans="1:9" ht="47.25" hidden="1" outlineLevel="4" x14ac:dyDescent="0.25">
      <c r="A1971" s="353">
        <v>31</v>
      </c>
      <c r="B1971" s="362" t="s">
        <v>3024</v>
      </c>
      <c r="C1971" s="359" t="s">
        <v>1123</v>
      </c>
      <c r="D1971" s="362" t="s">
        <v>5226</v>
      </c>
      <c r="E1971" s="12">
        <v>520</v>
      </c>
      <c r="F1971" s="12" t="s">
        <v>5874</v>
      </c>
      <c r="G1971" s="12">
        <v>826.8</v>
      </c>
      <c r="H1971" s="363">
        <f t="shared" si="14"/>
        <v>429936</v>
      </c>
      <c r="I1971" s="12" t="s">
        <v>4905</v>
      </c>
    </row>
    <row r="1972" spans="1:9" ht="47.25" hidden="1" outlineLevel="4" x14ac:dyDescent="0.25">
      <c r="A1972" s="353">
        <v>32</v>
      </c>
      <c r="B1972" s="362" t="s">
        <v>3025</v>
      </c>
      <c r="C1972" s="359" t="s">
        <v>1123</v>
      </c>
      <c r="D1972" s="362" t="s">
        <v>5226</v>
      </c>
      <c r="E1972" s="12">
        <v>32</v>
      </c>
      <c r="F1972" s="12" t="s">
        <v>5874</v>
      </c>
      <c r="G1972" s="12">
        <v>5300</v>
      </c>
      <c r="H1972" s="363">
        <f t="shared" si="14"/>
        <v>169600</v>
      </c>
      <c r="I1972" s="12" t="s">
        <v>4905</v>
      </c>
    </row>
    <row r="1973" spans="1:9" ht="47.25" hidden="1" outlineLevel="4" x14ac:dyDescent="0.25">
      <c r="A1973" s="353">
        <v>33</v>
      </c>
      <c r="B1973" s="362" t="s">
        <v>3026</v>
      </c>
      <c r="C1973" s="359" t="s">
        <v>1123</v>
      </c>
      <c r="D1973" s="362" t="s">
        <v>5226</v>
      </c>
      <c r="E1973" s="12">
        <v>962</v>
      </c>
      <c r="F1973" s="12" t="s">
        <v>5105</v>
      </c>
      <c r="G1973" s="12">
        <v>795</v>
      </c>
      <c r="H1973" s="363">
        <f t="shared" si="14"/>
        <v>764790</v>
      </c>
      <c r="I1973" s="12" t="s">
        <v>4905</v>
      </c>
    </row>
    <row r="1974" spans="1:9" ht="47.25" hidden="1" outlineLevel="4" x14ac:dyDescent="0.25">
      <c r="A1974" s="353">
        <v>34</v>
      </c>
      <c r="B1974" s="362" t="s">
        <v>3027</v>
      </c>
      <c r="C1974" s="359" t="s">
        <v>1123</v>
      </c>
      <c r="D1974" s="362" t="s">
        <v>5226</v>
      </c>
      <c r="E1974" s="12">
        <v>396</v>
      </c>
      <c r="F1974" s="12" t="s">
        <v>5105</v>
      </c>
      <c r="G1974" s="12">
        <v>1855</v>
      </c>
      <c r="H1974" s="363">
        <f t="shared" si="14"/>
        <v>734580</v>
      </c>
      <c r="I1974" s="12" t="s">
        <v>4905</v>
      </c>
    </row>
    <row r="1975" spans="1:9" outlineLevel="3" collapsed="1" x14ac:dyDescent="0.25">
      <c r="A1975" s="396" t="s">
        <v>3028</v>
      </c>
      <c r="B1975" s="396"/>
      <c r="C1975" s="396"/>
      <c r="D1975" s="345"/>
      <c r="E1975" s="367"/>
      <c r="F1975" s="351"/>
      <c r="G1975" s="361"/>
      <c r="H1975" s="378">
        <f>SUM(H1941:H1962)</f>
        <v>12858773.68</v>
      </c>
      <c r="I1975" s="351"/>
    </row>
    <row r="1976" spans="1:9" ht="15.75" customHeight="1" outlineLevel="3" x14ac:dyDescent="0.25">
      <c r="A1976" s="351" t="s">
        <v>3042</v>
      </c>
      <c r="B1976" s="352" t="s">
        <v>3041</v>
      </c>
      <c r="C1976" s="351"/>
      <c r="D1976" s="352"/>
      <c r="E1976" s="370"/>
      <c r="F1976" s="345"/>
      <c r="G1976" s="369"/>
      <c r="H1976" s="363"/>
      <c r="I1976" s="345"/>
    </row>
    <row r="1977" spans="1:9" ht="47.25" hidden="1" outlineLevel="4" x14ac:dyDescent="0.25">
      <c r="A1977" s="353">
        <v>1</v>
      </c>
      <c r="B1977" s="362" t="s">
        <v>3043</v>
      </c>
      <c r="C1977" s="359" t="s">
        <v>1123</v>
      </c>
      <c r="D1977" s="362" t="s">
        <v>5226</v>
      </c>
      <c r="E1977" s="12">
        <v>530</v>
      </c>
      <c r="F1977" s="12" t="s">
        <v>5874</v>
      </c>
      <c r="G1977" s="12">
        <v>254.4</v>
      </c>
      <c r="H1977" s="363">
        <f>E1977*G1977</f>
        <v>134832</v>
      </c>
      <c r="I1977" s="12" t="s">
        <v>4905</v>
      </c>
    </row>
    <row r="1978" spans="1:9" ht="47.25" hidden="1" outlineLevel="4" x14ac:dyDescent="0.25">
      <c r="A1978" s="353">
        <v>2</v>
      </c>
      <c r="B1978" s="362" t="s">
        <v>3044</v>
      </c>
      <c r="C1978" s="359" t="s">
        <v>1123</v>
      </c>
      <c r="D1978" s="362" t="s">
        <v>5226</v>
      </c>
      <c r="E1978" s="12">
        <v>194</v>
      </c>
      <c r="F1978" s="12" t="s">
        <v>5889</v>
      </c>
      <c r="G1978" s="12">
        <v>650</v>
      </c>
      <c r="H1978" s="363">
        <f t="shared" ref="H1978:H2041" si="15">E1978*G1978</f>
        <v>126100</v>
      </c>
      <c r="I1978" s="12" t="s">
        <v>4905</v>
      </c>
    </row>
    <row r="1979" spans="1:9" ht="47.25" hidden="1" outlineLevel="4" x14ac:dyDescent="0.25">
      <c r="A1979" s="353">
        <v>3</v>
      </c>
      <c r="B1979" s="362" t="s">
        <v>3045</v>
      </c>
      <c r="C1979" s="359" t="s">
        <v>1123</v>
      </c>
      <c r="D1979" s="362" t="s">
        <v>5226</v>
      </c>
      <c r="E1979" s="12">
        <v>705</v>
      </c>
      <c r="F1979" s="12" t="s">
        <v>5874</v>
      </c>
      <c r="G1979" s="12">
        <v>556.96</v>
      </c>
      <c r="H1979" s="363">
        <f t="shared" si="15"/>
        <v>392656.80000000005</v>
      </c>
      <c r="I1979" s="12" t="s">
        <v>4905</v>
      </c>
    </row>
    <row r="1980" spans="1:9" ht="47.25" hidden="1" outlineLevel="4" x14ac:dyDescent="0.25">
      <c r="A1980" s="353">
        <v>4</v>
      </c>
      <c r="B1980" s="362" t="s">
        <v>3046</v>
      </c>
      <c r="C1980" s="359" t="s">
        <v>1123</v>
      </c>
      <c r="D1980" s="362" t="s">
        <v>5226</v>
      </c>
      <c r="E1980" s="12">
        <v>69</v>
      </c>
      <c r="F1980" s="12" t="s">
        <v>5874</v>
      </c>
      <c r="G1980" s="12">
        <v>800</v>
      </c>
      <c r="H1980" s="363">
        <f t="shared" si="15"/>
        <v>55200</v>
      </c>
      <c r="I1980" s="12" t="s">
        <v>4905</v>
      </c>
    </row>
    <row r="1981" spans="1:9" ht="47.25" hidden="1" outlineLevel="4" x14ac:dyDescent="0.25">
      <c r="A1981" s="353">
        <v>5</v>
      </c>
      <c r="B1981" s="362" t="s">
        <v>3047</v>
      </c>
      <c r="C1981" s="359" t="s">
        <v>1123</v>
      </c>
      <c r="D1981" s="362" t="s">
        <v>5226</v>
      </c>
      <c r="E1981" s="12">
        <v>69</v>
      </c>
      <c r="F1981" s="12" t="s">
        <v>5874</v>
      </c>
      <c r="G1981" s="12">
        <v>254.4</v>
      </c>
      <c r="H1981" s="363">
        <f t="shared" si="15"/>
        <v>17553.600000000002</v>
      </c>
      <c r="I1981" s="12" t="s">
        <v>4905</v>
      </c>
    </row>
    <row r="1982" spans="1:9" ht="47.25" hidden="1" outlineLevel="4" x14ac:dyDescent="0.25">
      <c r="A1982" s="353">
        <v>6</v>
      </c>
      <c r="B1982" s="362" t="s">
        <v>3048</v>
      </c>
      <c r="C1982" s="359" t="s">
        <v>1123</v>
      </c>
      <c r="D1982" s="362" t="s">
        <v>5226</v>
      </c>
      <c r="E1982" s="12">
        <v>37</v>
      </c>
      <c r="F1982" s="12" t="s">
        <v>5874</v>
      </c>
      <c r="G1982" s="12">
        <v>110</v>
      </c>
      <c r="H1982" s="363">
        <f t="shared" si="15"/>
        <v>4070</v>
      </c>
      <c r="I1982" s="12" t="s">
        <v>4905</v>
      </c>
    </row>
    <row r="1983" spans="1:9" ht="47.25" hidden="1" outlineLevel="4" x14ac:dyDescent="0.25">
      <c r="A1983" s="353">
        <v>7</v>
      </c>
      <c r="B1983" s="362" t="s">
        <v>3049</v>
      </c>
      <c r="C1983" s="359" t="s">
        <v>1123</v>
      </c>
      <c r="D1983" s="362" t="s">
        <v>5226</v>
      </c>
      <c r="E1983" s="12">
        <v>75200</v>
      </c>
      <c r="F1983" s="12" t="s">
        <v>748</v>
      </c>
      <c r="G1983" s="12">
        <v>5.5</v>
      </c>
      <c r="H1983" s="363">
        <f t="shared" si="15"/>
        <v>413600</v>
      </c>
      <c r="I1983" s="12" t="s">
        <v>4905</v>
      </c>
    </row>
    <row r="1984" spans="1:9" ht="47.25" hidden="1" outlineLevel="4" x14ac:dyDescent="0.25">
      <c r="A1984" s="353">
        <v>8</v>
      </c>
      <c r="B1984" s="362" t="s">
        <v>3050</v>
      </c>
      <c r="C1984" s="359" t="s">
        <v>1123</v>
      </c>
      <c r="D1984" s="362" t="s">
        <v>5226</v>
      </c>
      <c r="E1984" s="12">
        <v>75</v>
      </c>
      <c r="F1984" s="12" t="s">
        <v>5874</v>
      </c>
      <c r="G1984" s="12">
        <v>498.2000000000001</v>
      </c>
      <c r="H1984" s="363">
        <f t="shared" si="15"/>
        <v>37365.000000000007</v>
      </c>
      <c r="I1984" s="12" t="s">
        <v>4905</v>
      </c>
    </row>
    <row r="1985" spans="1:9" ht="47.25" hidden="1" outlineLevel="4" x14ac:dyDescent="0.25">
      <c r="A1985" s="353">
        <v>9</v>
      </c>
      <c r="B1985" s="362" t="s">
        <v>3051</v>
      </c>
      <c r="C1985" s="359" t="s">
        <v>1123</v>
      </c>
      <c r="D1985" s="362" t="s">
        <v>5226</v>
      </c>
      <c r="E1985" s="12">
        <v>37</v>
      </c>
      <c r="F1985" s="12" t="s">
        <v>5874</v>
      </c>
      <c r="G1985" s="12">
        <v>600</v>
      </c>
      <c r="H1985" s="363">
        <f t="shared" si="15"/>
        <v>22200</v>
      </c>
      <c r="I1985" s="12" t="s">
        <v>4905</v>
      </c>
    </row>
    <row r="1986" spans="1:9" ht="47.25" hidden="1" outlineLevel="4" x14ac:dyDescent="0.25">
      <c r="A1986" s="353">
        <v>10</v>
      </c>
      <c r="B1986" s="362" t="s">
        <v>3052</v>
      </c>
      <c r="C1986" s="359" t="s">
        <v>1123</v>
      </c>
      <c r="D1986" s="362" t="s">
        <v>5226</v>
      </c>
      <c r="E1986" s="12">
        <v>125</v>
      </c>
      <c r="F1986" s="12" t="s">
        <v>5874</v>
      </c>
      <c r="G1986" s="12">
        <v>3890.17</v>
      </c>
      <c r="H1986" s="363">
        <f t="shared" si="15"/>
        <v>486271.25</v>
      </c>
      <c r="I1986" s="12" t="s">
        <v>4905</v>
      </c>
    </row>
    <row r="1987" spans="1:9" ht="47.25" hidden="1" outlineLevel="4" x14ac:dyDescent="0.25">
      <c r="A1987" s="353">
        <v>11</v>
      </c>
      <c r="B1987" s="362" t="s">
        <v>3053</v>
      </c>
      <c r="C1987" s="359" t="s">
        <v>1123</v>
      </c>
      <c r="D1987" s="362" t="s">
        <v>5226</v>
      </c>
      <c r="E1987" s="12">
        <v>51</v>
      </c>
      <c r="F1987" s="12" t="s">
        <v>757</v>
      </c>
      <c r="G1987" s="12">
        <v>205</v>
      </c>
      <c r="H1987" s="363">
        <f t="shared" si="15"/>
        <v>10455</v>
      </c>
      <c r="I1987" s="12" t="s">
        <v>4905</v>
      </c>
    </row>
    <row r="1988" spans="1:9" ht="47.25" hidden="1" outlineLevel="4" x14ac:dyDescent="0.25">
      <c r="A1988" s="353">
        <v>12</v>
      </c>
      <c r="B1988" s="362" t="s">
        <v>3054</v>
      </c>
      <c r="C1988" s="359" t="s">
        <v>1123</v>
      </c>
      <c r="D1988" s="362" t="s">
        <v>5226</v>
      </c>
      <c r="E1988" s="12">
        <v>4212</v>
      </c>
      <c r="F1988" s="12" t="s">
        <v>757</v>
      </c>
      <c r="G1988" s="12">
        <v>135.66999999999999</v>
      </c>
      <c r="H1988" s="363">
        <f t="shared" si="15"/>
        <v>571442.03999999992</v>
      </c>
      <c r="I1988" s="12" t="s">
        <v>4905</v>
      </c>
    </row>
    <row r="1989" spans="1:9" ht="47.25" hidden="1" outlineLevel="4" x14ac:dyDescent="0.25">
      <c r="A1989" s="353">
        <v>13</v>
      </c>
      <c r="B1989" s="362" t="s">
        <v>3055</v>
      </c>
      <c r="C1989" s="359" t="s">
        <v>1123</v>
      </c>
      <c r="D1989" s="362" t="s">
        <v>5226</v>
      </c>
      <c r="E1989" s="12">
        <v>702</v>
      </c>
      <c r="F1989" s="12" t="s">
        <v>5860</v>
      </c>
      <c r="G1989" s="12">
        <v>550</v>
      </c>
      <c r="H1989" s="363">
        <f t="shared" si="15"/>
        <v>386100</v>
      </c>
      <c r="I1989" s="12" t="s">
        <v>4905</v>
      </c>
    </row>
    <row r="1990" spans="1:9" ht="47.25" hidden="1" outlineLevel="4" x14ac:dyDescent="0.25">
      <c r="A1990" s="353">
        <v>14</v>
      </c>
      <c r="B1990" s="362" t="s">
        <v>3056</v>
      </c>
      <c r="C1990" s="359" t="s">
        <v>1123</v>
      </c>
      <c r="D1990" s="362" t="s">
        <v>5226</v>
      </c>
      <c r="E1990" s="12">
        <v>37</v>
      </c>
      <c r="F1990" s="12" t="s">
        <v>5860</v>
      </c>
      <c r="G1990" s="12">
        <v>270</v>
      </c>
      <c r="H1990" s="363">
        <f t="shared" si="15"/>
        <v>9990</v>
      </c>
      <c r="I1990" s="12" t="s">
        <v>4905</v>
      </c>
    </row>
    <row r="1991" spans="1:9" ht="47.25" hidden="1" outlineLevel="4" x14ac:dyDescent="0.25">
      <c r="A1991" s="353">
        <v>15</v>
      </c>
      <c r="B1991" s="362" t="s">
        <v>3057</v>
      </c>
      <c r="C1991" s="359" t="s">
        <v>1123</v>
      </c>
      <c r="D1991" s="362" t="s">
        <v>5226</v>
      </c>
      <c r="E1991" s="12">
        <v>112</v>
      </c>
      <c r="F1991" s="12" t="s">
        <v>5874</v>
      </c>
      <c r="G1991" s="12">
        <v>6519.0000000000009</v>
      </c>
      <c r="H1991" s="363">
        <f t="shared" si="15"/>
        <v>730128.00000000012</v>
      </c>
      <c r="I1991" s="12" t="s">
        <v>4905</v>
      </c>
    </row>
    <row r="1992" spans="1:9" ht="47.25" hidden="1" outlineLevel="4" x14ac:dyDescent="0.25">
      <c r="A1992" s="353">
        <v>16</v>
      </c>
      <c r="B1992" s="362" t="s">
        <v>3058</v>
      </c>
      <c r="C1992" s="359" t="s">
        <v>1123</v>
      </c>
      <c r="D1992" s="362" t="s">
        <v>5226</v>
      </c>
      <c r="E1992" s="12">
        <v>34</v>
      </c>
      <c r="F1992" s="12" t="s">
        <v>5874</v>
      </c>
      <c r="G1992" s="12">
        <v>4500</v>
      </c>
      <c r="H1992" s="363">
        <f t="shared" si="15"/>
        <v>153000</v>
      </c>
      <c r="I1992" s="12" t="s">
        <v>4905</v>
      </c>
    </row>
    <row r="1993" spans="1:9" ht="47.25" hidden="1" outlineLevel="4" x14ac:dyDescent="0.25">
      <c r="A1993" s="353">
        <v>17</v>
      </c>
      <c r="B1993" s="362" t="s">
        <v>3059</v>
      </c>
      <c r="C1993" s="359" t="s">
        <v>1123</v>
      </c>
      <c r="D1993" s="362" t="s">
        <v>5226</v>
      </c>
      <c r="E1993" s="12">
        <v>38</v>
      </c>
      <c r="F1993" s="12" t="s">
        <v>5874</v>
      </c>
      <c r="G1993" s="12">
        <v>25929.72</v>
      </c>
      <c r="H1993" s="363">
        <f t="shared" si="15"/>
        <v>985329.3600000001</v>
      </c>
      <c r="I1993" s="12" t="s">
        <v>4905</v>
      </c>
    </row>
    <row r="1994" spans="1:9" ht="47.25" hidden="1" outlineLevel="4" x14ac:dyDescent="0.25">
      <c r="A1994" s="353">
        <v>18</v>
      </c>
      <c r="B1994" s="362" t="s">
        <v>3060</v>
      </c>
      <c r="C1994" s="359" t="s">
        <v>1123</v>
      </c>
      <c r="D1994" s="362" t="s">
        <v>5226</v>
      </c>
      <c r="E1994" s="12">
        <v>58</v>
      </c>
      <c r="F1994" s="12" t="s">
        <v>5874</v>
      </c>
      <c r="G1994" s="12">
        <v>3665.62</v>
      </c>
      <c r="H1994" s="363">
        <f t="shared" si="15"/>
        <v>212605.96</v>
      </c>
      <c r="I1994" s="12" t="s">
        <v>4905</v>
      </c>
    </row>
    <row r="1995" spans="1:9" ht="47.25" hidden="1" outlineLevel="4" x14ac:dyDescent="0.25">
      <c r="A1995" s="353">
        <v>19</v>
      </c>
      <c r="B1995" s="362" t="s">
        <v>3061</v>
      </c>
      <c r="C1995" s="359" t="s">
        <v>1123</v>
      </c>
      <c r="D1995" s="362" t="s">
        <v>5226</v>
      </c>
      <c r="E1995" s="12">
        <v>8532</v>
      </c>
      <c r="F1995" s="12" t="s">
        <v>5874</v>
      </c>
      <c r="G1995" s="12">
        <v>363.76</v>
      </c>
      <c r="H1995" s="363">
        <f t="shared" si="15"/>
        <v>3103600.32</v>
      </c>
      <c r="I1995" s="12" t="s">
        <v>4905</v>
      </c>
    </row>
    <row r="1996" spans="1:9" ht="47.25" hidden="1" outlineLevel="4" x14ac:dyDescent="0.25">
      <c r="A1996" s="353">
        <v>20</v>
      </c>
      <c r="B1996" s="362" t="s">
        <v>3062</v>
      </c>
      <c r="C1996" s="359" t="s">
        <v>1123</v>
      </c>
      <c r="D1996" s="362" t="s">
        <v>5226</v>
      </c>
      <c r="E1996" s="12">
        <v>41672</v>
      </c>
      <c r="F1996" s="12" t="s">
        <v>5874</v>
      </c>
      <c r="G1996" s="12">
        <v>238.49999999999997</v>
      </c>
      <c r="H1996" s="363">
        <f t="shared" si="15"/>
        <v>9938771.9999999981</v>
      </c>
      <c r="I1996" s="12" t="s">
        <v>4905</v>
      </c>
    </row>
    <row r="1997" spans="1:9" ht="47.25" hidden="1" outlineLevel="4" x14ac:dyDescent="0.25">
      <c r="A1997" s="353">
        <v>21</v>
      </c>
      <c r="B1997" s="362" t="s">
        <v>3063</v>
      </c>
      <c r="C1997" s="359" t="s">
        <v>1123</v>
      </c>
      <c r="D1997" s="362" t="s">
        <v>5226</v>
      </c>
      <c r="E1997" s="12">
        <v>107</v>
      </c>
      <c r="F1997" s="12" t="s">
        <v>5874</v>
      </c>
      <c r="G1997" s="12">
        <v>644.48</v>
      </c>
      <c r="H1997" s="363">
        <f t="shared" si="15"/>
        <v>68959.360000000001</v>
      </c>
      <c r="I1997" s="12" t="s">
        <v>4905</v>
      </c>
    </row>
    <row r="1998" spans="1:9" ht="47.25" hidden="1" outlineLevel="4" x14ac:dyDescent="0.25">
      <c r="A1998" s="353">
        <v>22</v>
      </c>
      <c r="B1998" s="362" t="s">
        <v>3064</v>
      </c>
      <c r="C1998" s="359" t="s">
        <v>1123</v>
      </c>
      <c r="D1998" s="362" t="s">
        <v>5226</v>
      </c>
      <c r="E1998" s="12">
        <v>286</v>
      </c>
      <c r="F1998" s="12" t="s">
        <v>5874</v>
      </c>
      <c r="G1998" s="12">
        <v>368.88</v>
      </c>
      <c r="H1998" s="363">
        <f t="shared" si="15"/>
        <v>105499.68</v>
      </c>
      <c r="I1998" s="12" t="s">
        <v>4905</v>
      </c>
    </row>
    <row r="1999" spans="1:9" ht="47.25" hidden="1" outlineLevel="4" x14ac:dyDescent="0.25">
      <c r="A1999" s="353">
        <v>23</v>
      </c>
      <c r="B1999" s="362" t="s">
        <v>3065</v>
      </c>
      <c r="C1999" s="359" t="s">
        <v>1123</v>
      </c>
      <c r="D1999" s="362" t="s">
        <v>5226</v>
      </c>
      <c r="E1999" s="12">
        <v>129</v>
      </c>
      <c r="F1999" s="12" t="s">
        <v>5874</v>
      </c>
      <c r="G1999" s="12">
        <v>26784.999999999996</v>
      </c>
      <c r="H1999" s="363">
        <f t="shared" si="15"/>
        <v>3455264.9999999995</v>
      </c>
      <c r="I1999" s="12" t="s">
        <v>4905</v>
      </c>
    </row>
    <row r="2000" spans="1:9" ht="47.25" hidden="1" outlineLevel="4" x14ac:dyDescent="0.25">
      <c r="A2000" s="353">
        <v>24</v>
      </c>
      <c r="B2000" s="362" t="s">
        <v>3066</v>
      </c>
      <c r="C2000" s="359" t="s">
        <v>1123</v>
      </c>
      <c r="D2000" s="362" t="s">
        <v>5226</v>
      </c>
      <c r="E2000" s="12">
        <v>42</v>
      </c>
      <c r="F2000" s="12" t="s">
        <v>5874</v>
      </c>
      <c r="G2000" s="12">
        <v>26784.999999999996</v>
      </c>
      <c r="H2000" s="363">
        <f t="shared" si="15"/>
        <v>1124969.9999999998</v>
      </c>
      <c r="I2000" s="12" t="s">
        <v>4905</v>
      </c>
    </row>
    <row r="2001" spans="1:9" ht="47.25" hidden="1" outlineLevel="4" x14ac:dyDescent="0.25">
      <c r="A2001" s="353">
        <v>25</v>
      </c>
      <c r="B2001" s="362" t="s">
        <v>3067</v>
      </c>
      <c r="C2001" s="359" t="s">
        <v>1123</v>
      </c>
      <c r="D2001" s="362" t="s">
        <v>5226</v>
      </c>
      <c r="E2001" s="12">
        <v>78</v>
      </c>
      <c r="F2001" s="12" t="s">
        <v>5874</v>
      </c>
      <c r="G2001" s="12">
        <v>26784.999999999996</v>
      </c>
      <c r="H2001" s="363">
        <f t="shared" si="15"/>
        <v>2089229.9999999998</v>
      </c>
      <c r="I2001" s="12" t="s">
        <v>4905</v>
      </c>
    </row>
    <row r="2002" spans="1:9" ht="47.25" hidden="1" outlineLevel="4" x14ac:dyDescent="0.25">
      <c r="A2002" s="353">
        <v>26</v>
      </c>
      <c r="B2002" s="362" t="s">
        <v>3068</v>
      </c>
      <c r="C2002" s="359" t="s">
        <v>1123</v>
      </c>
      <c r="D2002" s="362" t="s">
        <v>5226</v>
      </c>
      <c r="E2002" s="12">
        <v>34</v>
      </c>
      <c r="F2002" s="12" t="s">
        <v>5874</v>
      </c>
      <c r="G2002" s="12">
        <v>26784.999999999996</v>
      </c>
      <c r="H2002" s="363">
        <f t="shared" si="15"/>
        <v>910689.99999999988</v>
      </c>
      <c r="I2002" s="12" t="s">
        <v>4905</v>
      </c>
    </row>
    <row r="2003" spans="1:9" ht="47.25" hidden="1" outlineLevel="4" x14ac:dyDescent="0.25">
      <c r="A2003" s="353">
        <v>27</v>
      </c>
      <c r="B2003" s="362" t="s">
        <v>3069</v>
      </c>
      <c r="C2003" s="359" t="s">
        <v>1123</v>
      </c>
      <c r="D2003" s="362" t="s">
        <v>5226</v>
      </c>
      <c r="E2003" s="12">
        <v>50</v>
      </c>
      <c r="F2003" s="12" t="s">
        <v>5874</v>
      </c>
      <c r="G2003" s="12">
        <v>11575.2</v>
      </c>
      <c r="H2003" s="363">
        <f t="shared" si="15"/>
        <v>578760</v>
      </c>
      <c r="I2003" s="12" t="s">
        <v>4905</v>
      </c>
    </row>
    <row r="2004" spans="1:9" ht="47.25" hidden="1" outlineLevel="4" x14ac:dyDescent="0.25">
      <c r="A2004" s="353">
        <v>28</v>
      </c>
      <c r="B2004" s="362" t="s">
        <v>3070</v>
      </c>
      <c r="C2004" s="359" t="s">
        <v>1123</v>
      </c>
      <c r="D2004" s="362" t="s">
        <v>5226</v>
      </c>
      <c r="E2004" s="12">
        <v>4</v>
      </c>
      <c r="F2004" s="12" t="s">
        <v>5874</v>
      </c>
      <c r="G2004" s="12">
        <v>20000</v>
      </c>
      <c r="H2004" s="363">
        <f t="shared" si="15"/>
        <v>80000</v>
      </c>
      <c r="I2004" s="12" t="s">
        <v>4905</v>
      </c>
    </row>
    <row r="2005" spans="1:9" ht="47.25" hidden="1" outlineLevel="4" x14ac:dyDescent="0.25">
      <c r="A2005" s="353">
        <v>29</v>
      </c>
      <c r="B2005" s="362" t="s">
        <v>3071</v>
      </c>
      <c r="C2005" s="359" t="s">
        <v>1123</v>
      </c>
      <c r="D2005" s="362" t="s">
        <v>5226</v>
      </c>
      <c r="E2005" s="12">
        <v>150</v>
      </c>
      <c r="F2005" s="12" t="s">
        <v>5874</v>
      </c>
      <c r="G2005" s="12">
        <v>360.4</v>
      </c>
      <c r="H2005" s="363">
        <f t="shared" si="15"/>
        <v>54060</v>
      </c>
      <c r="I2005" s="12" t="s">
        <v>4905</v>
      </c>
    </row>
    <row r="2006" spans="1:9" ht="47.25" hidden="1" outlineLevel="4" x14ac:dyDescent="0.25">
      <c r="A2006" s="353">
        <v>30</v>
      </c>
      <c r="B2006" s="362" t="s">
        <v>3072</v>
      </c>
      <c r="C2006" s="359" t="s">
        <v>1123</v>
      </c>
      <c r="D2006" s="362" t="s">
        <v>5226</v>
      </c>
      <c r="E2006" s="12">
        <v>299</v>
      </c>
      <c r="F2006" s="12" t="s">
        <v>2518</v>
      </c>
      <c r="G2006" s="12">
        <v>380</v>
      </c>
      <c r="H2006" s="363">
        <f t="shared" si="15"/>
        <v>113620</v>
      </c>
      <c r="I2006" s="12" t="s">
        <v>4905</v>
      </c>
    </row>
    <row r="2007" spans="1:9" ht="47.25" hidden="1" outlineLevel="4" x14ac:dyDescent="0.25">
      <c r="A2007" s="353">
        <v>31</v>
      </c>
      <c r="B2007" s="362" t="s">
        <v>3073</v>
      </c>
      <c r="C2007" s="359" t="s">
        <v>1123</v>
      </c>
      <c r="D2007" s="362" t="s">
        <v>5226</v>
      </c>
      <c r="E2007" s="12">
        <v>28</v>
      </c>
      <c r="F2007" s="12" t="s">
        <v>5874</v>
      </c>
      <c r="G2007" s="12">
        <v>570</v>
      </c>
      <c r="H2007" s="363">
        <f t="shared" si="15"/>
        <v>15960</v>
      </c>
      <c r="I2007" s="12" t="s">
        <v>4905</v>
      </c>
    </row>
    <row r="2008" spans="1:9" ht="47.25" hidden="1" outlineLevel="4" x14ac:dyDescent="0.25">
      <c r="A2008" s="353">
        <v>32</v>
      </c>
      <c r="B2008" s="362" t="s">
        <v>3074</v>
      </c>
      <c r="C2008" s="359" t="s">
        <v>1123</v>
      </c>
      <c r="D2008" s="362" t="s">
        <v>5226</v>
      </c>
      <c r="E2008" s="12">
        <v>15</v>
      </c>
      <c r="F2008" s="12" t="s">
        <v>5874</v>
      </c>
      <c r="G2008" s="12">
        <v>10000</v>
      </c>
      <c r="H2008" s="363">
        <f t="shared" si="15"/>
        <v>150000</v>
      </c>
      <c r="I2008" s="12" t="s">
        <v>4905</v>
      </c>
    </row>
    <row r="2009" spans="1:9" ht="47.25" hidden="1" outlineLevel="4" x14ac:dyDescent="0.25">
      <c r="A2009" s="353">
        <v>33</v>
      </c>
      <c r="B2009" s="362" t="s">
        <v>3075</v>
      </c>
      <c r="C2009" s="359" t="s">
        <v>1123</v>
      </c>
      <c r="D2009" s="362" t="s">
        <v>5226</v>
      </c>
      <c r="E2009" s="12">
        <v>318</v>
      </c>
      <c r="F2009" s="12" t="s">
        <v>5874</v>
      </c>
      <c r="G2009" s="12">
        <v>12932</v>
      </c>
      <c r="H2009" s="363">
        <f t="shared" si="15"/>
        <v>4112376</v>
      </c>
      <c r="I2009" s="12" t="s">
        <v>4905</v>
      </c>
    </row>
    <row r="2010" spans="1:9" ht="47.25" hidden="1" outlineLevel="4" x14ac:dyDescent="0.25">
      <c r="A2010" s="353">
        <v>34</v>
      </c>
      <c r="B2010" s="362" t="s">
        <v>3076</v>
      </c>
      <c r="C2010" s="359" t="s">
        <v>1123</v>
      </c>
      <c r="D2010" s="362" t="s">
        <v>5226</v>
      </c>
      <c r="E2010" s="12">
        <v>757</v>
      </c>
      <c r="F2010" s="12" t="s">
        <v>5874</v>
      </c>
      <c r="G2010" s="12">
        <v>9381</v>
      </c>
      <c r="H2010" s="363">
        <f t="shared" si="15"/>
        <v>7101417</v>
      </c>
      <c r="I2010" s="12" t="s">
        <v>4905</v>
      </c>
    </row>
    <row r="2011" spans="1:9" ht="47.25" hidden="1" outlineLevel="4" x14ac:dyDescent="0.25">
      <c r="A2011" s="353">
        <v>35</v>
      </c>
      <c r="B2011" s="362" t="s">
        <v>3077</v>
      </c>
      <c r="C2011" s="359" t="s">
        <v>1123</v>
      </c>
      <c r="D2011" s="362" t="s">
        <v>5226</v>
      </c>
      <c r="E2011" s="12">
        <v>5778</v>
      </c>
      <c r="F2011" s="12" t="s">
        <v>5874</v>
      </c>
      <c r="G2011" s="12">
        <v>3296.6</v>
      </c>
      <c r="H2011" s="363">
        <f t="shared" si="15"/>
        <v>19047754.800000001</v>
      </c>
      <c r="I2011" s="12" t="s">
        <v>4905</v>
      </c>
    </row>
    <row r="2012" spans="1:9" ht="47.25" hidden="1" outlineLevel="4" x14ac:dyDescent="0.25">
      <c r="A2012" s="353">
        <v>36</v>
      </c>
      <c r="B2012" s="362" t="s">
        <v>3078</v>
      </c>
      <c r="C2012" s="359" t="s">
        <v>1123</v>
      </c>
      <c r="D2012" s="362" t="s">
        <v>5226</v>
      </c>
      <c r="E2012" s="12">
        <v>270055</v>
      </c>
      <c r="F2012" s="12" t="s">
        <v>5874</v>
      </c>
      <c r="G2012" s="12">
        <v>18</v>
      </c>
      <c r="H2012" s="363">
        <f t="shared" si="15"/>
        <v>4860990</v>
      </c>
      <c r="I2012" s="12" t="s">
        <v>4905</v>
      </c>
    </row>
    <row r="2013" spans="1:9" ht="47.25" hidden="1" outlineLevel="4" x14ac:dyDescent="0.25">
      <c r="A2013" s="353">
        <v>37</v>
      </c>
      <c r="B2013" s="362" t="s">
        <v>3079</v>
      </c>
      <c r="C2013" s="359" t="s">
        <v>1123</v>
      </c>
      <c r="D2013" s="362" t="s">
        <v>5226</v>
      </c>
      <c r="E2013" s="12">
        <v>62209</v>
      </c>
      <c r="F2013" s="12" t="s">
        <v>5874</v>
      </c>
      <c r="G2013" s="12">
        <v>27</v>
      </c>
      <c r="H2013" s="363">
        <f t="shared" si="15"/>
        <v>1679643</v>
      </c>
      <c r="I2013" s="12" t="s">
        <v>4905</v>
      </c>
    </row>
    <row r="2014" spans="1:9" ht="47.25" hidden="1" outlineLevel="4" x14ac:dyDescent="0.25">
      <c r="A2014" s="353">
        <v>38</v>
      </c>
      <c r="B2014" s="362" t="s">
        <v>3080</v>
      </c>
      <c r="C2014" s="359" t="s">
        <v>1123</v>
      </c>
      <c r="D2014" s="362" t="s">
        <v>5226</v>
      </c>
      <c r="E2014" s="12">
        <v>153094</v>
      </c>
      <c r="F2014" s="12" t="s">
        <v>5874</v>
      </c>
      <c r="G2014" s="12">
        <v>18</v>
      </c>
      <c r="H2014" s="363">
        <f t="shared" si="15"/>
        <v>2755692</v>
      </c>
      <c r="I2014" s="12" t="s">
        <v>4905</v>
      </c>
    </row>
    <row r="2015" spans="1:9" ht="47.25" hidden="1" outlineLevel="4" x14ac:dyDescent="0.25">
      <c r="A2015" s="353">
        <v>39</v>
      </c>
      <c r="B2015" s="362" t="s">
        <v>3081</v>
      </c>
      <c r="C2015" s="359" t="s">
        <v>1123</v>
      </c>
      <c r="D2015" s="362" t="s">
        <v>5226</v>
      </c>
      <c r="E2015" s="12">
        <v>12610</v>
      </c>
      <c r="F2015" s="12" t="s">
        <v>5874</v>
      </c>
      <c r="G2015" s="12">
        <v>29.15</v>
      </c>
      <c r="H2015" s="363">
        <f t="shared" si="15"/>
        <v>367581.5</v>
      </c>
      <c r="I2015" s="12" t="s">
        <v>4905</v>
      </c>
    </row>
    <row r="2016" spans="1:9" ht="47.25" hidden="1" outlineLevel="4" x14ac:dyDescent="0.25">
      <c r="A2016" s="353">
        <v>40</v>
      </c>
      <c r="B2016" s="362" t="s">
        <v>3082</v>
      </c>
      <c r="C2016" s="359" t="s">
        <v>1123</v>
      </c>
      <c r="D2016" s="362" t="s">
        <v>5226</v>
      </c>
      <c r="E2016" s="12">
        <v>5407</v>
      </c>
      <c r="F2016" s="12" t="s">
        <v>5874</v>
      </c>
      <c r="G2016" s="12">
        <v>18</v>
      </c>
      <c r="H2016" s="363">
        <f t="shared" si="15"/>
        <v>97326</v>
      </c>
      <c r="I2016" s="12" t="s">
        <v>4905</v>
      </c>
    </row>
    <row r="2017" spans="1:9" ht="47.25" hidden="1" outlineLevel="4" x14ac:dyDescent="0.25">
      <c r="A2017" s="353">
        <v>41</v>
      </c>
      <c r="B2017" s="362" t="s">
        <v>3083</v>
      </c>
      <c r="C2017" s="359" t="s">
        <v>1123</v>
      </c>
      <c r="D2017" s="362" t="s">
        <v>5226</v>
      </c>
      <c r="E2017" s="12">
        <v>348</v>
      </c>
      <c r="F2017" s="12" t="s">
        <v>5874</v>
      </c>
      <c r="G2017" s="12">
        <v>119.14</v>
      </c>
      <c r="H2017" s="363">
        <f t="shared" si="15"/>
        <v>41460.720000000001</v>
      </c>
      <c r="I2017" s="12" t="s">
        <v>4905</v>
      </c>
    </row>
    <row r="2018" spans="1:9" ht="47.25" hidden="1" outlineLevel="4" x14ac:dyDescent="0.25">
      <c r="A2018" s="353">
        <v>42</v>
      </c>
      <c r="B2018" s="362" t="s">
        <v>3084</v>
      </c>
      <c r="C2018" s="359" t="s">
        <v>1123</v>
      </c>
      <c r="D2018" s="362" t="s">
        <v>5226</v>
      </c>
      <c r="E2018" s="12">
        <v>54320</v>
      </c>
      <c r="F2018" s="12" t="s">
        <v>5890</v>
      </c>
      <c r="G2018" s="12">
        <v>26.81</v>
      </c>
      <c r="H2018" s="363">
        <f t="shared" si="15"/>
        <v>1456319.2</v>
      </c>
      <c r="I2018" s="12" t="s">
        <v>4905</v>
      </c>
    </row>
    <row r="2019" spans="1:9" ht="47.25" hidden="1" outlineLevel="4" x14ac:dyDescent="0.25">
      <c r="A2019" s="353">
        <v>43</v>
      </c>
      <c r="B2019" s="362" t="s">
        <v>3085</v>
      </c>
      <c r="C2019" s="359" t="s">
        <v>1123</v>
      </c>
      <c r="D2019" s="362" t="s">
        <v>5226</v>
      </c>
      <c r="E2019" s="12">
        <v>8000</v>
      </c>
      <c r="F2019" s="12" t="s">
        <v>5874</v>
      </c>
      <c r="G2019" s="12">
        <v>172.78000000000003</v>
      </c>
      <c r="H2019" s="363">
        <f t="shared" si="15"/>
        <v>1382240.0000000002</v>
      </c>
      <c r="I2019" s="12" t="s">
        <v>4905</v>
      </c>
    </row>
    <row r="2020" spans="1:9" ht="47.25" hidden="1" outlineLevel="4" x14ac:dyDescent="0.25">
      <c r="A2020" s="353">
        <v>44</v>
      </c>
      <c r="B2020" s="362" t="s">
        <v>3086</v>
      </c>
      <c r="C2020" s="359" t="s">
        <v>1123</v>
      </c>
      <c r="D2020" s="362" t="s">
        <v>5226</v>
      </c>
      <c r="E2020" s="12">
        <v>32082</v>
      </c>
      <c r="F2020" s="12" t="s">
        <v>748</v>
      </c>
      <c r="G2020" s="12">
        <v>24.91</v>
      </c>
      <c r="H2020" s="363">
        <f t="shared" si="15"/>
        <v>799162.62</v>
      </c>
      <c r="I2020" s="12" t="s">
        <v>4905</v>
      </c>
    </row>
    <row r="2021" spans="1:9" ht="47.25" hidden="1" outlineLevel="4" x14ac:dyDescent="0.25">
      <c r="A2021" s="353">
        <v>45</v>
      </c>
      <c r="B2021" s="362" t="s">
        <v>3087</v>
      </c>
      <c r="C2021" s="359" t="s">
        <v>1123</v>
      </c>
      <c r="D2021" s="362" t="s">
        <v>5226</v>
      </c>
      <c r="E2021" s="12">
        <v>11048</v>
      </c>
      <c r="F2021" s="12" t="s">
        <v>748</v>
      </c>
      <c r="G2021" s="12">
        <v>101.44</v>
      </c>
      <c r="H2021" s="363">
        <f t="shared" si="15"/>
        <v>1120709.1199999999</v>
      </c>
      <c r="I2021" s="12" t="s">
        <v>4905</v>
      </c>
    </row>
    <row r="2022" spans="1:9" ht="47.25" hidden="1" outlineLevel="4" x14ac:dyDescent="0.25">
      <c r="A2022" s="353">
        <v>46</v>
      </c>
      <c r="B2022" s="362" t="s">
        <v>3088</v>
      </c>
      <c r="C2022" s="359" t="s">
        <v>1123</v>
      </c>
      <c r="D2022" s="362" t="s">
        <v>5226</v>
      </c>
      <c r="E2022" s="12">
        <v>534</v>
      </c>
      <c r="F2022" s="12" t="s">
        <v>748</v>
      </c>
      <c r="G2022" s="12">
        <v>120</v>
      </c>
      <c r="H2022" s="363">
        <f t="shared" si="15"/>
        <v>64080</v>
      </c>
      <c r="I2022" s="12" t="s">
        <v>4905</v>
      </c>
    </row>
    <row r="2023" spans="1:9" ht="47.25" hidden="1" outlineLevel="4" x14ac:dyDescent="0.25">
      <c r="A2023" s="353">
        <v>47</v>
      </c>
      <c r="B2023" s="362" t="s">
        <v>3089</v>
      </c>
      <c r="C2023" s="359" t="s">
        <v>1123</v>
      </c>
      <c r="D2023" s="362" t="s">
        <v>5226</v>
      </c>
      <c r="E2023" s="12">
        <v>524</v>
      </c>
      <c r="F2023" s="12" t="s">
        <v>5874</v>
      </c>
      <c r="G2023" s="12">
        <v>88.29</v>
      </c>
      <c r="H2023" s="363">
        <f t="shared" si="15"/>
        <v>46263.960000000006</v>
      </c>
      <c r="I2023" s="12" t="s">
        <v>4905</v>
      </c>
    </row>
    <row r="2024" spans="1:9" ht="47.25" hidden="1" outlineLevel="4" x14ac:dyDescent="0.25">
      <c r="A2024" s="353">
        <v>48</v>
      </c>
      <c r="B2024" s="362" t="s">
        <v>3090</v>
      </c>
      <c r="C2024" s="359" t="s">
        <v>1123</v>
      </c>
      <c r="D2024" s="362" t="s">
        <v>5226</v>
      </c>
      <c r="E2024" s="12">
        <v>282</v>
      </c>
      <c r="F2024" s="12" t="s">
        <v>5874</v>
      </c>
      <c r="G2024" s="12">
        <v>100</v>
      </c>
      <c r="H2024" s="363">
        <f t="shared" si="15"/>
        <v>28200</v>
      </c>
      <c r="I2024" s="12" t="s">
        <v>4905</v>
      </c>
    </row>
    <row r="2025" spans="1:9" ht="47.25" hidden="1" outlineLevel="4" x14ac:dyDescent="0.25">
      <c r="A2025" s="353">
        <v>49</v>
      </c>
      <c r="B2025" s="362" t="s">
        <v>3091</v>
      </c>
      <c r="C2025" s="359" t="s">
        <v>1123</v>
      </c>
      <c r="D2025" s="362" t="s">
        <v>5226</v>
      </c>
      <c r="E2025" s="12">
        <v>5600</v>
      </c>
      <c r="F2025" s="12" t="s">
        <v>5874</v>
      </c>
      <c r="G2025" s="12">
        <v>572.4</v>
      </c>
      <c r="H2025" s="363">
        <f t="shared" si="15"/>
        <v>3205440</v>
      </c>
      <c r="I2025" s="12" t="s">
        <v>4905</v>
      </c>
    </row>
    <row r="2026" spans="1:9" ht="47.25" hidden="1" outlineLevel="4" x14ac:dyDescent="0.25">
      <c r="A2026" s="353">
        <v>50</v>
      </c>
      <c r="B2026" s="362" t="s">
        <v>3092</v>
      </c>
      <c r="C2026" s="359" t="s">
        <v>1123</v>
      </c>
      <c r="D2026" s="362" t="s">
        <v>5226</v>
      </c>
      <c r="E2026" s="12">
        <v>15734</v>
      </c>
      <c r="F2026" s="12" t="s">
        <v>5860</v>
      </c>
      <c r="G2026" s="12">
        <v>320</v>
      </c>
      <c r="H2026" s="363">
        <f t="shared" si="15"/>
        <v>5034880</v>
      </c>
      <c r="I2026" s="12" t="s">
        <v>4905</v>
      </c>
    </row>
    <row r="2027" spans="1:9" ht="47.25" hidden="1" outlineLevel="4" x14ac:dyDescent="0.25">
      <c r="A2027" s="353">
        <v>51</v>
      </c>
      <c r="B2027" s="362" t="s">
        <v>3093</v>
      </c>
      <c r="C2027" s="359" t="s">
        <v>1123</v>
      </c>
      <c r="D2027" s="362" t="s">
        <v>5226</v>
      </c>
      <c r="E2027" s="12">
        <v>132200</v>
      </c>
      <c r="F2027" s="12" t="s">
        <v>5874</v>
      </c>
      <c r="G2027" s="12">
        <v>3.5</v>
      </c>
      <c r="H2027" s="363">
        <f t="shared" si="15"/>
        <v>462700</v>
      </c>
      <c r="I2027" s="12" t="s">
        <v>4905</v>
      </c>
    </row>
    <row r="2028" spans="1:9" ht="47.25" hidden="1" outlineLevel="4" x14ac:dyDescent="0.25">
      <c r="A2028" s="353">
        <v>52</v>
      </c>
      <c r="B2028" s="362" t="s">
        <v>3094</v>
      </c>
      <c r="C2028" s="359" t="s">
        <v>1123</v>
      </c>
      <c r="D2028" s="362" t="s">
        <v>5226</v>
      </c>
      <c r="E2028" s="12">
        <v>29</v>
      </c>
      <c r="F2028" s="12" t="s">
        <v>2518</v>
      </c>
      <c r="G2028" s="12">
        <v>180</v>
      </c>
      <c r="H2028" s="363">
        <f t="shared" si="15"/>
        <v>5220</v>
      </c>
      <c r="I2028" s="12" t="s">
        <v>4905</v>
      </c>
    </row>
    <row r="2029" spans="1:9" ht="47.25" hidden="1" outlineLevel="4" x14ac:dyDescent="0.25">
      <c r="A2029" s="353">
        <v>53</v>
      </c>
      <c r="B2029" s="362" t="s">
        <v>3095</v>
      </c>
      <c r="C2029" s="359" t="s">
        <v>1123</v>
      </c>
      <c r="D2029" s="362" t="s">
        <v>5226</v>
      </c>
      <c r="E2029" s="12">
        <v>709</v>
      </c>
      <c r="F2029" s="12" t="s">
        <v>5891</v>
      </c>
      <c r="G2029" s="12">
        <v>450</v>
      </c>
      <c r="H2029" s="363">
        <f t="shared" si="15"/>
        <v>319050</v>
      </c>
      <c r="I2029" s="12" t="s">
        <v>4905</v>
      </c>
    </row>
    <row r="2030" spans="1:9" ht="47.25" hidden="1" outlineLevel="4" x14ac:dyDescent="0.25">
      <c r="A2030" s="353">
        <v>54</v>
      </c>
      <c r="B2030" s="362" t="s">
        <v>3096</v>
      </c>
      <c r="C2030" s="359" t="s">
        <v>1123</v>
      </c>
      <c r="D2030" s="362" t="s">
        <v>5226</v>
      </c>
      <c r="E2030" s="12">
        <v>53814</v>
      </c>
      <c r="F2030" s="12" t="s">
        <v>2518</v>
      </c>
      <c r="G2030" s="12">
        <v>52</v>
      </c>
      <c r="H2030" s="363">
        <f t="shared" si="15"/>
        <v>2798328</v>
      </c>
      <c r="I2030" s="12" t="s">
        <v>4905</v>
      </c>
    </row>
    <row r="2031" spans="1:9" ht="47.25" hidden="1" outlineLevel="4" x14ac:dyDescent="0.25">
      <c r="A2031" s="353">
        <v>55</v>
      </c>
      <c r="B2031" s="362" t="s">
        <v>3097</v>
      </c>
      <c r="C2031" s="359" t="s">
        <v>1123</v>
      </c>
      <c r="D2031" s="362" t="s">
        <v>5226</v>
      </c>
      <c r="E2031" s="12">
        <v>25145</v>
      </c>
      <c r="F2031" s="12" t="s">
        <v>5874</v>
      </c>
      <c r="G2031" s="12">
        <v>121.9</v>
      </c>
      <c r="H2031" s="363">
        <f t="shared" si="15"/>
        <v>3065175.5</v>
      </c>
      <c r="I2031" s="12" t="s">
        <v>4905</v>
      </c>
    </row>
    <row r="2032" spans="1:9" ht="47.25" hidden="1" outlineLevel="4" x14ac:dyDescent="0.25">
      <c r="A2032" s="353">
        <v>56</v>
      </c>
      <c r="B2032" s="362" t="s">
        <v>3098</v>
      </c>
      <c r="C2032" s="359" t="s">
        <v>1123</v>
      </c>
      <c r="D2032" s="362" t="s">
        <v>5226</v>
      </c>
      <c r="E2032" s="12">
        <v>60</v>
      </c>
      <c r="F2032" s="12" t="s">
        <v>5874</v>
      </c>
      <c r="G2032" s="12">
        <v>95.4</v>
      </c>
      <c r="H2032" s="363">
        <f t="shared" si="15"/>
        <v>5724</v>
      </c>
      <c r="I2032" s="12" t="s">
        <v>4905</v>
      </c>
    </row>
    <row r="2033" spans="1:9" ht="47.25" hidden="1" outlineLevel="4" x14ac:dyDescent="0.25">
      <c r="A2033" s="353">
        <v>57</v>
      </c>
      <c r="B2033" s="362" t="s">
        <v>3099</v>
      </c>
      <c r="C2033" s="359" t="s">
        <v>1123</v>
      </c>
      <c r="D2033" s="362" t="s">
        <v>5226</v>
      </c>
      <c r="E2033" s="12">
        <v>4</v>
      </c>
      <c r="F2033" s="12" t="s">
        <v>5874</v>
      </c>
      <c r="G2033" s="12">
        <v>1200</v>
      </c>
      <c r="H2033" s="363">
        <f t="shared" si="15"/>
        <v>4800</v>
      </c>
      <c r="I2033" s="12" t="s">
        <v>4905</v>
      </c>
    </row>
    <row r="2034" spans="1:9" ht="47.25" hidden="1" outlineLevel="4" x14ac:dyDescent="0.25">
      <c r="A2034" s="353">
        <v>58</v>
      </c>
      <c r="B2034" s="362" t="s">
        <v>3100</v>
      </c>
      <c r="C2034" s="359" t="s">
        <v>1123</v>
      </c>
      <c r="D2034" s="362" t="s">
        <v>5226</v>
      </c>
      <c r="E2034" s="12">
        <v>3</v>
      </c>
      <c r="F2034" s="12" t="s">
        <v>5874</v>
      </c>
      <c r="G2034" s="12">
        <v>1200</v>
      </c>
      <c r="H2034" s="363">
        <f t="shared" si="15"/>
        <v>3600</v>
      </c>
      <c r="I2034" s="12" t="s">
        <v>4905</v>
      </c>
    </row>
    <row r="2035" spans="1:9" ht="47.25" hidden="1" outlineLevel="4" x14ac:dyDescent="0.25">
      <c r="A2035" s="353">
        <v>59</v>
      </c>
      <c r="B2035" s="362" t="s">
        <v>3101</v>
      </c>
      <c r="C2035" s="359" t="s">
        <v>1123</v>
      </c>
      <c r="D2035" s="362" t="s">
        <v>5226</v>
      </c>
      <c r="E2035" s="12">
        <v>84220</v>
      </c>
      <c r="F2035" s="12" t="s">
        <v>5874</v>
      </c>
      <c r="G2035" s="12">
        <v>8.16</v>
      </c>
      <c r="H2035" s="363">
        <f t="shared" si="15"/>
        <v>687235.20000000007</v>
      </c>
      <c r="I2035" s="12" t="s">
        <v>4905</v>
      </c>
    </row>
    <row r="2036" spans="1:9" ht="47.25" hidden="1" outlineLevel="4" x14ac:dyDescent="0.25">
      <c r="A2036" s="353">
        <v>60</v>
      </c>
      <c r="B2036" s="362" t="s">
        <v>3102</v>
      </c>
      <c r="C2036" s="359" t="s">
        <v>1123</v>
      </c>
      <c r="D2036" s="362" t="s">
        <v>5226</v>
      </c>
      <c r="E2036" s="12">
        <v>16</v>
      </c>
      <c r="F2036" s="12" t="s">
        <v>5874</v>
      </c>
      <c r="G2036" s="12">
        <v>1318.64</v>
      </c>
      <c r="H2036" s="363">
        <f t="shared" si="15"/>
        <v>21098.240000000002</v>
      </c>
      <c r="I2036" s="12" t="s">
        <v>4905</v>
      </c>
    </row>
    <row r="2037" spans="1:9" ht="47.25" hidden="1" outlineLevel="4" x14ac:dyDescent="0.25">
      <c r="A2037" s="353">
        <v>61</v>
      </c>
      <c r="B2037" s="362" t="s">
        <v>3103</v>
      </c>
      <c r="C2037" s="359" t="s">
        <v>1123</v>
      </c>
      <c r="D2037" s="362" t="s">
        <v>5226</v>
      </c>
      <c r="E2037" s="12">
        <v>27</v>
      </c>
      <c r="F2037" s="12" t="s">
        <v>5874</v>
      </c>
      <c r="G2037" s="12">
        <v>3582.8</v>
      </c>
      <c r="H2037" s="363">
        <f t="shared" si="15"/>
        <v>96735.6</v>
      </c>
      <c r="I2037" s="12" t="s">
        <v>4905</v>
      </c>
    </row>
    <row r="2038" spans="1:9" ht="47.25" hidden="1" outlineLevel="4" x14ac:dyDescent="0.25">
      <c r="A2038" s="353">
        <v>62</v>
      </c>
      <c r="B2038" s="362" t="s">
        <v>3104</v>
      </c>
      <c r="C2038" s="359" t="s">
        <v>1123</v>
      </c>
      <c r="D2038" s="362" t="s">
        <v>5226</v>
      </c>
      <c r="E2038" s="12">
        <v>81</v>
      </c>
      <c r="F2038" s="12" t="s">
        <v>5874</v>
      </c>
      <c r="G2038" s="12">
        <v>4240</v>
      </c>
      <c r="H2038" s="363">
        <f t="shared" si="15"/>
        <v>343440</v>
      </c>
      <c r="I2038" s="12" t="s">
        <v>4905</v>
      </c>
    </row>
    <row r="2039" spans="1:9" ht="47.25" hidden="1" outlineLevel="4" x14ac:dyDescent="0.25">
      <c r="A2039" s="353">
        <v>63</v>
      </c>
      <c r="B2039" s="362" t="s">
        <v>3105</v>
      </c>
      <c r="C2039" s="359" t="s">
        <v>1123</v>
      </c>
      <c r="D2039" s="362" t="s">
        <v>5226</v>
      </c>
      <c r="E2039" s="12">
        <v>424</v>
      </c>
      <c r="F2039" s="12" t="s">
        <v>5874</v>
      </c>
      <c r="G2039" s="12">
        <v>943.40000000000009</v>
      </c>
      <c r="H2039" s="363">
        <f t="shared" si="15"/>
        <v>400001.60000000003</v>
      </c>
      <c r="I2039" s="12" t="s">
        <v>4905</v>
      </c>
    </row>
    <row r="2040" spans="1:9" ht="47.25" hidden="1" outlineLevel="4" x14ac:dyDescent="0.25">
      <c r="A2040" s="353">
        <v>64</v>
      </c>
      <c r="B2040" s="362" t="s">
        <v>3106</v>
      </c>
      <c r="C2040" s="359" t="s">
        <v>1123</v>
      </c>
      <c r="D2040" s="362" t="s">
        <v>5226</v>
      </c>
      <c r="E2040" s="12">
        <v>67</v>
      </c>
      <c r="F2040" s="12" t="s">
        <v>5874</v>
      </c>
      <c r="G2040" s="12">
        <v>999.99999999999989</v>
      </c>
      <c r="H2040" s="363">
        <f t="shared" si="15"/>
        <v>66999.999999999985</v>
      </c>
      <c r="I2040" s="12" t="s">
        <v>4905</v>
      </c>
    </row>
    <row r="2041" spans="1:9" ht="47.25" hidden="1" outlineLevel="4" x14ac:dyDescent="0.25">
      <c r="A2041" s="353">
        <v>65</v>
      </c>
      <c r="B2041" s="362" t="s">
        <v>3107</v>
      </c>
      <c r="C2041" s="359" t="s">
        <v>1123</v>
      </c>
      <c r="D2041" s="362" t="s">
        <v>5226</v>
      </c>
      <c r="E2041" s="12">
        <v>11</v>
      </c>
      <c r="F2041" s="12" t="s">
        <v>5874</v>
      </c>
      <c r="G2041" s="12">
        <v>714.28</v>
      </c>
      <c r="H2041" s="363">
        <f t="shared" si="15"/>
        <v>7857.08</v>
      </c>
      <c r="I2041" s="12" t="s">
        <v>4905</v>
      </c>
    </row>
    <row r="2042" spans="1:9" ht="47.25" hidden="1" outlineLevel="4" x14ac:dyDescent="0.25">
      <c r="A2042" s="353">
        <v>66</v>
      </c>
      <c r="B2042" s="362" t="s">
        <v>3108</v>
      </c>
      <c r="C2042" s="359" t="s">
        <v>1123</v>
      </c>
      <c r="D2042" s="362" t="s">
        <v>5226</v>
      </c>
      <c r="E2042" s="12">
        <v>114</v>
      </c>
      <c r="F2042" s="12" t="s">
        <v>5874</v>
      </c>
      <c r="G2042" s="12">
        <v>1166</v>
      </c>
      <c r="H2042" s="363">
        <f t="shared" ref="H2042:H2101" si="16">E2042*G2042</f>
        <v>132924</v>
      </c>
      <c r="I2042" s="12" t="s">
        <v>4905</v>
      </c>
    </row>
    <row r="2043" spans="1:9" ht="47.25" hidden="1" outlineLevel="4" x14ac:dyDescent="0.25">
      <c r="A2043" s="353">
        <v>67</v>
      </c>
      <c r="B2043" s="362" t="s">
        <v>3109</v>
      </c>
      <c r="C2043" s="359" t="s">
        <v>1123</v>
      </c>
      <c r="D2043" s="362" t="s">
        <v>5226</v>
      </c>
      <c r="E2043" s="12">
        <v>32</v>
      </c>
      <c r="F2043" s="12" t="s">
        <v>5873</v>
      </c>
      <c r="G2043" s="12">
        <v>1000</v>
      </c>
      <c r="H2043" s="363">
        <f t="shared" si="16"/>
        <v>32000</v>
      </c>
      <c r="I2043" s="12" t="s">
        <v>4905</v>
      </c>
    </row>
    <row r="2044" spans="1:9" ht="47.25" hidden="1" outlineLevel="4" x14ac:dyDescent="0.25">
      <c r="A2044" s="353">
        <v>68</v>
      </c>
      <c r="B2044" s="362" t="s">
        <v>3110</v>
      </c>
      <c r="C2044" s="359" t="s">
        <v>1123</v>
      </c>
      <c r="D2044" s="362" t="s">
        <v>5226</v>
      </c>
      <c r="E2044" s="12">
        <v>4810</v>
      </c>
      <c r="F2044" s="12" t="s">
        <v>757</v>
      </c>
      <c r="G2044" s="12">
        <v>159.00000000000003</v>
      </c>
      <c r="H2044" s="363">
        <f t="shared" si="16"/>
        <v>764790.00000000012</v>
      </c>
      <c r="I2044" s="12" t="s">
        <v>4905</v>
      </c>
    </row>
    <row r="2045" spans="1:9" ht="47.25" hidden="1" outlineLevel="4" x14ac:dyDescent="0.25">
      <c r="A2045" s="353">
        <v>69</v>
      </c>
      <c r="B2045" s="362" t="s">
        <v>3111</v>
      </c>
      <c r="C2045" s="359" t="s">
        <v>1123</v>
      </c>
      <c r="D2045" s="362" t="s">
        <v>5226</v>
      </c>
      <c r="E2045" s="12">
        <v>92</v>
      </c>
      <c r="F2045" s="12" t="s">
        <v>5874</v>
      </c>
      <c r="G2045" s="12">
        <v>22600.05</v>
      </c>
      <c r="H2045" s="363">
        <f t="shared" si="16"/>
        <v>2079204.5999999999</v>
      </c>
      <c r="I2045" s="12" t="s">
        <v>4905</v>
      </c>
    </row>
    <row r="2046" spans="1:9" ht="47.25" hidden="1" outlineLevel="4" x14ac:dyDescent="0.25">
      <c r="A2046" s="353">
        <v>70</v>
      </c>
      <c r="B2046" s="362" t="s">
        <v>3112</v>
      </c>
      <c r="C2046" s="359" t="s">
        <v>1123</v>
      </c>
      <c r="D2046" s="362" t="s">
        <v>5226</v>
      </c>
      <c r="E2046" s="12">
        <v>271.27999999999997</v>
      </c>
      <c r="F2046" s="12" t="s">
        <v>3325</v>
      </c>
      <c r="G2046" s="12">
        <v>2990</v>
      </c>
      <c r="H2046" s="363">
        <f t="shared" si="16"/>
        <v>811127.2</v>
      </c>
      <c r="I2046" s="12" t="s">
        <v>4905</v>
      </c>
    </row>
    <row r="2047" spans="1:9" ht="47.25" hidden="1" outlineLevel="4" x14ac:dyDescent="0.25">
      <c r="A2047" s="353">
        <v>71</v>
      </c>
      <c r="B2047" s="362" t="s">
        <v>3113</v>
      </c>
      <c r="C2047" s="359" t="s">
        <v>1123</v>
      </c>
      <c r="D2047" s="362" t="s">
        <v>5226</v>
      </c>
      <c r="E2047" s="12">
        <v>86</v>
      </c>
      <c r="F2047" s="12" t="s">
        <v>5874</v>
      </c>
      <c r="G2047" s="12">
        <v>821.44</v>
      </c>
      <c r="H2047" s="363">
        <f t="shared" si="16"/>
        <v>70643.840000000011</v>
      </c>
      <c r="I2047" s="12" t="s">
        <v>4905</v>
      </c>
    </row>
    <row r="2048" spans="1:9" ht="47.25" hidden="1" outlineLevel="4" x14ac:dyDescent="0.25">
      <c r="A2048" s="353">
        <v>72</v>
      </c>
      <c r="B2048" s="362" t="s">
        <v>3114</v>
      </c>
      <c r="C2048" s="359" t="s">
        <v>1123</v>
      </c>
      <c r="D2048" s="362" t="s">
        <v>5226</v>
      </c>
      <c r="E2048" s="12">
        <v>25</v>
      </c>
      <c r="F2048" s="12" t="s">
        <v>5874</v>
      </c>
      <c r="G2048" s="12">
        <v>29616.399999999998</v>
      </c>
      <c r="H2048" s="363">
        <f t="shared" si="16"/>
        <v>740410</v>
      </c>
      <c r="I2048" s="12" t="s">
        <v>4905</v>
      </c>
    </row>
    <row r="2049" spans="1:9" ht="47.25" hidden="1" outlineLevel="4" x14ac:dyDescent="0.25">
      <c r="A2049" s="353">
        <v>73</v>
      </c>
      <c r="B2049" s="362" t="s">
        <v>3115</v>
      </c>
      <c r="C2049" s="359" t="s">
        <v>1123</v>
      </c>
      <c r="D2049" s="362" t="s">
        <v>5226</v>
      </c>
      <c r="E2049" s="12">
        <v>20</v>
      </c>
      <c r="F2049" s="12" t="s">
        <v>5874</v>
      </c>
      <c r="G2049" s="12">
        <v>8089.9199999999992</v>
      </c>
      <c r="H2049" s="363">
        <f t="shared" si="16"/>
        <v>161798.39999999999</v>
      </c>
      <c r="I2049" s="12" t="s">
        <v>4905</v>
      </c>
    </row>
    <row r="2050" spans="1:9" ht="47.25" hidden="1" outlineLevel="4" x14ac:dyDescent="0.25">
      <c r="A2050" s="353">
        <v>74</v>
      </c>
      <c r="B2050" s="362" t="s">
        <v>3116</v>
      </c>
      <c r="C2050" s="359" t="s">
        <v>1123</v>
      </c>
      <c r="D2050" s="362" t="s">
        <v>5226</v>
      </c>
      <c r="E2050" s="12">
        <v>5</v>
      </c>
      <c r="F2050" s="12" t="s">
        <v>5874</v>
      </c>
      <c r="G2050" s="12">
        <v>4971.4000000000005</v>
      </c>
      <c r="H2050" s="363">
        <f t="shared" si="16"/>
        <v>24857.000000000004</v>
      </c>
      <c r="I2050" s="12" t="s">
        <v>4905</v>
      </c>
    </row>
    <row r="2051" spans="1:9" ht="47.25" hidden="1" outlineLevel="4" x14ac:dyDescent="0.25">
      <c r="A2051" s="353">
        <v>75</v>
      </c>
      <c r="B2051" s="362" t="s">
        <v>3117</v>
      </c>
      <c r="C2051" s="359" t="s">
        <v>1123</v>
      </c>
      <c r="D2051" s="362" t="s">
        <v>5226</v>
      </c>
      <c r="E2051" s="12">
        <v>149</v>
      </c>
      <c r="F2051" s="12" t="s">
        <v>5874</v>
      </c>
      <c r="G2051" s="12">
        <v>3392.85</v>
      </c>
      <c r="H2051" s="363">
        <f t="shared" si="16"/>
        <v>505534.64999999997</v>
      </c>
      <c r="I2051" s="12" t="s">
        <v>4905</v>
      </c>
    </row>
    <row r="2052" spans="1:9" ht="47.25" hidden="1" outlineLevel="4" x14ac:dyDescent="0.25">
      <c r="A2052" s="353">
        <v>76</v>
      </c>
      <c r="B2052" s="362" t="s">
        <v>3118</v>
      </c>
      <c r="C2052" s="359" t="s">
        <v>1123</v>
      </c>
      <c r="D2052" s="362" t="s">
        <v>5226</v>
      </c>
      <c r="E2052" s="12">
        <v>33</v>
      </c>
      <c r="F2052" s="12" t="s">
        <v>5860</v>
      </c>
      <c r="G2052" s="12">
        <v>2232.14</v>
      </c>
      <c r="H2052" s="363">
        <f t="shared" si="16"/>
        <v>73660.62</v>
      </c>
      <c r="I2052" s="12" t="s">
        <v>4905</v>
      </c>
    </row>
    <row r="2053" spans="1:9" ht="47.25" hidden="1" outlineLevel="4" x14ac:dyDescent="0.25">
      <c r="A2053" s="353">
        <v>77</v>
      </c>
      <c r="B2053" s="362" t="s">
        <v>3119</v>
      </c>
      <c r="C2053" s="359" t="s">
        <v>1123</v>
      </c>
      <c r="D2053" s="362" t="s">
        <v>5226</v>
      </c>
      <c r="E2053" s="12">
        <v>433</v>
      </c>
      <c r="F2053" s="12" t="s">
        <v>5874</v>
      </c>
      <c r="G2053" s="12">
        <v>714.28</v>
      </c>
      <c r="H2053" s="363">
        <f t="shared" si="16"/>
        <v>309283.24</v>
      </c>
      <c r="I2053" s="12" t="s">
        <v>4905</v>
      </c>
    </row>
    <row r="2054" spans="1:9" ht="47.25" hidden="1" outlineLevel="4" x14ac:dyDescent="0.25">
      <c r="A2054" s="353">
        <v>78</v>
      </c>
      <c r="B2054" s="362" t="s">
        <v>3120</v>
      </c>
      <c r="C2054" s="359" t="s">
        <v>1123</v>
      </c>
      <c r="D2054" s="362" t="s">
        <v>5226</v>
      </c>
      <c r="E2054" s="12">
        <v>3350</v>
      </c>
      <c r="F2054" s="12" t="s">
        <v>5874</v>
      </c>
      <c r="G2054" s="12">
        <v>182.29</v>
      </c>
      <c r="H2054" s="363">
        <f t="shared" si="16"/>
        <v>610671.5</v>
      </c>
      <c r="I2054" s="12" t="s">
        <v>4905</v>
      </c>
    </row>
    <row r="2055" spans="1:9" ht="47.25" hidden="1" outlineLevel="4" x14ac:dyDescent="0.25">
      <c r="A2055" s="353">
        <v>79</v>
      </c>
      <c r="B2055" s="362" t="s">
        <v>3121</v>
      </c>
      <c r="C2055" s="359" t="s">
        <v>1123</v>
      </c>
      <c r="D2055" s="362" t="s">
        <v>5226</v>
      </c>
      <c r="E2055" s="12">
        <v>15</v>
      </c>
      <c r="F2055" s="12" t="s">
        <v>5874</v>
      </c>
      <c r="G2055" s="12">
        <v>16000</v>
      </c>
      <c r="H2055" s="363">
        <f t="shared" si="16"/>
        <v>240000</v>
      </c>
      <c r="I2055" s="12" t="s">
        <v>4905</v>
      </c>
    </row>
    <row r="2056" spans="1:9" ht="47.25" hidden="1" outlineLevel="4" x14ac:dyDescent="0.25">
      <c r="A2056" s="353">
        <v>80</v>
      </c>
      <c r="B2056" s="362" t="s">
        <v>3122</v>
      </c>
      <c r="C2056" s="359" t="s">
        <v>1123</v>
      </c>
      <c r="D2056" s="362" t="s">
        <v>5226</v>
      </c>
      <c r="E2056" s="12">
        <v>30</v>
      </c>
      <c r="F2056" s="12" t="s">
        <v>5874</v>
      </c>
      <c r="G2056" s="12">
        <v>521.09</v>
      </c>
      <c r="H2056" s="363">
        <f t="shared" si="16"/>
        <v>15632.7</v>
      </c>
      <c r="I2056" s="12" t="s">
        <v>4905</v>
      </c>
    </row>
    <row r="2057" spans="1:9" ht="47.25" hidden="1" outlineLevel="4" x14ac:dyDescent="0.25">
      <c r="A2057" s="353">
        <v>81</v>
      </c>
      <c r="B2057" s="362" t="s">
        <v>3093</v>
      </c>
      <c r="C2057" s="359" t="s">
        <v>1123</v>
      </c>
      <c r="D2057" s="362" t="s">
        <v>5226</v>
      </c>
      <c r="E2057" s="12">
        <v>3520</v>
      </c>
      <c r="F2057" s="12" t="s">
        <v>5874</v>
      </c>
      <c r="G2057" s="12">
        <v>3.5</v>
      </c>
      <c r="H2057" s="363">
        <f t="shared" si="16"/>
        <v>12320</v>
      </c>
      <c r="I2057" s="12" t="s">
        <v>4905</v>
      </c>
    </row>
    <row r="2058" spans="1:9" ht="47.25" hidden="1" outlineLevel="4" x14ac:dyDescent="0.25">
      <c r="A2058" s="353">
        <v>82</v>
      </c>
      <c r="B2058" s="362" t="s">
        <v>3123</v>
      </c>
      <c r="C2058" s="359" t="s">
        <v>1123</v>
      </c>
      <c r="D2058" s="362" t="s">
        <v>5226</v>
      </c>
      <c r="E2058" s="12">
        <v>3</v>
      </c>
      <c r="F2058" s="12" t="s">
        <v>5874</v>
      </c>
      <c r="G2058" s="12">
        <v>3500</v>
      </c>
      <c r="H2058" s="363">
        <f t="shared" si="16"/>
        <v>10500</v>
      </c>
      <c r="I2058" s="12" t="s">
        <v>4905</v>
      </c>
    </row>
    <row r="2059" spans="1:9" ht="47.25" hidden="1" outlineLevel="4" x14ac:dyDescent="0.25">
      <c r="A2059" s="353">
        <v>83</v>
      </c>
      <c r="B2059" s="362" t="s">
        <v>3124</v>
      </c>
      <c r="C2059" s="359" t="s">
        <v>1123</v>
      </c>
      <c r="D2059" s="362" t="s">
        <v>5226</v>
      </c>
      <c r="E2059" s="12">
        <v>3</v>
      </c>
      <c r="F2059" s="12" t="s">
        <v>5874</v>
      </c>
      <c r="G2059" s="12">
        <v>2100</v>
      </c>
      <c r="H2059" s="363">
        <f t="shared" si="16"/>
        <v>6300</v>
      </c>
      <c r="I2059" s="12" t="s">
        <v>4905</v>
      </c>
    </row>
    <row r="2060" spans="1:9" ht="47.25" hidden="1" outlineLevel="4" x14ac:dyDescent="0.25">
      <c r="A2060" s="353">
        <v>84</v>
      </c>
      <c r="B2060" s="362" t="s">
        <v>3125</v>
      </c>
      <c r="C2060" s="359" t="s">
        <v>1123</v>
      </c>
      <c r="D2060" s="362" t="s">
        <v>5226</v>
      </c>
      <c r="E2060" s="12">
        <v>2</v>
      </c>
      <c r="F2060" s="12" t="s">
        <v>5874</v>
      </c>
      <c r="G2060" s="12">
        <v>900</v>
      </c>
      <c r="H2060" s="363">
        <f t="shared" si="16"/>
        <v>1800</v>
      </c>
      <c r="I2060" s="12" t="s">
        <v>4905</v>
      </c>
    </row>
    <row r="2061" spans="1:9" ht="47.25" hidden="1" outlineLevel="4" x14ac:dyDescent="0.25">
      <c r="A2061" s="353">
        <v>85</v>
      </c>
      <c r="B2061" s="362" t="s">
        <v>3126</v>
      </c>
      <c r="C2061" s="359" t="s">
        <v>1123</v>
      </c>
      <c r="D2061" s="362" t="s">
        <v>5226</v>
      </c>
      <c r="E2061" s="12">
        <v>30</v>
      </c>
      <c r="F2061" s="12" t="s">
        <v>5874</v>
      </c>
      <c r="G2061" s="12">
        <v>283.92</v>
      </c>
      <c r="H2061" s="363">
        <f t="shared" si="16"/>
        <v>8517.6</v>
      </c>
      <c r="I2061" s="12" t="s">
        <v>4905</v>
      </c>
    </row>
    <row r="2062" spans="1:9" ht="47.25" hidden="1" outlineLevel="4" x14ac:dyDescent="0.25">
      <c r="A2062" s="353">
        <v>86</v>
      </c>
      <c r="B2062" s="362" t="s">
        <v>3127</v>
      </c>
      <c r="C2062" s="359" t="s">
        <v>1123</v>
      </c>
      <c r="D2062" s="362" t="s">
        <v>5226</v>
      </c>
      <c r="E2062" s="12">
        <v>8</v>
      </c>
      <c r="F2062" s="12" t="s">
        <v>5874</v>
      </c>
      <c r="G2062" s="12">
        <v>4800</v>
      </c>
      <c r="H2062" s="363">
        <f t="shared" si="16"/>
        <v>38400</v>
      </c>
      <c r="I2062" s="12" t="s">
        <v>4905</v>
      </c>
    </row>
    <row r="2063" spans="1:9" ht="47.25" hidden="1" outlineLevel="4" x14ac:dyDescent="0.25">
      <c r="A2063" s="353">
        <v>87</v>
      </c>
      <c r="B2063" s="362" t="s">
        <v>3128</v>
      </c>
      <c r="C2063" s="359" t="s">
        <v>1123</v>
      </c>
      <c r="D2063" s="362" t="s">
        <v>5226</v>
      </c>
      <c r="E2063" s="12">
        <v>2</v>
      </c>
      <c r="F2063" s="12" t="s">
        <v>748</v>
      </c>
      <c r="G2063" s="12">
        <v>1800</v>
      </c>
      <c r="H2063" s="363">
        <f t="shared" si="16"/>
        <v>3600</v>
      </c>
      <c r="I2063" s="12" t="s">
        <v>4905</v>
      </c>
    </row>
    <row r="2064" spans="1:9" ht="47.25" hidden="1" outlineLevel="4" x14ac:dyDescent="0.25">
      <c r="A2064" s="353">
        <v>88</v>
      </c>
      <c r="B2064" s="362" t="s">
        <v>3129</v>
      </c>
      <c r="C2064" s="359" t="s">
        <v>1123</v>
      </c>
      <c r="D2064" s="362" t="s">
        <v>5226</v>
      </c>
      <c r="E2064" s="12">
        <v>1</v>
      </c>
      <c r="F2064" s="12" t="s">
        <v>5874</v>
      </c>
      <c r="G2064" s="12">
        <v>2839.28</v>
      </c>
      <c r="H2064" s="363">
        <f t="shared" si="16"/>
        <v>2839.28</v>
      </c>
      <c r="I2064" s="12" t="s">
        <v>4905</v>
      </c>
    </row>
    <row r="2065" spans="1:9" ht="47.25" hidden="1" outlineLevel="4" x14ac:dyDescent="0.25">
      <c r="A2065" s="353">
        <v>89</v>
      </c>
      <c r="B2065" s="362" t="s">
        <v>3130</v>
      </c>
      <c r="C2065" s="359" t="s">
        <v>1123</v>
      </c>
      <c r="D2065" s="362" t="s">
        <v>5226</v>
      </c>
      <c r="E2065" s="12">
        <v>5</v>
      </c>
      <c r="F2065" s="12" t="s">
        <v>5874</v>
      </c>
      <c r="G2065" s="12">
        <v>946.42</v>
      </c>
      <c r="H2065" s="363">
        <f t="shared" si="16"/>
        <v>4732.0999999999995</v>
      </c>
      <c r="I2065" s="12" t="s">
        <v>4905</v>
      </c>
    </row>
    <row r="2066" spans="1:9" ht="47.25" hidden="1" outlineLevel="4" x14ac:dyDescent="0.25">
      <c r="A2066" s="353">
        <v>90</v>
      </c>
      <c r="B2066" s="362" t="s">
        <v>3131</v>
      </c>
      <c r="C2066" s="359" t="s">
        <v>1123</v>
      </c>
      <c r="D2066" s="362" t="s">
        <v>5226</v>
      </c>
      <c r="E2066" s="12">
        <v>3</v>
      </c>
      <c r="F2066" s="12" t="s">
        <v>5874</v>
      </c>
      <c r="G2066" s="12">
        <v>4500</v>
      </c>
      <c r="H2066" s="363">
        <f t="shared" si="16"/>
        <v>13500</v>
      </c>
      <c r="I2066" s="12" t="s">
        <v>4905</v>
      </c>
    </row>
    <row r="2067" spans="1:9" ht="47.25" hidden="1" outlineLevel="4" x14ac:dyDescent="0.25">
      <c r="A2067" s="353">
        <v>91</v>
      </c>
      <c r="B2067" s="362" t="s">
        <v>3132</v>
      </c>
      <c r="C2067" s="359" t="s">
        <v>1123</v>
      </c>
      <c r="D2067" s="362" t="s">
        <v>5226</v>
      </c>
      <c r="E2067" s="12">
        <v>4</v>
      </c>
      <c r="F2067" s="12" t="s">
        <v>2518</v>
      </c>
      <c r="G2067" s="12">
        <v>150</v>
      </c>
      <c r="H2067" s="363">
        <f t="shared" si="16"/>
        <v>600</v>
      </c>
      <c r="I2067" s="12" t="s">
        <v>4905</v>
      </c>
    </row>
    <row r="2068" spans="1:9" ht="47.25" hidden="1" outlineLevel="4" x14ac:dyDescent="0.25">
      <c r="A2068" s="353">
        <v>92</v>
      </c>
      <c r="B2068" s="362" t="s">
        <v>3133</v>
      </c>
      <c r="C2068" s="359" t="s">
        <v>1123</v>
      </c>
      <c r="D2068" s="362" t="s">
        <v>5226</v>
      </c>
      <c r="E2068" s="12">
        <v>7</v>
      </c>
      <c r="F2068" s="12" t="s">
        <v>5874</v>
      </c>
      <c r="G2068" s="12">
        <v>400</v>
      </c>
      <c r="H2068" s="363">
        <f t="shared" si="16"/>
        <v>2800</v>
      </c>
      <c r="I2068" s="12" t="s">
        <v>4905</v>
      </c>
    </row>
    <row r="2069" spans="1:9" ht="47.25" hidden="1" outlineLevel="4" x14ac:dyDescent="0.25">
      <c r="A2069" s="353">
        <v>93</v>
      </c>
      <c r="B2069" s="362" t="s">
        <v>3134</v>
      </c>
      <c r="C2069" s="359" t="s">
        <v>1123</v>
      </c>
      <c r="D2069" s="362" t="s">
        <v>5226</v>
      </c>
      <c r="E2069" s="12">
        <v>1</v>
      </c>
      <c r="F2069" s="12" t="s">
        <v>5874</v>
      </c>
      <c r="G2069" s="12">
        <v>12000</v>
      </c>
      <c r="H2069" s="363">
        <f t="shared" si="16"/>
        <v>12000</v>
      </c>
      <c r="I2069" s="12" t="s">
        <v>4905</v>
      </c>
    </row>
    <row r="2070" spans="1:9" ht="47.25" hidden="1" outlineLevel="4" x14ac:dyDescent="0.25">
      <c r="A2070" s="353">
        <v>94</v>
      </c>
      <c r="B2070" s="362" t="s">
        <v>3135</v>
      </c>
      <c r="C2070" s="359" t="s">
        <v>1123</v>
      </c>
      <c r="D2070" s="362" t="s">
        <v>5226</v>
      </c>
      <c r="E2070" s="12">
        <v>2</v>
      </c>
      <c r="F2070" s="12" t="s">
        <v>5874</v>
      </c>
      <c r="G2070" s="12">
        <v>2500</v>
      </c>
      <c r="H2070" s="363">
        <f t="shared" si="16"/>
        <v>5000</v>
      </c>
      <c r="I2070" s="12" t="s">
        <v>4905</v>
      </c>
    </row>
    <row r="2071" spans="1:9" ht="47.25" hidden="1" outlineLevel="4" x14ac:dyDescent="0.25">
      <c r="A2071" s="353">
        <v>95</v>
      </c>
      <c r="B2071" s="362" t="s">
        <v>3136</v>
      </c>
      <c r="C2071" s="359" t="s">
        <v>1123</v>
      </c>
      <c r="D2071" s="362" t="s">
        <v>5226</v>
      </c>
      <c r="E2071" s="12">
        <v>200</v>
      </c>
      <c r="F2071" s="12" t="s">
        <v>5874</v>
      </c>
      <c r="G2071" s="12">
        <v>104.46</v>
      </c>
      <c r="H2071" s="363">
        <f t="shared" si="16"/>
        <v>20892</v>
      </c>
      <c r="I2071" s="12" t="s">
        <v>4905</v>
      </c>
    </row>
    <row r="2072" spans="1:9" ht="47.25" hidden="1" outlineLevel="4" x14ac:dyDescent="0.25">
      <c r="A2072" s="353">
        <v>96</v>
      </c>
      <c r="B2072" s="362" t="s">
        <v>3137</v>
      </c>
      <c r="C2072" s="359" t="s">
        <v>1123</v>
      </c>
      <c r="D2072" s="362" t="s">
        <v>5226</v>
      </c>
      <c r="E2072" s="12">
        <v>1</v>
      </c>
      <c r="F2072" s="12" t="s">
        <v>5874</v>
      </c>
      <c r="G2072" s="12">
        <v>2555.35</v>
      </c>
      <c r="H2072" s="363">
        <f t="shared" si="16"/>
        <v>2555.35</v>
      </c>
      <c r="I2072" s="12" t="s">
        <v>4905</v>
      </c>
    </row>
    <row r="2073" spans="1:9" ht="47.25" hidden="1" outlineLevel="4" x14ac:dyDescent="0.25">
      <c r="A2073" s="353">
        <v>97</v>
      </c>
      <c r="B2073" s="362" t="s">
        <v>3138</v>
      </c>
      <c r="C2073" s="359" t="s">
        <v>1123</v>
      </c>
      <c r="D2073" s="362" t="s">
        <v>5226</v>
      </c>
      <c r="E2073" s="12">
        <v>260</v>
      </c>
      <c r="F2073" s="12" t="s">
        <v>5874</v>
      </c>
      <c r="G2073" s="12">
        <v>302.67</v>
      </c>
      <c r="H2073" s="363">
        <f t="shared" si="16"/>
        <v>78694.2</v>
      </c>
      <c r="I2073" s="12" t="s">
        <v>4905</v>
      </c>
    </row>
    <row r="2074" spans="1:9" ht="47.25" hidden="1" outlineLevel="4" x14ac:dyDescent="0.25">
      <c r="A2074" s="353">
        <v>98</v>
      </c>
      <c r="B2074" s="362" t="s">
        <v>3139</v>
      </c>
      <c r="C2074" s="359" t="s">
        <v>1123</v>
      </c>
      <c r="D2074" s="362" t="s">
        <v>5226</v>
      </c>
      <c r="E2074" s="12">
        <v>1000</v>
      </c>
      <c r="F2074" s="12" t="s">
        <v>5874</v>
      </c>
      <c r="G2074" s="12">
        <v>104.46</v>
      </c>
      <c r="H2074" s="363">
        <f t="shared" si="16"/>
        <v>104460</v>
      </c>
      <c r="I2074" s="12" t="s">
        <v>4905</v>
      </c>
    </row>
    <row r="2075" spans="1:9" ht="47.25" hidden="1" outlineLevel="4" x14ac:dyDescent="0.25">
      <c r="A2075" s="353">
        <v>99</v>
      </c>
      <c r="B2075" s="362" t="s">
        <v>3140</v>
      </c>
      <c r="C2075" s="359" t="s">
        <v>1123</v>
      </c>
      <c r="D2075" s="362" t="s">
        <v>5226</v>
      </c>
      <c r="E2075" s="12">
        <v>1000</v>
      </c>
      <c r="F2075" s="12" t="s">
        <v>5874</v>
      </c>
      <c r="G2075" s="12">
        <v>94.64</v>
      </c>
      <c r="H2075" s="363">
        <f t="shared" si="16"/>
        <v>94640</v>
      </c>
      <c r="I2075" s="12" t="s">
        <v>4905</v>
      </c>
    </row>
    <row r="2076" spans="1:9" ht="47.25" hidden="1" outlineLevel="4" x14ac:dyDescent="0.25">
      <c r="A2076" s="353">
        <v>100</v>
      </c>
      <c r="B2076" s="362" t="s">
        <v>3141</v>
      </c>
      <c r="C2076" s="359" t="s">
        <v>1123</v>
      </c>
      <c r="D2076" s="362" t="s">
        <v>5226</v>
      </c>
      <c r="E2076" s="12">
        <v>50</v>
      </c>
      <c r="F2076" s="12" t="s">
        <v>5874</v>
      </c>
      <c r="G2076" s="12">
        <v>265.17</v>
      </c>
      <c r="H2076" s="363">
        <f t="shared" si="16"/>
        <v>13258.5</v>
      </c>
      <c r="I2076" s="12" t="s">
        <v>4905</v>
      </c>
    </row>
    <row r="2077" spans="1:9" ht="47.25" hidden="1" outlineLevel="4" x14ac:dyDescent="0.25">
      <c r="A2077" s="353">
        <v>101</v>
      </c>
      <c r="B2077" s="362" t="s">
        <v>3142</v>
      </c>
      <c r="C2077" s="359" t="s">
        <v>1123</v>
      </c>
      <c r="D2077" s="362" t="s">
        <v>5226</v>
      </c>
      <c r="E2077" s="12">
        <v>4</v>
      </c>
      <c r="F2077" s="12" t="s">
        <v>5874</v>
      </c>
      <c r="G2077" s="12">
        <v>350</v>
      </c>
      <c r="H2077" s="363">
        <f t="shared" si="16"/>
        <v>1400</v>
      </c>
      <c r="I2077" s="12" t="s">
        <v>4905</v>
      </c>
    </row>
    <row r="2078" spans="1:9" ht="47.25" hidden="1" outlineLevel="4" x14ac:dyDescent="0.25">
      <c r="A2078" s="353">
        <v>102</v>
      </c>
      <c r="B2078" s="362" t="s">
        <v>3143</v>
      </c>
      <c r="C2078" s="359" t="s">
        <v>1123</v>
      </c>
      <c r="D2078" s="362" t="s">
        <v>5226</v>
      </c>
      <c r="E2078" s="12">
        <v>400</v>
      </c>
      <c r="F2078" s="12" t="s">
        <v>748</v>
      </c>
      <c r="G2078" s="12">
        <v>199.1</v>
      </c>
      <c r="H2078" s="363">
        <f t="shared" si="16"/>
        <v>79640</v>
      </c>
      <c r="I2078" s="12" t="s">
        <v>4905</v>
      </c>
    </row>
    <row r="2079" spans="1:9" ht="47.25" hidden="1" outlineLevel="4" x14ac:dyDescent="0.25">
      <c r="A2079" s="353">
        <v>103</v>
      </c>
      <c r="B2079" s="362" t="s">
        <v>2729</v>
      </c>
      <c r="C2079" s="359" t="s">
        <v>1123</v>
      </c>
      <c r="D2079" s="362" t="s">
        <v>5226</v>
      </c>
      <c r="E2079" s="12">
        <v>1</v>
      </c>
      <c r="F2079" s="12" t="s">
        <v>5874</v>
      </c>
      <c r="G2079" s="12">
        <v>800</v>
      </c>
      <c r="H2079" s="363">
        <f t="shared" si="16"/>
        <v>800</v>
      </c>
      <c r="I2079" s="12" t="s">
        <v>4905</v>
      </c>
    </row>
    <row r="2080" spans="1:9" ht="47.25" hidden="1" outlineLevel="4" x14ac:dyDescent="0.25">
      <c r="A2080" s="353">
        <v>104</v>
      </c>
      <c r="B2080" s="362" t="s">
        <v>3144</v>
      </c>
      <c r="C2080" s="359" t="s">
        <v>1123</v>
      </c>
      <c r="D2080" s="362" t="s">
        <v>5226</v>
      </c>
      <c r="E2080" s="12">
        <v>10</v>
      </c>
      <c r="F2080" s="12" t="s">
        <v>5874</v>
      </c>
      <c r="G2080" s="12">
        <v>1892.85</v>
      </c>
      <c r="H2080" s="363">
        <f t="shared" si="16"/>
        <v>18928.5</v>
      </c>
      <c r="I2080" s="12" t="s">
        <v>4905</v>
      </c>
    </row>
    <row r="2081" spans="1:9" ht="47.25" hidden="1" outlineLevel="4" x14ac:dyDescent="0.25">
      <c r="A2081" s="353">
        <v>105</v>
      </c>
      <c r="B2081" s="362" t="s">
        <v>3145</v>
      </c>
      <c r="C2081" s="359" t="s">
        <v>1123</v>
      </c>
      <c r="D2081" s="362" t="s">
        <v>5226</v>
      </c>
      <c r="E2081" s="12">
        <v>3</v>
      </c>
      <c r="F2081" s="12" t="s">
        <v>5874</v>
      </c>
      <c r="G2081" s="12">
        <v>4500</v>
      </c>
      <c r="H2081" s="363">
        <f t="shared" si="16"/>
        <v>13500</v>
      </c>
      <c r="I2081" s="12" t="s">
        <v>4905</v>
      </c>
    </row>
    <row r="2082" spans="1:9" ht="47.25" hidden="1" outlineLevel="4" x14ac:dyDescent="0.25">
      <c r="A2082" s="353">
        <v>106</v>
      </c>
      <c r="B2082" s="362" t="s">
        <v>3146</v>
      </c>
      <c r="C2082" s="359" t="s">
        <v>1123</v>
      </c>
      <c r="D2082" s="362" t="s">
        <v>5226</v>
      </c>
      <c r="E2082" s="12">
        <v>31</v>
      </c>
      <c r="F2082" s="12" t="s">
        <v>5874</v>
      </c>
      <c r="G2082" s="12">
        <v>150</v>
      </c>
      <c r="H2082" s="363">
        <f t="shared" si="16"/>
        <v>4650</v>
      </c>
      <c r="I2082" s="12" t="s">
        <v>4905</v>
      </c>
    </row>
    <row r="2083" spans="1:9" ht="47.25" hidden="1" outlineLevel="4" x14ac:dyDescent="0.25">
      <c r="A2083" s="353">
        <v>107</v>
      </c>
      <c r="B2083" s="362" t="s">
        <v>3106</v>
      </c>
      <c r="C2083" s="359" t="s">
        <v>1123</v>
      </c>
      <c r="D2083" s="362" t="s">
        <v>5226</v>
      </c>
      <c r="E2083" s="12">
        <v>5</v>
      </c>
      <c r="F2083" s="12" t="s">
        <v>5874</v>
      </c>
      <c r="G2083" s="12">
        <v>1200</v>
      </c>
      <c r="H2083" s="363">
        <f t="shared" si="16"/>
        <v>6000</v>
      </c>
      <c r="I2083" s="12" t="s">
        <v>4905</v>
      </c>
    </row>
    <row r="2084" spans="1:9" ht="47.25" hidden="1" outlineLevel="4" x14ac:dyDescent="0.25">
      <c r="A2084" s="353">
        <v>108</v>
      </c>
      <c r="B2084" s="362" t="s">
        <v>3147</v>
      </c>
      <c r="C2084" s="359" t="s">
        <v>1123</v>
      </c>
      <c r="D2084" s="362" t="s">
        <v>5226</v>
      </c>
      <c r="E2084" s="12">
        <v>4</v>
      </c>
      <c r="F2084" s="12" t="s">
        <v>5874</v>
      </c>
      <c r="G2084" s="12">
        <v>200</v>
      </c>
      <c r="H2084" s="363">
        <f t="shared" si="16"/>
        <v>800</v>
      </c>
      <c r="I2084" s="12" t="s">
        <v>4905</v>
      </c>
    </row>
    <row r="2085" spans="1:9" ht="47.25" hidden="1" outlineLevel="4" x14ac:dyDescent="0.25">
      <c r="A2085" s="353">
        <v>109</v>
      </c>
      <c r="B2085" s="362" t="s">
        <v>3148</v>
      </c>
      <c r="C2085" s="359" t="s">
        <v>1123</v>
      </c>
      <c r="D2085" s="362" t="s">
        <v>5226</v>
      </c>
      <c r="E2085" s="12">
        <v>5</v>
      </c>
      <c r="F2085" s="12" t="s">
        <v>5874</v>
      </c>
      <c r="G2085" s="12">
        <v>709.82</v>
      </c>
      <c r="H2085" s="363">
        <f t="shared" si="16"/>
        <v>3549.1000000000004</v>
      </c>
      <c r="I2085" s="12" t="s">
        <v>4905</v>
      </c>
    </row>
    <row r="2086" spans="1:9" ht="47.25" hidden="1" outlineLevel="4" x14ac:dyDescent="0.25">
      <c r="A2086" s="353">
        <v>110</v>
      </c>
      <c r="B2086" s="362" t="s">
        <v>3149</v>
      </c>
      <c r="C2086" s="359" t="s">
        <v>1123</v>
      </c>
      <c r="D2086" s="362" t="s">
        <v>5226</v>
      </c>
      <c r="E2086" s="12">
        <v>10</v>
      </c>
      <c r="F2086" s="12" t="s">
        <v>5874</v>
      </c>
      <c r="G2086" s="12">
        <v>1135.71</v>
      </c>
      <c r="H2086" s="363">
        <f t="shared" si="16"/>
        <v>11357.1</v>
      </c>
      <c r="I2086" s="12" t="s">
        <v>4905</v>
      </c>
    </row>
    <row r="2087" spans="1:9" ht="47.25" hidden="1" outlineLevel="4" x14ac:dyDescent="0.25">
      <c r="A2087" s="353">
        <v>111</v>
      </c>
      <c r="B2087" s="362" t="s">
        <v>3150</v>
      </c>
      <c r="C2087" s="359" t="s">
        <v>1123</v>
      </c>
      <c r="D2087" s="362" t="s">
        <v>5226</v>
      </c>
      <c r="E2087" s="12">
        <v>1</v>
      </c>
      <c r="F2087" s="12" t="s">
        <v>5874</v>
      </c>
      <c r="G2087" s="12">
        <v>2500</v>
      </c>
      <c r="H2087" s="363">
        <f t="shared" si="16"/>
        <v>2500</v>
      </c>
      <c r="I2087" s="12" t="s">
        <v>4905</v>
      </c>
    </row>
    <row r="2088" spans="1:9" ht="47.25" hidden="1" outlineLevel="4" x14ac:dyDescent="0.25">
      <c r="A2088" s="353">
        <v>112</v>
      </c>
      <c r="B2088" s="362" t="s">
        <v>3151</v>
      </c>
      <c r="C2088" s="359" t="s">
        <v>1123</v>
      </c>
      <c r="D2088" s="362" t="s">
        <v>5226</v>
      </c>
      <c r="E2088" s="12">
        <v>9</v>
      </c>
      <c r="F2088" s="12" t="s">
        <v>5874</v>
      </c>
      <c r="G2088" s="12">
        <v>900</v>
      </c>
      <c r="H2088" s="363">
        <f t="shared" si="16"/>
        <v>8100</v>
      </c>
      <c r="I2088" s="12" t="s">
        <v>4905</v>
      </c>
    </row>
    <row r="2089" spans="1:9" ht="47.25" hidden="1" outlineLevel="4" x14ac:dyDescent="0.25">
      <c r="A2089" s="353">
        <v>113</v>
      </c>
      <c r="B2089" s="362" t="s">
        <v>3152</v>
      </c>
      <c r="C2089" s="359" t="s">
        <v>1123</v>
      </c>
      <c r="D2089" s="362" t="s">
        <v>5226</v>
      </c>
      <c r="E2089" s="12">
        <v>6</v>
      </c>
      <c r="F2089" s="12" t="s">
        <v>5874</v>
      </c>
      <c r="G2089" s="12">
        <v>14196.42</v>
      </c>
      <c r="H2089" s="363">
        <f t="shared" si="16"/>
        <v>85178.52</v>
      </c>
      <c r="I2089" s="12" t="s">
        <v>4905</v>
      </c>
    </row>
    <row r="2090" spans="1:9" ht="47.25" hidden="1" outlineLevel="4" x14ac:dyDescent="0.25">
      <c r="A2090" s="353">
        <v>114</v>
      </c>
      <c r="B2090" s="362" t="s">
        <v>3153</v>
      </c>
      <c r="C2090" s="359" t="s">
        <v>1123</v>
      </c>
      <c r="D2090" s="362" t="s">
        <v>5226</v>
      </c>
      <c r="E2090" s="12">
        <v>2</v>
      </c>
      <c r="F2090" s="12" t="s">
        <v>5874</v>
      </c>
      <c r="G2090" s="12">
        <v>6624.9999999999991</v>
      </c>
      <c r="H2090" s="363">
        <f t="shared" si="16"/>
        <v>13249.999999999998</v>
      </c>
      <c r="I2090" s="12" t="s">
        <v>4905</v>
      </c>
    </row>
    <row r="2091" spans="1:9" ht="47.25" hidden="1" outlineLevel="4" x14ac:dyDescent="0.25">
      <c r="A2091" s="353">
        <v>115</v>
      </c>
      <c r="B2091" s="362" t="s">
        <v>3154</v>
      </c>
      <c r="C2091" s="359" t="s">
        <v>1123</v>
      </c>
      <c r="D2091" s="362" t="s">
        <v>5226</v>
      </c>
      <c r="E2091" s="12">
        <v>1</v>
      </c>
      <c r="F2091" s="12" t="s">
        <v>5874</v>
      </c>
      <c r="G2091" s="12">
        <v>95000</v>
      </c>
      <c r="H2091" s="363">
        <f t="shared" si="16"/>
        <v>95000</v>
      </c>
      <c r="I2091" s="12" t="s">
        <v>4905</v>
      </c>
    </row>
    <row r="2092" spans="1:9" ht="47.25" hidden="1" outlineLevel="4" x14ac:dyDescent="0.25">
      <c r="A2092" s="353">
        <v>116</v>
      </c>
      <c r="B2092" s="362" t="s">
        <v>3155</v>
      </c>
      <c r="C2092" s="359" t="s">
        <v>1123</v>
      </c>
      <c r="D2092" s="362" t="s">
        <v>5226</v>
      </c>
      <c r="E2092" s="12">
        <v>1</v>
      </c>
      <c r="F2092" s="12" t="s">
        <v>5874</v>
      </c>
      <c r="G2092" s="12">
        <v>17000</v>
      </c>
      <c r="H2092" s="363">
        <f t="shared" si="16"/>
        <v>17000</v>
      </c>
      <c r="I2092" s="12" t="s">
        <v>4905</v>
      </c>
    </row>
    <row r="2093" spans="1:9" ht="47.25" hidden="1" outlineLevel="4" x14ac:dyDescent="0.25">
      <c r="A2093" s="353">
        <v>117</v>
      </c>
      <c r="B2093" s="362" t="s">
        <v>3156</v>
      </c>
      <c r="C2093" s="359" t="s">
        <v>1123</v>
      </c>
      <c r="D2093" s="362" t="s">
        <v>5226</v>
      </c>
      <c r="E2093" s="12">
        <v>16</v>
      </c>
      <c r="F2093" s="12" t="s">
        <v>757</v>
      </c>
      <c r="G2093" s="12">
        <v>2366.0700000000002</v>
      </c>
      <c r="H2093" s="363">
        <f t="shared" si="16"/>
        <v>37857.120000000003</v>
      </c>
      <c r="I2093" s="12" t="s">
        <v>4905</v>
      </c>
    </row>
    <row r="2094" spans="1:9" ht="47.25" hidden="1" outlineLevel="4" x14ac:dyDescent="0.25">
      <c r="A2094" s="353">
        <v>118</v>
      </c>
      <c r="B2094" s="362" t="s">
        <v>3157</v>
      </c>
      <c r="C2094" s="359" t="s">
        <v>1123</v>
      </c>
      <c r="D2094" s="362" t="s">
        <v>5226</v>
      </c>
      <c r="E2094" s="12">
        <v>3</v>
      </c>
      <c r="F2094" s="12" t="s">
        <v>5874</v>
      </c>
      <c r="G2094" s="12">
        <v>2500</v>
      </c>
      <c r="H2094" s="363">
        <f t="shared" si="16"/>
        <v>7500</v>
      </c>
      <c r="I2094" s="12" t="s">
        <v>4905</v>
      </c>
    </row>
    <row r="2095" spans="1:9" ht="47.25" hidden="1" outlineLevel="4" x14ac:dyDescent="0.25">
      <c r="A2095" s="353">
        <v>119</v>
      </c>
      <c r="B2095" s="362" t="s">
        <v>3158</v>
      </c>
      <c r="C2095" s="359" t="s">
        <v>1123</v>
      </c>
      <c r="D2095" s="362" t="s">
        <v>5226</v>
      </c>
      <c r="E2095" s="12">
        <v>3</v>
      </c>
      <c r="F2095" s="12" t="s">
        <v>757</v>
      </c>
      <c r="G2095" s="12">
        <v>757.14</v>
      </c>
      <c r="H2095" s="363">
        <f t="shared" si="16"/>
        <v>2271.42</v>
      </c>
      <c r="I2095" s="12" t="s">
        <v>4905</v>
      </c>
    </row>
    <row r="2096" spans="1:9" ht="47.25" hidden="1" outlineLevel="4" x14ac:dyDescent="0.25">
      <c r="A2096" s="353">
        <v>120</v>
      </c>
      <c r="B2096" s="362" t="s">
        <v>3159</v>
      </c>
      <c r="C2096" s="359" t="s">
        <v>1123</v>
      </c>
      <c r="D2096" s="362" t="s">
        <v>5226</v>
      </c>
      <c r="E2096" s="12">
        <v>2</v>
      </c>
      <c r="F2096" s="12" t="s">
        <v>5874</v>
      </c>
      <c r="G2096" s="12">
        <v>35714.28</v>
      </c>
      <c r="H2096" s="363">
        <f t="shared" si="16"/>
        <v>71428.56</v>
      </c>
      <c r="I2096" s="12" t="s">
        <v>4905</v>
      </c>
    </row>
    <row r="2097" spans="1:9" ht="47.25" hidden="1" outlineLevel="4" x14ac:dyDescent="0.25">
      <c r="A2097" s="353">
        <v>121</v>
      </c>
      <c r="B2097" s="362" t="s">
        <v>3160</v>
      </c>
      <c r="C2097" s="359" t="s">
        <v>1123</v>
      </c>
      <c r="D2097" s="362" t="s">
        <v>5226</v>
      </c>
      <c r="E2097" s="12">
        <v>4</v>
      </c>
      <c r="F2097" s="12" t="s">
        <v>5874</v>
      </c>
      <c r="G2097" s="12">
        <v>892.85</v>
      </c>
      <c r="H2097" s="363">
        <f t="shared" si="16"/>
        <v>3571.4</v>
      </c>
      <c r="I2097" s="12" t="s">
        <v>4905</v>
      </c>
    </row>
    <row r="2098" spans="1:9" ht="47.25" hidden="1" outlineLevel="4" x14ac:dyDescent="0.25">
      <c r="A2098" s="353">
        <v>122</v>
      </c>
      <c r="B2098" s="362" t="s">
        <v>3161</v>
      </c>
      <c r="C2098" s="359" t="s">
        <v>1123</v>
      </c>
      <c r="D2098" s="362" t="s">
        <v>5226</v>
      </c>
      <c r="E2098" s="12">
        <v>14</v>
      </c>
      <c r="F2098" s="12" t="s">
        <v>5874</v>
      </c>
      <c r="G2098" s="12">
        <v>6000</v>
      </c>
      <c r="H2098" s="363">
        <f t="shared" si="16"/>
        <v>84000</v>
      </c>
      <c r="I2098" s="12" t="s">
        <v>4905</v>
      </c>
    </row>
    <row r="2099" spans="1:9" ht="47.25" hidden="1" outlineLevel="4" x14ac:dyDescent="0.25">
      <c r="A2099" s="353">
        <v>123</v>
      </c>
      <c r="B2099" s="362" t="s">
        <v>3162</v>
      </c>
      <c r="C2099" s="359" t="s">
        <v>1123</v>
      </c>
      <c r="D2099" s="362" t="s">
        <v>5226</v>
      </c>
      <c r="E2099" s="12">
        <v>2</v>
      </c>
      <c r="F2099" s="12" t="s">
        <v>5874</v>
      </c>
      <c r="G2099" s="12">
        <v>4500</v>
      </c>
      <c r="H2099" s="363">
        <f t="shared" si="16"/>
        <v>9000</v>
      </c>
      <c r="I2099" s="12" t="s">
        <v>4905</v>
      </c>
    </row>
    <row r="2100" spans="1:9" ht="47.25" hidden="1" outlineLevel="4" x14ac:dyDescent="0.25">
      <c r="A2100" s="353">
        <v>124</v>
      </c>
      <c r="B2100" s="362" t="s">
        <v>3163</v>
      </c>
      <c r="C2100" s="362" t="s">
        <v>1135</v>
      </c>
      <c r="D2100" s="362" t="s">
        <v>5226</v>
      </c>
      <c r="E2100" s="12">
        <v>77987</v>
      </c>
      <c r="F2100" s="12" t="s">
        <v>5874</v>
      </c>
      <c r="G2100" s="12">
        <v>273.48</v>
      </c>
      <c r="H2100" s="363">
        <f t="shared" si="16"/>
        <v>21327884.760000002</v>
      </c>
      <c r="I2100" s="12" t="s">
        <v>4905</v>
      </c>
    </row>
    <row r="2101" spans="1:9" ht="47.25" hidden="1" outlineLevel="4" x14ac:dyDescent="0.25">
      <c r="A2101" s="353">
        <v>125</v>
      </c>
      <c r="B2101" s="362" t="s">
        <v>3164</v>
      </c>
      <c r="C2101" s="362" t="s">
        <v>1135</v>
      </c>
      <c r="D2101" s="362" t="s">
        <v>5226</v>
      </c>
      <c r="E2101" s="12">
        <v>49299</v>
      </c>
      <c r="F2101" s="12" t="s">
        <v>5874</v>
      </c>
      <c r="G2101" s="12">
        <v>211.47</v>
      </c>
      <c r="H2101" s="363">
        <f t="shared" si="16"/>
        <v>10425259.529999999</v>
      </c>
      <c r="I2101" s="12" t="s">
        <v>4905</v>
      </c>
    </row>
    <row r="2102" spans="1:9" ht="47.25" hidden="1" outlineLevel="4" x14ac:dyDescent="0.25">
      <c r="A2102" s="353">
        <v>126</v>
      </c>
      <c r="B2102" s="362" t="s">
        <v>3165</v>
      </c>
      <c r="C2102" s="359" t="s">
        <v>1123</v>
      </c>
      <c r="D2102" s="362" t="s">
        <v>5226</v>
      </c>
      <c r="E2102" s="12">
        <v>21</v>
      </c>
      <c r="F2102" s="12" t="s">
        <v>5874</v>
      </c>
      <c r="G2102" s="12">
        <v>1897.4</v>
      </c>
      <c r="H2102" s="363">
        <f>G2102*E2102</f>
        <v>39845.4</v>
      </c>
      <c r="I2102" s="12" t="s">
        <v>4905</v>
      </c>
    </row>
    <row r="2103" spans="1:9" ht="47.25" hidden="1" outlineLevel="4" x14ac:dyDescent="0.25">
      <c r="A2103" s="353">
        <v>127</v>
      </c>
      <c r="B2103" s="362" t="s">
        <v>3166</v>
      </c>
      <c r="C2103" s="359" t="s">
        <v>1123</v>
      </c>
      <c r="D2103" s="362" t="s">
        <v>5226</v>
      </c>
      <c r="E2103" s="12">
        <v>4770</v>
      </c>
      <c r="F2103" s="12" t="s">
        <v>5874</v>
      </c>
      <c r="G2103" s="12">
        <v>296.8</v>
      </c>
      <c r="H2103" s="363">
        <f t="shared" ref="H2103:H2142" si="17">G2103*E2103</f>
        <v>1415736</v>
      </c>
      <c r="I2103" s="12" t="s">
        <v>4905</v>
      </c>
    </row>
    <row r="2104" spans="1:9" ht="47.25" hidden="1" outlineLevel="4" x14ac:dyDescent="0.25">
      <c r="A2104" s="353">
        <v>128</v>
      </c>
      <c r="B2104" s="362" t="s">
        <v>3167</v>
      </c>
      <c r="C2104" s="359" t="s">
        <v>1123</v>
      </c>
      <c r="D2104" s="362" t="s">
        <v>5226</v>
      </c>
      <c r="E2104" s="12">
        <v>120</v>
      </c>
      <c r="F2104" s="12" t="s">
        <v>5874</v>
      </c>
      <c r="G2104" s="12">
        <v>328.6</v>
      </c>
      <c r="H2104" s="363">
        <f t="shared" si="17"/>
        <v>39432</v>
      </c>
      <c r="I2104" s="12" t="s">
        <v>4905</v>
      </c>
    </row>
    <row r="2105" spans="1:9" ht="47.25" hidden="1" outlineLevel="4" x14ac:dyDescent="0.25">
      <c r="A2105" s="353">
        <v>129</v>
      </c>
      <c r="B2105" s="362" t="s">
        <v>3168</v>
      </c>
      <c r="C2105" s="359" t="s">
        <v>1123</v>
      </c>
      <c r="D2105" s="362" t="s">
        <v>5226</v>
      </c>
      <c r="E2105" s="12">
        <v>2220</v>
      </c>
      <c r="F2105" s="12" t="s">
        <v>757</v>
      </c>
      <c r="G2105" s="12">
        <v>63.600000000000009</v>
      </c>
      <c r="H2105" s="363">
        <f t="shared" si="17"/>
        <v>141192.00000000003</v>
      </c>
      <c r="I2105" s="12" t="s">
        <v>4905</v>
      </c>
    </row>
    <row r="2106" spans="1:9" ht="47.25" hidden="1" outlineLevel="4" x14ac:dyDescent="0.25">
      <c r="A2106" s="353">
        <v>130</v>
      </c>
      <c r="B2106" s="362" t="s">
        <v>3169</v>
      </c>
      <c r="C2106" s="359" t="s">
        <v>1123</v>
      </c>
      <c r="D2106" s="362" t="s">
        <v>5226</v>
      </c>
      <c r="E2106" s="12">
        <v>2</v>
      </c>
      <c r="F2106" s="12" t="s">
        <v>5874</v>
      </c>
      <c r="G2106" s="12">
        <v>869.2</v>
      </c>
      <c r="H2106" s="363">
        <f t="shared" si="17"/>
        <v>1738.4</v>
      </c>
      <c r="I2106" s="12" t="s">
        <v>4905</v>
      </c>
    </row>
    <row r="2107" spans="1:9" ht="47.25" hidden="1" outlineLevel="4" x14ac:dyDescent="0.25">
      <c r="A2107" s="353">
        <v>131</v>
      </c>
      <c r="B2107" s="362" t="s">
        <v>3156</v>
      </c>
      <c r="C2107" s="359" t="s">
        <v>1123</v>
      </c>
      <c r="D2107" s="362" t="s">
        <v>5226</v>
      </c>
      <c r="E2107" s="12">
        <v>300</v>
      </c>
      <c r="F2107" s="12" t="s">
        <v>757</v>
      </c>
      <c r="G2107" s="12">
        <v>2756.0000000000005</v>
      </c>
      <c r="H2107" s="363">
        <f t="shared" si="17"/>
        <v>826800.00000000012</v>
      </c>
      <c r="I2107" s="12" t="s">
        <v>4905</v>
      </c>
    </row>
    <row r="2108" spans="1:9" ht="47.25" hidden="1" outlineLevel="4" x14ac:dyDescent="0.25">
      <c r="A2108" s="353">
        <v>132</v>
      </c>
      <c r="B2108" s="362" t="s">
        <v>3170</v>
      </c>
      <c r="C2108" s="359" t="s">
        <v>1123</v>
      </c>
      <c r="D2108" s="362" t="s">
        <v>5226</v>
      </c>
      <c r="E2108" s="12">
        <v>30972</v>
      </c>
      <c r="F2108" s="12" t="s">
        <v>5874</v>
      </c>
      <c r="G2108" s="12">
        <v>15.900000000000002</v>
      </c>
      <c r="H2108" s="363">
        <f t="shared" si="17"/>
        <v>492454.80000000005</v>
      </c>
      <c r="I2108" s="12" t="s">
        <v>4905</v>
      </c>
    </row>
    <row r="2109" spans="1:9" ht="47.25" hidden="1" outlineLevel="4" x14ac:dyDescent="0.25">
      <c r="A2109" s="353">
        <v>133</v>
      </c>
      <c r="B2109" s="362" t="s">
        <v>3171</v>
      </c>
      <c r="C2109" s="359" t="s">
        <v>1123</v>
      </c>
      <c r="D2109" s="362" t="s">
        <v>5226</v>
      </c>
      <c r="E2109" s="12">
        <v>27</v>
      </c>
      <c r="F2109" s="12" t="s">
        <v>5874</v>
      </c>
      <c r="G2109" s="12">
        <v>6572.0000000000009</v>
      </c>
      <c r="H2109" s="363">
        <f t="shared" si="17"/>
        <v>177444.00000000003</v>
      </c>
      <c r="I2109" s="12" t="s">
        <v>4905</v>
      </c>
    </row>
    <row r="2110" spans="1:9" ht="47.25" hidden="1" outlineLevel="4" x14ac:dyDescent="0.25">
      <c r="A2110" s="353">
        <v>134</v>
      </c>
      <c r="B2110" s="362" t="s">
        <v>3172</v>
      </c>
      <c r="C2110" s="359" t="s">
        <v>1123</v>
      </c>
      <c r="D2110" s="362" t="s">
        <v>5226</v>
      </c>
      <c r="E2110" s="12">
        <v>27</v>
      </c>
      <c r="F2110" s="12" t="s">
        <v>5874</v>
      </c>
      <c r="G2110" s="12">
        <v>3816.0000000000005</v>
      </c>
      <c r="H2110" s="363">
        <f t="shared" si="17"/>
        <v>103032.00000000001</v>
      </c>
      <c r="I2110" s="12" t="s">
        <v>4905</v>
      </c>
    </row>
    <row r="2111" spans="1:9" ht="47.25" hidden="1" outlineLevel="4" x14ac:dyDescent="0.25">
      <c r="A2111" s="353">
        <v>135</v>
      </c>
      <c r="B2111" s="362" t="s">
        <v>3173</v>
      </c>
      <c r="C2111" s="359" t="s">
        <v>1123</v>
      </c>
      <c r="D2111" s="362" t="s">
        <v>5226</v>
      </c>
      <c r="E2111" s="12">
        <v>27</v>
      </c>
      <c r="F2111" s="12" t="s">
        <v>5874</v>
      </c>
      <c r="G2111" s="12">
        <v>11342.000000000002</v>
      </c>
      <c r="H2111" s="363">
        <f t="shared" si="17"/>
        <v>306234.00000000006</v>
      </c>
      <c r="I2111" s="12" t="s">
        <v>4905</v>
      </c>
    </row>
    <row r="2112" spans="1:9" ht="47.25" hidden="1" outlineLevel="4" x14ac:dyDescent="0.25">
      <c r="A2112" s="353">
        <v>136</v>
      </c>
      <c r="B2112" s="362" t="s">
        <v>3174</v>
      </c>
      <c r="C2112" s="359" t="s">
        <v>1123</v>
      </c>
      <c r="D2112" s="362" t="s">
        <v>5226</v>
      </c>
      <c r="E2112" s="12">
        <v>23</v>
      </c>
      <c r="F2112" s="12" t="s">
        <v>5874</v>
      </c>
      <c r="G2112" s="12">
        <v>1948.2800000000004</v>
      </c>
      <c r="H2112" s="363">
        <f t="shared" si="17"/>
        <v>44810.44000000001</v>
      </c>
      <c r="I2112" s="12" t="s">
        <v>4905</v>
      </c>
    </row>
    <row r="2113" spans="1:9" ht="47.25" hidden="1" outlineLevel="4" x14ac:dyDescent="0.25">
      <c r="A2113" s="353">
        <v>137</v>
      </c>
      <c r="B2113" s="362" t="s">
        <v>3175</v>
      </c>
      <c r="C2113" s="359" t="s">
        <v>1123</v>
      </c>
      <c r="D2113" s="362" t="s">
        <v>5226</v>
      </c>
      <c r="E2113" s="12">
        <v>2</v>
      </c>
      <c r="F2113" s="12" t="s">
        <v>5874</v>
      </c>
      <c r="G2113" s="12">
        <v>3469.43</v>
      </c>
      <c r="H2113" s="363">
        <f t="shared" si="17"/>
        <v>6938.86</v>
      </c>
      <c r="I2113" s="12" t="s">
        <v>4905</v>
      </c>
    </row>
    <row r="2114" spans="1:9" ht="47.25" hidden="1" outlineLevel="4" x14ac:dyDescent="0.25">
      <c r="A2114" s="353">
        <v>138</v>
      </c>
      <c r="B2114" s="362" t="s">
        <v>3176</v>
      </c>
      <c r="C2114" s="359" t="s">
        <v>1123</v>
      </c>
      <c r="D2114" s="362" t="s">
        <v>5226</v>
      </c>
      <c r="E2114" s="12">
        <v>20</v>
      </c>
      <c r="F2114" s="12" t="s">
        <v>5874</v>
      </c>
      <c r="G2114" s="12">
        <v>2650</v>
      </c>
      <c r="H2114" s="363">
        <f t="shared" si="17"/>
        <v>53000</v>
      </c>
      <c r="I2114" s="12" t="s">
        <v>4905</v>
      </c>
    </row>
    <row r="2115" spans="1:9" ht="47.25" hidden="1" outlineLevel="4" x14ac:dyDescent="0.25">
      <c r="A2115" s="353">
        <v>139</v>
      </c>
      <c r="B2115" s="362" t="s">
        <v>3177</v>
      </c>
      <c r="C2115" s="359" t="s">
        <v>1123</v>
      </c>
      <c r="D2115" s="362" t="s">
        <v>5226</v>
      </c>
      <c r="E2115" s="12">
        <v>24</v>
      </c>
      <c r="F2115" s="12" t="s">
        <v>5874</v>
      </c>
      <c r="G2115" s="12">
        <v>3747.1</v>
      </c>
      <c r="H2115" s="363">
        <f t="shared" si="17"/>
        <v>89930.4</v>
      </c>
      <c r="I2115" s="12" t="s">
        <v>4905</v>
      </c>
    </row>
    <row r="2116" spans="1:9" ht="47.25" hidden="1" outlineLevel="4" x14ac:dyDescent="0.25">
      <c r="A2116" s="353">
        <v>140</v>
      </c>
      <c r="B2116" s="362" t="s">
        <v>3178</v>
      </c>
      <c r="C2116" s="359" t="s">
        <v>1123</v>
      </c>
      <c r="D2116" s="362" t="s">
        <v>5226</v>
      </c>
      <c r="E2116" s="12">
        <v>162</v>
      </c>
      <c r="F2116" s="12" t="s">
        <v>5874</v>
      </c>
      <c r="G2116" s="12">
        <v>1102.4000000000001</v>
      </c>
      <c r="H2116" s="363">
        <f t="shared" si="17"/>
        <v>178588.80000000002</v>
      </c>
      <c r="I2116" s="12" t="s">
        <v>4905</v>
      </c>
    </row>
    <row r="2117" spans="1:9" ht="47.25" hidden="1" outlineLevel="4" x14ac:dyDescent="0.25">
      <c r="A2117" s="353">
        <v>141</v>
      </c>
      <c r="B2117" s="362" t="s">
        <v>3179</v>
      </c>
      <c r="C2117" s="359" t="s">
        <v>1123</v>
      </c>
      <c r="D2117" s="362" t="s">
        <v>5226</v>
      </c>
      <c r="E2117" s="12">
        <v>5</v>
      </c>
      <c r="F2117" s="12" t="s">
        <v>5874</v>
      </c>
      <c r="G2117" s="12">
        <v>4240</v>
      </c>
      <c r="H2117" s="363">
        <f t="shared" si="17"/>
        <v>21200</v>
      </c>
      <c r="I2117" s="12" t="s">
        <v>4905</v>
      </c>
    </row>
    <row r="2118" spans="1:9" ht="47.25" hidden="1" outlineLevel="4" x14ac:dyDescent="0.25">
      <c r="A2118" s="353">
        <v>142</v>
      </c>
      <c r="B2118" s="362" t="s">
        <v>3180</v>
      </c>
      <c r="C2118" s="359" t="s">
        <v>1123</v>
      </c>
      <c r="D2118" s="362" t="s">
        <v>5226</v>
      </c>
      <c r="E2118" s="12">
        <v>21</v>
      </c>
      <c r="F2118" s="12" t="s">
        <v>5874</v>
      </c>
      <c r="G2118" s="12">
        <v>1590.0000000000002</v>
      </c>
      <c r="H2118" s="363">
        <f t="shared" si="17"/>
        <v>33390.000000000007</v>
      </c>
      <c r="I2118" s="12" t="s">
        <v>4905</v>
      </c>
    </row>
    <row r="2119" spans="1:9" ht="47.25" hidden="1" outlineLevel="4" x14ac:dyDescent="0.25">
      <c r="A2119" s="353">
        <v>143</v>
      </c>
      <c r="B2119" s="362" t="s">
        <v>3181</v>
      </c>
      <c r="C2119" s="359" t="s">
        <v>1123</v>
      </c>
      <c r="D2119" s="362" t="s">
        <v>5226</v>
      </c>
      <c r="E2119" s="12">
        <v>10</v>
      </c>
      <c r="F2119" s="12" t="s">
        <v>5874</v>
      </c>
      <c r="G2119" s="12">
        <v>5713.4000000000005</v>
      </c>
      <c r="H2119" s="363">
        <f t="shared" si="17"/>
        <v>57134.000000000007</v>
      </c>
      <c r="I2119" s="12" t="s">
        <v>4905</v>
      </c>
    </row>
    <row r="2120" spans="1:9" ht="47.25" hidden="1" outlineLevel="4" x14ac:dyDescent="0.25">
      <c r="A2120" s="353">
        <v>144</v>
      </c>
      <c r="B2120" s="362" t="s">
        <v>3182</v>
      </c>
      <c r="C2120" s="359" t="s">
        <v>1123</v>
      </c>
      <c r="D2120" s="362" t="s">
        <v>5226</v>
      </c>
      <c r="E2120" s="12">
        <v>6</v>
      </c>
      <c r="F2120" s="12" t="s">
        <v>5874</v>
      </c>
      <c r="G2120" s="12">
        <v>6349.4000000000005</v>
      </c>
      <c r="H2120" s="363">
        <f t="shared" si="17"/>
        <v>38096.400000000001</v>
      </c>
      <c r="I2120" s="12" t="s">
        <v>4905</v>
      </c>
    </row>
    <row r="2121" spans="1:9" ht="47.25" hidden="1" outlineLevel="4" x14ac:dyDescent="0.25">
      <c r="A2121" s="353">
        <v>145</v>
      </c>
      <c r="B2121" s="362" t="s">
        <v>3183</v>
      </c>
      <c r="C2121" s="359" t="s">
        <v>1123</v>
      </c>
      <c r="D2121" s="362" t="s">
        <v>5226</v>
      </c>
      <c r="E2121" s="12">
        <v>1</v>
      </c>
      <c r="F2121" s="12" t="s">
        <v>5874</v>
      </c>
      <c r="G2121" s="12">
        <v>19080.000000000004</v>
      </c>
      <c r="H2121" s="363">
        <f t="shared" si="17"/>
        <v>19080.000000000004</v>
      </c>
      <c r="I2121" s="12" t="s">
        <v>4905</v>
      </c>
    </row>
    <row r="2122" spans="1:9" ht="47.25" hidden="1" outlineLevel="4" x14ac:dyDescent="0.25">
      <c r="A2122" s="353">
        <v>146</v>
      </c>
      <c r="B2122" s="362" t="s">
        <v>3184</v>
      </c>
      <c r="C2122" s="359" t="s">
        <v>1123</v>
      </c>
      <c r="D2122" s="362" t="s">
        <v>5226</v>
      </c>
      <c r="E2122" s="12">
        <v>40</v>
      </c>
      <c r="F2122" s="12" t="s">
        <v>5874</v>
      </c>
      <c r="G2122" s="12">
        <v>3710.0000000000005</v>
      </c>
      <c r="H2122" s="363">
        <f t="shared" si="17"/>
        <v>148400.00000000003</v>
      </c>
      <c r="I2122" s="12" t="s">
        <v>4905</v>
      </c>
    </row>
    <row r="2123" spans="1:9" ht="47.25" hidden="1" outlineLevel="4" x14ac:dyDescent="0.25">
      <c r="A2123" s="353">
        <v>147</v>
      </c>
      <c r="B2123" s="362" t="s">
        <v>3185</v>
      </c>
      <c r="C2123" s="359" t="s">
        <v>1123</v>
      </c>
      <c r="D2123" s="362" t="s">
        <v>5226</v>
      </c>
      <c r="E2123" s="12">
        <v>2</v>
      </c>
      <c r="F2123" s="12" t="s">
        <v>4339</v>
      </c>
      <c r="G2123" s="12">
        <v>43990.000000000007</v>
      </c>
      <c r="H2123" s="363">
        <f t="shared" si="17"/>
        <v>87980.000000000015</v>
      </c>
      <c r="I2123" s="12" t="s">
        <v>4905</v>
      </c>
    </row>
    <row r="2124" spans="1:9" ht="47.25" hidden="1" outlineLevel="4" x14ac:dyDescent="0.25">
      <c r="A2124" s="353">
        <v>148</v>
      </c>
      <c r="B2124" s="362" t="s">
        <v>3186</v>
      </c>
      <c r="C2124" s="359" t="s">
        <v>1123</v>
      </c>
      <c r="D2124" s="362" t="s">
        <v>5226</v>
      </c>
      <c r="E2124" s="12">
        <v>200</v>
      </c>
      <c r="F2124" s="12" t="s">
        <v>5874</v>
      </c>
      <c r="G2124" s="12">
        <v>108.83</v>
      </c>
      <c r="H2124" s="363">
        <f t="shared" si="17"/>
        <v>21766</v>
      </c>
      <c r="I2124" s="12" t="s">
        <v>4905</v>
      </c>
    </row>
    <row r="2125" spans="1:9" ht="47.25" hidden="1" outlineLevel="4" x14ac:dyDescent="0.25">
      <c r="A2125" s="353">
        <v>149</v>
      </c>
      <c r="B2125" s="362" t="s">
        <v>3186</v>
      </c>
      <c r="C2125" s="359" t="s">
        <v>1123</v>
      </c>
      <c r="D2125" s="362" t="s">
        <v>5226</v>
      </c>
      <c r="E2125" s="12">
        <v>300</v>
      </c>
      <c r="F2125" s="12" t="s">
        <v>5874</v>
      </c>
      <c r="G2125" s="12">
        <v>108.83</v>
      </c>
      <c r="H2125" s="363">
        <f t="shared" si="17"/>
        <v>32649</v>
      </c>
      <c r="I2125" s="12" t="s">
        <v>4905</v>
      </c>
    </row>
    <row r="2126" spans="1:9" ht="47.25" hidden="1" outlineLevel="4" x14ac:dyDescent="0.25">
      <c r="A2126" s="353">
        <v>150</v>
      </c>
      <c r="B2126" s="362" t="s">
        <v>3186</v>
      </c>
      <c r="C2126" s="359" t="s">
        <v>1123</v>
      </c>
      <c r="D2126" s="362" t="s">
        <v>5226</v>
      </c>
      <c r="E2126" s="12">
        <v>100</v>
      </c>
      <c r="F2126" s="12" t="s">
        <v>5874</v>
      </c>
      <c r="G2126" s="12">
        <v>108.83</v>
      </c>
      <c r="H2126" s="363">
        <f t="shared" si="17"/>
        <v>10883</v>
      </c>
      <c r="I2126" s="12" t="s">
        <v>4905</v>
      </c>
    </row>
    <row r="2127" spans="1:9" ht="47.25" hidden="1" outlineLevel="4" x14ac:dyDescent="0.25">
      <c r="A2127" s="353">
        <v>151</v>
      </c>
      <c r="B2127" s="362" t="s">
        <v>3186</v>
      </c>
      <c r="C2127" s="359" t="s">
        <v>1123</v>
      </c>
      <c r="D2127" s="362" t="s">
        <v>5226</v>
      </c>
      <c r="E2127" s="12">
        <v>100</v>
      </c>
      <c r="F2127" s="12" t="s">
        <v>5874</v>
      </c>
      <c r="G2127" s="12">
        <v>108.83</v>
      </c>
      <c r="H2127" s="363">
        <f t="shared" si="17"/>
        <v>10883</v>
      </c>
      <c r="I2127" s="12" t="s">
        <v>4905</v>
      </c>
    </row>
    <row r="2128" spans="1:9" ht="47.25" hidden="1" outlineLevel="4" x14ac:dyDescent="0.25">
      <c r="A2128" s="353">
        <v>152</v>
      </c>
      <c r="B2128" s="362" t="s">
        <v>3187</v>
      </c>
      <c r="C2128" s="359" t="s">
        <v>1123</v>
      </c>
      <c r="D2128" s="362" t="s">
        <v>5226</v>
      </c>
      <c r="E2128" s="12">
        <v>20</v>
      </c>
      <c r="F2128" s="12" t="s">
        <v>5874</v>
      </c>
      <c r="G2128" s="12">
        <v>108.83</v>
      </c>
      <c r="H2128" s="363">
        <f t="shared" si="17"/>
        <v>2176.6</v>
      </c>
      <c r="I2128" s="12" t="s">
        <v>4905</v>
      </c>
    </row>
    <row r="2129" spans="1:9" ht="47.25" hidden="1" outlineLevel="4" x14ac:dyDescent="0.25">
      <c r="A2129" s="353">
        <v>153</v>
      </c>
      <c r="B2129" s="362" t="s">
        <v>3187</v>
      </c>
      <c r="C2129" s="359" t="s">
        <v>1123</v>
      </c>
      <c r="D2129" s="362" t="s">
        <v>5226</v>
      </c>
      <c r="E2129" s="12">
        <v>20</v>
      </c>
      <c r="F2129" s="12" t="s">
        <v>5874</v>
      </c>
      <c r="G2129" s="12">
        <v>108.83</v>
      </c>
      <c r="H2129" s="363">
        <f t="shared" si="17"/>
        <v>2176.6</v>
      </c>
      <c r="I2129" s="12" t="s">
        <v>4905</v>
      </c>
    </row>
    <row r="2130" spans="1:9" ht="47.25" hidden="1" outlineLevel="4" x14ac:dyDescent="0.25">
      <c r="A2130" s="353">
        <v>154</v>
      </c>
      <c r="B2130" s="362" t="s">
        <v>3187</v>
      </c>
      <c r="C2130" s="359" t="s">
        <v>1123</v>
      </c>
      <c r="D2130" s="362" t="s">
        <v>5226</v>
      </c>
      <c r="E2130" s="12">
        <v>50</v>
      </c>
      <c r="F2130" s="12" t="s">
        <v>5874</v>
      </c>
      <c r="G2130" s="12">
        <v>108.83</v>
      </c>
      <c r="H2130" s="363">
        <f t="shared" si="17"/>
        <v>5441.5</v>
      </c>
      <c r="I2130" s="12" t="s">
        <v>4905</v>
      </c>
    </row>
    <row r="2131" spans="1:9" ht="47.25" hidden="1" outlineLevel="4" x14ac:dyDescent="0.25">
      <c r="A2131" s="353">
        <v>155</v>
      </c>
      <c r="B2131" s="362" t="s">
        <v>3188</v>
      </c>
      <c r="C2131" s="359" t="s">
        <v>1123</v>
      </c>
      <c r="D2131" s="362" t="s">
        <v>5226</v>
      </c>
      <c r="E2131" s="12">
        <v>2</v>
      </c>
      <c r="F2131" s="12" t="s">
        <v>4339</v>
      </c>
      <c r="G2131" s="12">
        <v>11130</v>
      </c>
      <c r="H2131" s="363">
        <f t="shared" si="17"/>
        <v>22260</v>
      </c>
      <c r="I2131" s="12" t="s">
        <v>4905</v>
      </c>
    </row>
    <row r="2132" spans="1:9" ht="47.25" hidden="1" outlineLevel="4" x14ac:dyDescent="0.25">
      <c r="A2132" s="353">
        <v>156</v>
      </c>
      <c r="B2132" s="362" t="s">
        <v>3189</v>
      </c>
      <c r="C2132" s="359" t="s">
        <v>1123</v>
      </c>
      <c r="D2132" s="362" t="s">
        <v>5226</v>
      </c>
      <c r="E2132" s="12">
        <v>1</v>
      </c>
      <c r="F2132" s="12" t="s">
        <v>5874</v>
      </c>
      <c r="G2132" s="12">
        <v>18539.400000000001</v>
      </c>
      <c r="H2132" s="363">
        <f t="shared" si="17"/>
        <v>18539.400000000001</v>
      </c>
      <c r="I2132" s="12" t="s">
        <v>4905</v>
      </c>
    </row>
    <row r="2133" spans="1:9" ht="47.25" hidden="1" outlineLevel="4" x14ac:dyDescent="0.25">
      <c r="A2133" s="353">
        <v>157</v>
      </c>
      <c r="B2133" s="362" t="s">
        <v>3190</v>
      </c>
      <c r="C2133" s="359" t="s">
        <v>1123</v>
      </c>
      <c r="D2133" s="362" t="s">
        <v>5226</v>
      </c>
      <c r="E2133" s="12">
        <v>10</v>
      </c>
      <c r="F2133" s="12" t="s">
        <v>5860</v>
      </c>
      <c r="G2133" s="12">
        <v>2340.5100000000002</v>
      </c>
      <c r="H2133" s="363">
        <f t="shared" si="17"/>
        <v>23405.100000000002</v>
      </c>
      <c r="I2133" s="12" t="s">
        <v>4905</v>
      </c>
    </row>
    <row r="2134" spans="1:9" ht="47.25" hidden="1" outlineLevel="4" x14ac:dyDescent="0.25">
      <c r="A2134" s="353">
        <v>158</v>
      </c>
      <c r="B2134" s="362" t="s">
        <v>3087</v>
      </c>
      <c r="C2134" s="359" t="s">
        <v>1123</v>
      </c>
      <c r="D2134" s="362" t="s">
        <v>5226</v>
      </c>
      <c r="E2134" s="12">
        <v>10</v>
      </c>
      <c r="F2134" s="12" t="s">
        <v>748</v>
      </c>
      <c r="G2134" s="12">
        <v>516.74999999999989</v>
      </c>
      <c r="H2134" s="363">
        <f t="shared" si="17"/>
        <v>5167.4999999999991</v>
      </c>
      <c r="I2134" s="12" t="s">
        <v>4905</v>
      </c>
    </row>
    <row r="2135" spans="1:9" ht="47.25" hidden="1" outlineLevel="4" x14ac:dyDescent="0.25">
      <c r="A2135" s="353">
        <v>159</v>
      </c>
      <c r="B2135" s="362" t="s">
        <v>3191</v>
      </c>
      <c r="C2135" s="359" t="s">
        <v>1123</v>
      </c>
      <c r="D2135" s="362" t="s">
        <v>5226</v>
      </c>
      <c r="E2135" s="12">
        <v>20</v>
      </c>
      <c r="F2135" s="12" t="s">
        <v>748</v>
      </c>
      <c r="G2135" s="12">
        <v>299.07</v>
      </c>
      <c r="H2135" s="363">
        <f t="shared" si="17"/>
        <v>5981.4</v>
      </c>
      <c r="I2135" s="12" t="s">
        <v>4905</v>
      </c>
    </row>
    <row r="2136" spans="1:9" ht="47.25" hidden="1" outlineLevel="4" x14ac:dyDescent="0.25">
      <c r="A2136" s="353">
        <v>160</v>
      </c>
      <c r="B2136" s="362" t="s">
        <v>3192</v>
      </c>
      <c r="C2136" s="359" t="s">
        <v>1123</v>
      </c>
      <c r="D2136" s="362" t="s">
        <v>5226</v>
      </c>
      <c r="E2136" s="12">
        <v>1</v>
      </c>
      <c r="F2136" s="12" t="s">
        <v>4340</v>
      </c>
      <c r="G2136" s="12">
        <v>43067.85</v>
      </c>
      <c r="H2136" s="363">
        <f t="shared" si="17"/>
        <v>43067.85</v>
      </c>
      <c r="I2136" s="12" t="s">
        <v>4905</v>
      </c>
    </row>
    <row r="2137" spans="1:9" ht="47.25" hidden="1" outlineLevel="4" x14ac:dyDescent="0.25">
      <c r="A2137" s="353">
        <v>161</v>
      </c>
      <c r="B2137" s="362" t="s">
        <v>3193</v>
      </c>
      <c r="C2137" s="359" t="s">
        <v>1123</v>
      </c>
      <c r="D2137" s="362" t="s">
        <v>5226</v>
      </c>
      <c r="E2137" s="12">
        <v>12</v>
      </c>
      <c r="F2137" s="12" t="s">
        <v>4340</v>
      </c>
      <c r="G2137" s="12">
        <v>1071.42</v>
      </c>
      <c r="H2137" s="363">
        <f t="shared" si="17"/>
        <v>12857.04</v>
      </c>
      <c r="I2137" s="12" t="s">
        <v>4905</v>
      </c>
    </row>
    <row r="2138" spans="1:9" ht="47.25" hidden="1" outlineLevel="4" x14ac:dyDescent="0.25">
      <c r="A2138" s="353">
        <v>162</v>
      </c>
      <c r="B2138" s="362" t="s">
        <v>3194</v>
      </c>
      <c r="C2138" s="359" t="s">
        <v>1123</v>
      </c>
      <c r="D2138" s="362" t="s">
        <v>5226</v>
      </c>
      <c r="E2138" s="12">
        <v>400</v>
      </c>
      <c r="F2138" s="12" t="s">
        <v>114</v>
      </c>
      <c r="G2138" s="12">
        <v>71.42</v>
      </c>
      <c r="H2138" s="363">
        <f t="shared" si="17"/>
        <v>28568</v>
      </c>
      <c r="I2138" s="12" t="s">
        <v>4905</v>
      </c>
    </row>
    <row r="2139" spans="1:9" ht="47.25" hidden="1" outlineLevel="4" x14ac:dyDescent="0.25">
      <c r="A2139" s="353">
        <v>163</v>
      </c>
      <c r="B2139" s="362" t="s">
        <v>3195</v>
      </c>
      <c r="C2139" s="359" t="s">
        <v>1123</v>
      </c>
      <c r="D2139" s="362" t="s">
        <v>5226</v>
      </c>
      <c r="E2139" s="12">
        <v>5</v>
      </c>
      <c r="F2139" s="12" t="s">
        <v>4340</v>
      </c>
      <c r="G2139" s="12">
        <v>45049.999999999993</v>
      </c>
      <c r="H2139" s="363">
        <f t="shared" si="17"/>
        <v>225249.99999999997</v>
      </c>
      <c r="I2139" s="12" t="s">
        <v>4905</v>
      </c>
    </row>
    <row r="2140" spans="1:9" ht="47.25" hidden="1" outlineLevel="4" x14ac:dyDescent="0.25">
      <c r="A2140" s="353">
        <v>164</v>
      </c>
      <c r="B2140" s="362" t="s">
        <v>3196</v>
      </c>
      <c r="C2140" s="359" t="s">
        <v>1123</v>
      </c>
      <c r="D2140" s="362" t="s">
        <v>5226</v>
      </c>
      <c r="E2140" s="12">
        <v>50</v>
      </c>
      <c r="F2140" s="12" t="s">
        <v>1281</v>
      </c>
      <c r="G2140" s="12">
        <v>1146.42</v>
      </c>
      <c r="H2140" s="363">
        <f t="shared" si="17"/>
        <v>57321</v>
      </c>
      <c r="I2140" s="12" t="s">
        <v>4905</v>
      </c>
    </row>
    <row r="2141" spans="1:9" ht="47.25" hidden="1" outlineLevel="4" x14ac:dyDescent="0.25">
      <c r="A2141" s="353">
        <v>165</v>
      </c>
      <c r="B2141" s="362" t="s">
        <v>3197</v>
      </c>
      <c r="C2141" s="359" t="s">
        <v>1123</v>
      </c>
      <c r="D2141" s="362" t="s">
        <v>5226</v>
      </c>
      <c r="E2141" s="12">
        <v>1000</v>
      </c>
      <c r="F2141" s="12" t="s">
        <v>4340</v>
      </c>
      <c r="G2141" s="12">
        <v>335.98</v>
      </c>
      <c r="H2141" s="363">
        <f t="shared" si="17"/>
        <v>335980</v>
      </c>
      <c r="I2141" s="12" t="s">
        <v>4905</v>
      </c>
    </row>
    <row r="2142" spans="1:9" ht="47.25" hidden="1" outlineLevel="4" x14ac:dyDescent="0.25">
      <c r="A2142" s="353">
        <v>166</v>
      </c>
      <c r="B2142" s="362" t="s">
        <v>3198</v>
      </c>
      <c r="C2142" s="359" t="s">
        <v>1123</v>
      </c>
      <c r="D2142" s="362" t="s">
        <v>5226</v>
      </c>
      <c r="E2142" s="12">
        <v>6</v>
      </c>
      <c r="F2142" s="12" t="s">
        <v>4340</v>
      </c>
      <c r="G2142" s="12">
        <v>12321.42</v>
      </c>
      <c r="H2142" s="363">
        <f t="shared" si="17"/>
        <v>73928.52</v>
      </c>
      <c r="I2142" s="12" t="s">
        <v>4905</v>
      </c>
    </row>
    <row r="2143" spans="1:9" ht="47.25" hidden="1" outlineLevel="4" x14ac:dyDescent="0.25">
      <c r="A2143" s="353">
        <v>167</v>
      </c>
      <c r="B2143" s="362" t="s">
        <v>3199</v>
      </c>
      <c r="C2143" s="359" t="s">
        <v>1123</v>
      </c>
      <c r="D2143" s="362" t="s">
        <v>5226</v>
      </c>
      <c r="E2143" s="12">
        <v>73</v>
      </c>
      <c r="F2143" s="12" t="s">
        <v>5874</v>
      </c>
      <c r="G2143" s="12">
        <v>1192.79</v>
      </c>
      <c r="H2143" s="363">
        <f>E2143*G2143</f>
        <v>87073.67</v>
      </c>
      <c r="I2143" s="12" t="s">
        <v>4905</v>
      </c>
    </row>
    <row r="2144" spans="1:9" ht="47.25" hidden="1" outlineLevel="4" x14ac:dyDescent="0.25">
      <c r="A2144" s="353">
        <v>168</v>
      </c>
      <c r="B2144" s="362" t="s">
        <v>3200</v>
      </c>
      <c r="C2144" s="359" t="s">
        <v>1123</v>
      </c>
      <c r="D2144" s="362" t="s">
        <v>5226</v>
      </c>
      <c r="E2144" s="12">
        <v>200</v>
      </c>
      <c r="F2144" s="12" t="s">
        <v>5874</v>
      </c>
      <c r="G2144" s="12">
        <v>9.82</v>
      </c>
      <c r="H2144" s="363">
        <f t="shared" ref="H2144:H2173" si="18">E2144*G2144</f>
        <v>1964</v>
      </c>
      <c r="I2144" s="12" t="s">
        <v>4905</v>
      </c>
    </row>
    <row r="2145" spans="1:9" ht="47.25" hidden="1" outlineLevel="4" x14ac:dyDescent="0.25">
      <c r="A2145" s="353">
        <v>169</v>
      </c>
      <c r="B2145" s="362" t="s">
        <v>3201</v>
      </c>
      <c r="C2145" s="359" t="s">
        <v>1123</v>
      </c>
      <c r="D2145" s="362" t="s">
        <v>5226</v>
      </c>
      <c r="E2145" s="12">
        <v>100</v>
      </c>
      <c r="F2145" s="12" t="s">
        <v>5874</v>
      </c>
      <c r="G2145" s="12">
        <v>14.29</v>
      </c>
      <c r="H2145" s="363">
        <f t="shared" si="18"/>
        <v>1429</v>
      </c>
      <c r="I2145" s="12" t="s">
        <v>4905</v>
      </c>
    </row>
    <row r="2146" spans="1:9" ht="47.25" hidden="1" outlineLevel="4" x14ac:dyDescent="0.25">
      <c r="A2146" s="353">
        <v>170</v>
      </c>
      <c r="B2146" s="362" t="s">
        <v>3095</v>
      </c>
      <c r="C2146" s="359" t="s">
        <v>1123</v>
      </c>
      <c r="D2146" s="362" t="s">
        <v>5226</v>
      </c>
      <c r="E2146" s="12">
        <v>22</v>
      </c>
      <c r="F2146" s="12" t="s">
        <v>5860</v>
      </c>
      <c r="G2146" s="12">
        <v>209.82</v>
      </c>
      <c r="H2146" s="363">
        <f t="shared" si="18"/>
        <v>4616.04</v>
      </c>
      <c r="I2146" s="12" t="s">
        <v>4905</v>
      </c>
    </row>
    <row r="2147" spans="1:9" ht="47.25" hidden="1" outlineLevel="4" x14ac:dyDescent="0.25">
      <c r="A2147" s="353">
        <v>171</v>
      </c>
      <c r="B2147" s="362" t="s">
        <v>3202</v>
      </c>
      <c r="C2147" s="359" t="s">
        <v>1123</v>
      </c>
      <c r="D2147" s="362" t="s">
        <v>5226</v>
      </c>
      <c r="E2147" s="12">
        <v>2</v>
      </c>
      <c r="F2147" s="12" t="s">
        <v>2517</v>
      </c>
      <c r="G2147" s="12">
        <v>160.71</v>
      </c>
      <c r="H2147" s="363">
        <f t="shared" si="18"/>
        <v>321.42</v>
      </c>
      <c r="I2147" s="12" t="s">
        <v>4905</v>
      </c>
    </row>
    <row r="2148" spans="1:9" ht="47.25" hidden="1" outlineLevel="4" x14ac:dyDescent="0.25">
      <c r="A2148" s="353">
        <v>172</v>
      </c>
      <c r="B2148" s="362" t="s">
        <v>3203</v>
      </c>
      <c r="C2148" s="359" t="s">
        <v>1123</v>
      </c>
      <c r="D2148" s="362" t="s">
        <v>5226</v>
      </c>
      <c r="E2148" s="12">
        <v>60</v>
      </c>
      <c r="F2148" s="12" t="s">
        <v>5874</v>
      </c>
      <c r="G2148" s="12">
        <v>669.64</v>
      </c>
      <c r="H2148" s="363">
        <f t="shared" si="18"/>
        <v>40178.400000000001</v>
      </c>
      <c r="I2148" s="12" t="s">
        <v>4905</v>
      </c>
    </row>
    <row r="2149" spans="1:9" ht="47.25" hidden="1" outlineLevel="4" x14ac:dyDescent="0.25">
      <c r="A2149" s="353">
        <v>173</v>
      </c>
      <c r="B2149" s="362" t="s">
        <v>3204</v>
      </c>
      <c r="C2149" s="359" t="s">
        <v>1123</v>
      </c>
      <c r="D2149" s="362" t="s">
        <v>5226</v>
      </c>
      <c r="E2149" s="12">
        <v>22</v>
      </c>
      <c r="F2149" s="12" t="s">
        <v>5874</v>
      </c>
      <c r="G2149" s="12">
        <v>406.25</v>
      </c>
      <c r="H2149" s="363">
        <f t="shared" si="18"/>
        <v>8937.5</v>
      </c>
      <c r="I2149" s="12" t="s">
        <v>4905</v>
      </c>
    </row>
    <row r="2150" spans="1:9" ht="47.25" hidden="1" outlineLevel="4" x14ac:dyDescent="0.25">
      <c r="A2150" s="353">
        <v>174</v>
      </c>
      <c r="B2150" s="362" t="s">
        <v>3205</v>
      </c>
      <c r="C2150" s="359" t="s">
        <v>1123</v>
      </c>
      <c r="D2150" s="362" t="s">
        <v>5226</v>
      </c>
      <c r="E2150" s="12">
        <v>2532</v>
      </c>
      <c r="F2150" s="12" t="s">
        <v>5860</v>
      </c>
      <c r="G2150" s="12">
        <v>200.89</v>
      </c>
      <c r="H2150" s="363">
        <f t="shared" si="18"/>
        <v>508653.48</v>
      </c>
      <c r="I2150" s="12" t="s">
        <v>4905</v>
      </c>
    </row>
    <row r="2151" spans="1:9" ht="47.25" hidden="1" outlineLevel="4" x14ac:dyDescent="0.25">
      <c r="A2151" s="353">
        <v>175</v>
      </c>
      <c r="B2151" s="362" t="s">
        <v>3206</v>
      </c>
      <c r="C2151" s="359" t="s">
        <v>1123</v>
      </c>
      <c r="D2151" s="362" t="s">
        <v>5226</v>
      </c>
      <c r="E2151" s="12">
        <v>10</v>
      </c>
      <c r="F2151" s="12" t="s">
        <v>5874</v>
      </c>
      <c r="G2151" s="12">
        <v>3125</v>
      </c>
      <c r="H2151" s="363">
        <f t="shared" si="18"/>
        <v>31250</v>
      </c>
      <c r="I2151" s="12" t="s">
        <v>4905</v>
      </c>
    </row>
    <row r="2152" spans="1:9" ht="47.25" hidden="1" outlineLevel="4" x14ac:dyDescent="0.25">
      <c r="A2152" s="353">
        <v>176</v>
      </c>
      <c r="B2152" s="362" t="s">
        <v>3207</v>
      </c>
      <c r="C2152" s="359" t="s">
        <v>1123</v>
      </c>
      <c r="D2152" s="362" t="s">
        <v>5226</v>
      </c>
      <c r="E2152" s="12">
        <v>2</v>
      </c>
      <c r="F2152" s="12" t="s">
        <v>5874</v>
      </c>
      <c r="G2152" s="12">
        <v>2137.5</v>
      </c>
      <c r="H2152" s="363">
        <f t="shared" si="18"/>
        <v>4275</v>
      </c>
      <c r="I2152" s="12" t="s">
        <v>4905</v>
      </c>
    </row>
    <row r="2153" spans="1:9" ht="47.25" hidden="1" outlineLevel="4" x14ac:dyDescent="0.25">
      <c r="A2153" s="353">
        <v>177</v>
      </c>
      <c r="B2153" s="362" t="s">
        <v>3208</v>
      </c>
      <c r="C2153" s="359" t="s">
        <v>1123</v>
      </c>
      <c r="D2153" s="362" t="s">
        <v>5226</v>
      </c>
      <c r="E2153" s="12">
        <v>7500</v>
      </c>
      <c r="F2153" s="12" t="s">
        <v>5874</v>
      </c>
      <c r="G2153" s="12">
        <v>17.850000000000001</v>
      </c>
      <c r="H2153" s="363">
        <f t="shared" si="18"/>
        <v>133875</v>
      </c>
      <c r="I2153" s="12" t="s">
        <v>4905</v>
      </c>
    </row>
    <row r="2154" spans="1:9" ht="47.25" hidden="1" outlineLevel="4" x14ac:dyDescent="0.25">
      <c r="A2154" s="353">
        <v>178</v>
      </c>
      <c r="B2154" s="362" t="s">
        <v>3209</v>
      </c>
      <c r="C2154" s="359" t="s">
        <v>1123</v>
      </c>
      <c r="D2154" s="362" t="s">
        <v>5226</v>
      </c>
      <c r="E2154" s="12">
        <v>4</v>
      </c>
      <c r="F2154" s="12" t="s">
        <v>5874</v>
      </c>
      <c r="G2154" s="12">
        <v>2678.5</v>
      </c>
      <c r="H2154" s="363">
        <f t="shared" si="18"/>
        <v>10714</v>
      </c>
      <c r="I2154" s="12" t="s">
        <v>4905</v>
      </c>
    </row>
    <row r="2155" spans="1:9" ht="47.25" hidden="1" outlineLevel="4" x14ac:dyDescent="0.25">
      <c r="A2155" s="353">
        <v>179</v>
      </c>
      <c r="B2155" s="362" t="s">
        <v>3210</v>
      </c>
      <c r="C2155" s="359" t="s">
        <v>1123</v>
      </c>
      <c r="D2155" s="362" t="s">
        <v>5226</v>
      </c>
      <c r="E2155" s="12">
        <v>30</v>
      </c>
      <c r="F2155" s="12" t="s">
        <v>5874</v>
      </c>
      <c r="G2155" s="12">
        <v>338.39</v>
      </c>
      <c r="H2155" s="363">
        <f t="shared" si="18"/>
        <v>10151.699999999999</v>
      </c>
      <c r="I2155" s="12" t="s">
        <v>4905</v>
      </c>
    </row>
    <row r="2156" spans="1:9" ht="47.25" hidden="1" outlineLevel="4" x14ac:dyDescent="0.25">
      <c r="A2156" s="353">
        <v>180</v>
      </c>
      <c r="B2156" s="362" t="s">
        <v>3211</v>
      </c>
      <c r="C2156" s="359" t="s">
        <v>1123</v>
      </c>
      <c r="D2156" s="362" t="s">
        <v>5226</v>
      </c>
      <c r="E2156" s="12">
        <v>11</v>
      </c>
      <c r="F2156" s="12" t="s">
        <v>5874</v>
      </c>
      <c r="G2156" s="12">
        <v>38.39</v>
      </c>
      <c r="H2156" s="363">
        <f t="shared" si="18"/>
        <v>422.29</v>
      </c>
      <c r="I2156" s="12" t="s">
        <v>4905</v>
      </c>
    </row>
    <row r="2157" spans="1:9" ht="47.25" hidden="1" outlineLevel="4" x14ac:dyDescent="0.25">
      <c r="A2157" s="353">
        <v>181</v>
      </c>
      <c r="B2157" s="362" t="s">
        <v>3212</v>
      </c>
      <c r="C2157" s="359" t="s">
        <v>1123</v>
      </c>
      <c r="D2157" s="362" t="s">
        <v>5226</v>
      </c>
      <c r="E2157" s="12">
        <v>4</v>
      </c>
      <c r="F2157" s="12" t="s">
        <v>5874</v>
      </c>
      <c r="G2157" s="12">
        <v>4629.46</v>
      </c>
      <c r="H2157" s="363">
        <f t="shared" si="18"/>
        <v>18517.84</v>
      </c>
      <c r="I2157" s="12" t="s">
        <v>4905</v>
      </c>
    </row>
    <row r="2158" spans="1:9" ht="47.25" hidden="1" outlineLevel="4" x14ac:dyDescent="0.25">
      <c r="A2158" s="353">
        <v>182</v>
      </c>
      <c r="B2158" s="362" t="s">
        <v>3213</v>
      </c>
      <c r="C2158" s="359" t="s">
        <v>1123</v>
      </c>
      <c r="D2158" s="362" t="s">
        <v>5226</v>
      </c>
      <c r="E2158" s="12">
        <v>10</v>
      </c>
      <c r="F2158" s="12" t="s">
        <v>5874</v>
      </c>
      <c r="G2158" s="12">
        <v>11598.21</v>
      </c>
      <c r="H2158" s="363">
        <f t="shared" si="18"/>
        <v>115982.09999999999</v>
      </c>
      <c r="I2158" s="12" t="s">
        <v>4905</v>
      </c>
    </row>
    <row r="2159" spans="1:9" ht="47.25" hidden="1" outlineLevel="4" x14ac:dyDescent="0.25">
      <c r="A2159" s="353">
        <v>183</v>
      </c>
      <c r="B2159" s="362" t="s">
        <v>3214</v>
      </c>
      <c r="C2159" s="359" t="s">
        <v>1123</v>
      </c>
      <c r="D2159" s="362" t="s">
        <v>5226</v>
      </c>
      <c r="E2159" s="12">
        <v>5</v>
      </c>
      <c r="F2159" s="12" t="s">
        <v>5874</v>
      </c>
      <c r="G2159" s="12">
        <v>84.82</v>
      </c>
      <c r="H2159" s="363">
        <f t="shared" si="18"/>
        <v>424.09999999999997</v>
      </c>
      <c r="I2159" s="12" t="s">
        <v>4905</v>
      </c>
    </row>
    <row r="2160" spans="1:9" ht="47.25" hidden="1" outlineLevel="4" x14ac:dyDescent="0.25">
      <c r="A2160" s="353">
        <v>184</v>
      </c>
      <c r="B2160" s="362" t="s">
        <v>3215</v>
      </c>
      <c r="C2160" s="359" t="s">
        <v>1123</v>
      </c>
      <c r="D2160" s="362" t="s">
        <v>5226</v>
      </c>
      <c r="E2160" s="12">
        <v>4</v>
      </c>
      <c r="F2160" s="12" t="s">
        <v>5874</v>
      </c>
      <c r="G2160" s="12">
        <v>4053.57</v>
      </c>
      <c r="H2160" s="363">
        <f t="shared" si="18"/>
        <v>16214.28</v>
      </c>
      <c r="I2160" s="12" t="s">
        <v>4905</v>
      </c>
    </row>
    <row r="2161" spans="1:9" ht="47.25" hidden="1" outlineLevel="4" x14ac:dyDescent="0.25">
      <c r="A2161" s="353">
        <v>185</v>
      </c>
      <c r="B2161" s="362" t="s">
        <v>3216</v>
      </c>
      <c r="C2161" s="359" t="s">
        <v>1123</v>
      </c>
      <c r="D2161" s="362" t="s">
        <v>5226</v>
      </c>
      <c r="E2161" s="12">
        <v>4</v>
      </c>
      <c r="F2161" s="12" t="s">
        <v>5874</v>
      </c>
      <c r="G2161" s="12">
        <v>3169.64</v>
      </c>
      <c r="H2161" s="363">
        <f t="shared" si="18"/>
        <v>12678.56</v>
      </c>
      <c r="I2161" s="12" t="s">
        <v>4905</v>
      </c>
    </row>
    <row r="2162" spans="1:9" ht="47.25" hidden="1" outlineLevel="4" x14ac:dyDescent="0.25">
      <c r="A2162" s="353">
        <v>186</v>
      </c>
      <c r="B2162" s="362" t="s">
        <v>3217</v>
      </c>
      <c r="C2162" s="359" t="s">
        <v>1123</v>
      </c>
      <c r="D2162" s="362" t="s">
        <v>5226</v>
      </c>
      <c r="E2162" s="12">
        <v>10</v>
      </c>
      <c r="F2162" s="12" t="s">
        <v>5874</v>
      </c>
      <c r="G2162" s="12">
        <v>3205.36</v>
      </c>
      <c r="H2162" s="363">
        <f t="shared" si="18"/>
        <v>32053.600000000002</v>
      </c>
      <c r="I2162" s="12" t="s">
        <v>4905</v>
      </c>
    </row>
    <row r="2163" spans="1:9" ht="47.25" hidden="1" outlineLevel="4" x14ac:dyDescent="0.25">
      <c r="A2163" s="353">
        <v>187</v>
      </c>
      <c r="B2163" s="362" t="s">
        <v>3218</v>
      </c>
      <c r="C2163" s="359" t="s">
        <v>1123</v>
      </c>
      <c r="D2163" s="362" t="s">
        <v>5226</v>
      </c>
      <c r="E2163" s="12">
        <v>12</v>
      </c>
      <c r="F2163" s="12" t="s">
        <v>5874</v>
      </c>
      <c r="G2163" s="12">
        <v>3839.29</v>
      </c>
      <c r="H2163" s="363">
        <f t="shared" si="18"/>
        <v>46071.479999999996</v>
      </c>
      <c r="I2163" s="12" t="s">
        <v>4905</v>
      </c>
    </row>
    <row r="2164" spans="1:9" ht="47.25" hidden="1" outlineLevel="4" x14ac:dyDescent="0.25">
      <c r="A2164" s="353">
        <v>188</v>
      </c>
      <c r="B2164" s="362" t="s">
        <v>3219</v>
      </c>
      <c r="C2164" s="359" t="s">
        <v>1123</v>
      </c>
      <c r="D2164" s="362" t="s">
        <v>5226</v>
      </c>
      <c r="E2164" s="12">
        <v>10</v>
      </c>
      <c r="F2164" s="12" t="s">
        <v>5874</v>
      </c>
      <c r="G2164" s="12">
        <v>2678.57</v>
      </c>
      <c r="H2164" s="363">
        <f t="shared" si="18"/>
        <v>26785.7</v>
      </c>
      <c r="I2164" s="12" t="s">
        <v>4905</v>
      </c>
    </row>
    <row r="2165" spans="1:9" ht="47.25" hidden="1" outlineLevel="4" x14ac:dyDescent="0.25">
      <c r="A2165" s="353">
        <v>189</v>
      </c>
      <c r="B2165" s="362" t="s">
        <v>3220</v>
      </c>
      <c r="C2165" s="359" t="s">
        <v>1123</v>
      </c>
      <c r="D2165" s="362" t="s">
        <v>5226</v>
      </c>
      <c r="E2165" s="12">
        <v>17</v>
      </c>
      <c r="F2165" s="12" t="s">
        <v>5874</v>
      </c>
      <c r="G2165" s="12">
        <v>20625</v>
      </c>
      <c r="H2165" s="363">
        <f t="shared" si="18"/>
        <v>350625</v>
      </c>
      <c r="I2165" s="12" t="s">
        <v>4905</v>
      </c>
    </row>
    <row r="2166" spans="1:9" ht="47.25" hidden="1" outlineLevel="4" x14ac:dyDescent="0.25">
      <c r="A2166" s="353">
        <v>190</v>
      </c>
      <c r="B2166" s="362" t="s">
        <v>3152</v>
      </c>
      <c r="C2166" s="359" t="s">
        <v>1123</v>
      </c>
      <c r="D2166" s="362" t="s">
        <v>5226</v>
      </c>
      <c r="E2166" s="12">
        <v>12</v>
      </c>
      <c r="F2166" s="12" t="s">
        <v>5874</v>
      </c>
      <c r="G2166" s="12">
        <v>7589.29</v>
      </c>
      <c r="H2166" s="363">
        <f t="shared" si="18"/>
        <v>91071.48</v>
      </c>
      <c r="I2166" s="12" t="s">
        <v>4905</v>
      </c>
    </row>
    <row r="2167" spans="1:9" ht="47.25" hidden="1" outlineLevel="4" x14ac:dyDescent="0.25">
      <c r="A2167" s="353">
        <v>191</v>
      </c>
      <c r="B2167" s="362" t="s">
        <v>3221</v>
      </c>
      <c r="C2167" s="359" t="s">
        <v>1123</v>
      </c>
      <c r="D2167" s="362" t="s">
        <v>5226</v>
      </c>
      <c r="E2167" s="12">
        <v>252</v>
      </c>
      <c r="F2167" s="12" t="s">
        <v>2778</v>
      </c>
      <c r="G2167" s="12">
        <v>2142.86</v>
      </c>
      <c r="H2167" s="363">
        <f t="shared" si="18"/>
        <v>540000.72000000009</v>
      </c>
      <c r="I2167" s="12" t="s">
        <v>4905</v>
      </c>
    </row>
    <row r="2168" spans="1:9" ht="47.25" hidden="1" outlineLevel="4" x14ac:dyDescent="0.25">
      <c r="A2168" s="353">
        <v>192</v>
      </c>
      <c r="B2168" s="362" t="s">
        <v>3222</v>
      </c>
      <c r="C2168" s="359" t="s">
        <v>1123</v>
      </c>
      <c r="D2168" s="362" t="s">
        <v>5226</v>
      </c>
      <c r="E2168" s="12">
        <v>60</v>
      </c>
      <c r="F2168" s="12" t="s">
        <v>5874</v>
      </c>
      <c r="G2168" s="12">
        <v>5357.14</v>
      </c>
      <c r="H2168" s="363">
        <f t="shared" si="18"/>
        <v>321428.40000000002</v>
      </c>
      <c r="I2168" s="12" t="s">
        <v>4905</v>
      </c>
    </row>
    <row r="2169" spans="1:9" ht="47.25" hidden="1" outlineLevel="4" x14ac:dyDescent="0.25">
      <c r="A2169" s="353">
        <v>193</v>
      </c>
      <c r="B2169" s="362" t="s">
        <v>3223</v>
      </c>
      <c r="C2169" s="359" t="s">
        <v>1123</v>
      </c>
      <c r="D2169" s="362" t="s">
        <v>5226</v>
      </c>
      <c r="E2169" s="12">
        <v>15</v>
      </c>
      <c r="F2169" s="12" t="s">
        <v>5874</v>
      </c>
      <c r="G2169" s="12">
        <v>4375</v>
      </c>
      <c r="H2169" s="363">
        <f t="shared" si="18"/>
        <v>65625</v>
      </c>
      <c r="I2169" s="12" t="s">
        <v>4905</v>
      </c>
    </row>
    <row r="2170" spans="1:9" ht="47.25" hidden="1" outlineLevel="4" x14ac:dyDescent="0.25">
      <c r="A2170" s="353">
        <v>194</v>
      </c>
      <c r="B2170" s="362" t="s">
        <v>3224</v>
      </c>
      <c r="C2170" s="359" t="s">
        <v>1123</v>
      </c>
      <c r="D2170" s="362" t="s">
        <v>5226</v>
      </c>
      <c r="E2170" s="12">
        <v>3</v>
      </c>
      <c r="F2170" s="12" t="s">
        <v>5874</v>
      </c>
      <c r="G2170" s="12">
        <v>32410.400000000001</v>
      </c>
      <c r="H2170" s="363">
        <f t="shared" si="18"/>
        <v>97231.200000000012</v>
      </c>
      <c r="I2170" s="12" t="s">
        <v>4905</v>
      </c>
    </row>
    <row r="2171" spans="1:9" ht="47.25" hidden="1" outlineLevel="4" x14ac:dyDescent="0.25">
      <c r="A2171" s="353">
        <v>195</v>
      </c>
      <c r="B2171" s="362" t="s">
        <v>3225</v>
      </c>
      <c r="C2171" s="359" t="s">
        <v>1123</v>
      </c>
      <c r="D2171" s="362" t="s">
        <v>5226</v>
      </c>
      <c r="E2171" s="12">
        <v>1</v>
      </c>
      <c r="F2171" s="12" t="s">
        <v>4339</v>
      </c>
      <c r="G2171" s="12">
        <v>250000</v>
      </c>
      <c r="H2171" s="363">
        <f t="shared" si="18"/>
        <v>250000</v>
      </c>
      <c r="I2171" s="12" t="s">
        <v>4905</v>
      </c>
    </row>
    <row r="2172" spans="1:9" ht="47.25" hidden="1" outlineLevel="4" x14ac:dyDescent="0.25">
      <c r="A2172" s="353">
        <v>196</v>
      </c>
      <c r="B2172" s="362" t="s">
        <v>3226</v>
      </c>
      <c r="C2172" s="359" t="s">
        <v>1123</v>
      </c>
      <c r="D2172" s="362" t="s">
        <v>5226</v>
      </c>
      <c r="E2172" s="12">
        <v>71.28</v>
      </c>
      <c r="F2172" s="12" t="s">
        <v>2778</v>
      </c>
      <c r="G2172" s="12">
        <v>4500</v>
      </c>
      <c r="H2172" s="363">
        <f>E2172*G2172</f>
        <v>320760</v>
      </c>
      <c r="I2172" s="12" t="s">
        <v>4905</v>
      </c>
    </row>
    <row r="2173" spans="1:9" ht="47.25" hidden="1" outlineLevel="4" x14ac:dyDescent="0.25">
      <c r="A2173" s="353">
        <v>197</v>
      </c>
      <c r="B2173" s="362" t="s">
        <v>3227</v>
      </c>
      <c r="C2173" s="359" t="s">
        <v>1123</v>
      </c>
      <c r="D2173" s="362" t="s">
        <v>5226</v>
      </c>
      <c r="E2173" s="12">
        <v>50</v>
      </c>
      <c r="F2173" s="12" t="s">
        <v>2778</v>
      </c>
      <c r="G2173" s="12">
        <v>2800</v>
      </c>
      <c r="H2173" s="363">
        <f t="shared" si="18"/>
        <v>140000</v>
      </c>
      <c r="I2173" s="12" t="s">
        <v>4905</v>
      </c>
    </row>
    <row r="2174" spans="1:9" ht="47.25" hidden="1" outlineLevel="4" x14ac:dyDescent="0.25">
      <c r="A2174" s="353">
        <v>198</v>
      </c>
      <c r="B2174" s="362" t="s">
        <v>3228</v>
      </c>
      <c r="C2174" s="359" t="s">
        <v>1123</v>
      </c>
      <c r="D2174" s="362" t="s">
        <v>5226</v>
      </c>
      <c r="E2174" s="12">
        <v>36</v>
      </c>
      <c r="F2174" s="12" t="s">
        <v>5874</v>
      </c>
      <c r="G2174" s="12">
        <v>16050</v>
      </c>
      <c r="H2174" s="363">
        <f>E2174*G2174</f>
        <v>577800</v>
      </c>
      <c r="I2174" s="12" t="s">
        <v>4905</v>
      </c>
    </row>
    <row r="2175" spans="1:9" ht="47.25" hidden="1" outlineLevel="4" x14ac:dyDescent="0.25">
      <c r="A2175" s="353">
        <v>199</v>
      </c>
      <c r="B2175" s="362" t="s">
        <v>3229</v>
      </c>
      <c r="C2175" s="359" t="s">
        <v>1123</v>
      </c>
      <c r="D2175" s="362" t="s">
        <v>5226</v>
      </c>
      <c r="E2175" s="12">
        <v>200</v>
      </c>
      <c r="F2175" s="12" t="s">
        <v>5874</v>
      </c>
      <c r="G2175" s="12">
        <v>588.5</v>
      </c>
      <c r="H2175" s="363">
        <f t="shared" ref="H2175:H2238" si="19">E2175*G2175</f>
        <v>117700</v>
      </c>
      <c r="I2175" s="12" t="s">
        <v>4905</v>
      </c>
    </row>
    <row r="2176" spans="1:9" ht="47.25" hidden="1" outlineLevel="4" x14ac:dyDescent="0.25">
      <c r="A2176" s="353">
        <v>200</v>
      </c>
      <c r="B2176" s="362" t="s">
        <v>3230</v>
      </c>
      <c r="C2176" s="359" t="s">
        <v>1123</v>
      </c>
      <c r="D2176" s="362" t="s">
        <v>5226</v>
      </c>
      <c r="E2176" s="12">
        <v>500</v>
      </c>
      <c r="F2176" s="12" t="s">
        <v>5874</v>
      </c>
      <c r="G2176" s="12">
        <v>1875</v>
      </c>
      <c r="H2176" s="363">
        <f t="shared" si="19"/>
        <v>937500</v>
      </c>
      <c r="I2176" s="12" t="s">
        <v>4905</v>
      </c>
    </row>
    <row r="2177" spans="1:9" ht="47.25" hidden="1" outlineLevel="4" x14ac:dyDescent="0.25">
      <c r="A2177" s="353">
        <v>201</v>
      </c>
      <c r="B2177" s="362" t="s">
        <v>3231</v>
      </c>
      <c r="C2177" s="359" t="s">
        <v>1123</v>
      </c>
      <c r="D2177" s="362" t="s">
        <v>5226</v>
      </c>
      <c r="E2177" s="12">
        <v>200</v>
      </c>
      <c r="F2177" s="12" t="s">
        <v>5874</v>
      </c>
      <c r="G2177" s="12">
        <v>506.34</v>
      </c>
      <c r="H2177" s="363">
        <f t="shared" si="19"/>
        <v>101268</v>
      </c>
      <c r="I2177" s="12" t="s">
        <v>4905</v>
      </c>
    </row>
    <row r="2178" spans="1:9" ht="47.25" hidden="1" outlineLevel="4" x14ac:dyDescent="0.25">
      <c r="A2178" s="353">
        <v>202</v>
      </c>
      <c r="B2178" s="362" t="s">
        <v>3232</v>
      </c>
      <c r="C2178" s="359" t="s">
        <v>1123</v>
      </c>
      <c r="D2178" s="362" t="s">
        <v>5226</v>
      </c>
      <c r="E2178" s="12">
        <v>45</v>
      </c>
      <c r="F2178" s="12" t="s">
        <v>5874</v>
      </c>
      <c r="G2178" s="12">
        <v>13214.29</v>
      </c>
      <c r="H2178" s="363">
        <f t="shared" si="19"/>
        <v>594643.05000000005</v>
      </c>
      <c r="I2178" s="12" t="s">
        <v>4905</v>
      </c>
    </row>
    <row r="2179" spans="1:9" ht="47.25" hidden="1" outlineLevel="4" x14ac:dyDescent="0.25">
      <c r="A2179" s="353">
        <v>203</v>
      </c>
      <c r="B2179" s="362" t="s">
        <v>3233</v>
      </c>
      <c r="C2179" s="359" t="s">
        <v>1123</v>
      </c>
      <c r="D2179" s="362" t="s">
        <v>5226</v>
      </c>
      <c r="E2179" s="12">
        <v>20</v>
      </c>
      <c r="F2179" s="12" t="s">
        <v>5874</v>
      </c>
      <c r="G2179" s="12">
        <v>716.07</v>
      </c>
      <c r="H2179" s="363">
        <f t="shared" si="19"/>
        <v>14321.400000000001</v>
      </c>
      <c r="I2179" s="12" t="s">
        <v>4905</v>
      </c>
    </row>
    <row r="2180" spans="1:9" ht="47.25" hidden="1" outlineLevel="4" x14ac:dyDescent="0.25">
      <c r="A2180" s="353">
        <v>204</v>
      </c>
      <c r="B2180" s="362" t="s">
        <v>3234</v>
      </c>
      <c r="C2180" s="359" t="s">
        <v>1123</v>
      </c>
      <c r="D2180" s="362" t="s">
        <v>5226</v>
      </c>
      <c r="E2180" s="12">
        <v>3</v>
      </c>
      <c r="F2180" s="12" t="s">
        <v>5874</v>
      </c>
      <c r="G2180" s="12">
        <v>2678.57</v>
      </c>
      <c r="H2180" s="363">
        <f t="shared" si="19"/>
        <v>8035.7100000000009</v>
      </c>
      <c r="I2180" s="12" t="s">
        <v>4905</v>
      </c>
    </row>
    <row r="2181" spans="1:9" ht="47.25" hidden="1" outlineLevel="4" x14ac:dyDescent="0.25">
      <c r="A2181" s="353">
        <v>205</v>
      </c>
      <c r="B2181" s="362" t="s">
        <v>3235</v>
      </c>
      <c r="C2181" s="359" t="s">
        <v>1123</v>
      </c>
      <c r="D2181" s="362" t="s">
        <v>5226</v>
      </c>
      <c r="E2181" s="12">
        <v>48</v>
      </c>
      <c r="F2181" s="12" t="s">
        <v>5874</v>
      </c>
      <c r="G2181" s="12">
        <v>3125</v>
      </c>
      <c r="H2181" s="363">
        <f t="shared" si="19"/>
        <v>150000</v>
      </c>
      <c r="I2181" s="12" t="s">
        <v>4905</v>
      </c>
    </row>
    <row r="2182" spans="1:9" ht="47.25" hidden="1" outlineLevel="4" x14ac:dyDescent="0.25">
      <c r="A2182" s="353">
        <v>206</v>
      </c>
      <c r="B2182" s="362" t="s">
        <v>3236</v>
      </c>
      <c r="C2182" s="359" t="s">
        <v>1123</v>
      </c>
      <c r="D2182" s="362" t="s">
        <v>5226</v>
      </c>
      <c r="E2182" s="12">
        <v>1</v>
      </c>
      <c r="F2182" s="12" t="s">
        <v>5874</v>
      </c>
      <c r="G2182" s="12">
        <v>33928.57</v>
      </c>
      <c r="H2182" s="363">
        <f t="shared" si="19"/>
        <v>33928.57</v>
      </c>
      <c r="I2182" s="12" t="s">
        <v>4905</v>
      </c>
    </row>
    <row r="2183" spans="1:9" ht="47.25" hidden="1" outlineLevel="4" x14ac:dyDescent="0.25">
      <c r="A2183" s="353">
        <v>207</v>
      </c>
      <c r="B2183" s="362" t="s">
        <v>3237</v>
      </c>
      <c r="C2183" s="359" t="s">
        <v>1123</v>
      </c>
      <c r="D2183" s="362" t="s">
        <v>5226</v>
      </c>
      <c r="E2183" s="12">
        <v>18</v>
      </c>
      <c r="F2183" s="12" t="s">
        <v>5874</v>
      </c>
      <c r="G2183" s="12">
        <v>10486</v>
      </c>
      <c r="H2183" s="363">
        <f t="shared" si="19"/>
        <v>188748</v>
      </c>
      <c r="I2183" s="12" t="s">
        <v>4905</v>
      </c>
    </row>
    <row r="2184" spans="1:9" ht="47.25" hidden="1" outlineLevel="4" x14ac:dyDescent="0.25">
      <c r="A2184" s="353">
        <v>208</v>
      </c>
      <c r="B2184" s="362" t="s">
        <v>3238</v>
      </c>
      <c r="C2184" s="359" t="s">
        <v>1123</v>
      </c>
      <c r="D2184" s="362" t="s">
        <v>5226</v>
      </c>
      <c r="E2184" s="12">
        <v>1800</v>
      </c>
      <c r="F2184" s="12" t="s">
        <v>5874</v>
      </c>
      <c r="G2184" s="12">
        <v>449.44</v>
      </c>
      <c r="H2184" s="363">
        <f t="shared" si="19"/>
        <v>808992</v>
      </c>
      <c r="I2184" s="12" t="s">
        <v>4905</v>
      </c>
    </row>
    <row r="2185" spans="1:9" ht="47.25" hidden="1" outlineLevel="4" x14ac:dyDescent="0.25">
      <c r="A2185" s="353">
        <v>209</v>
      </c>
      <c r="B2185" s="362" t="s">
        <v>3239</v>
      </c>
      <c r="C2185" s="359" t="s">
        <v>1123</v>
      </c>
      <c r="D2185" s="362" t="s">
        <v>5226</v>
      </c>
      <c r="E2185" s="12">
        <v>3</v>
      </c>
      <c r="F2185" s="12" t="s">
        <v>5874</v>
      </c>
      <c r="G2185" s="12">
        <v>3125</v>
      </c>
      <c r="H2185" s="363">
        <f t="shared" si="19"/>
        <v>9375</v>
      </c>
      <c r="I2185" s="12" t="s">
        <v>4905</v>
      </c>
    </row>
    <row r="2186" spans="1:9" ht="47.25" hidden="1" outlineLevel="4" x14ac:dyDescent="0.25">
      <c r="A2186" s="353">
        <v>210</v>
      </c>
      <c r="B2186" s="362" t="s">
        <v>3240</v>
      </c>
      <c r="C2186" s="359" t="s">
        <v>1123</v>
      </c>
      <c r="D2186" s="362" t="s">
        <v>5226</v>
      </c>
      <c r="E2186" s="12">
        <v>45</v>
      </c>
      <c r="F2186" s="12" t="s">
        <v>5874</v>
      </c>
      <c r="G2186" s="12">
        <v>482.14</v>
      </c>
      <c r="H2186" s="363">
        <f t="shared" si="19"/>
        <v>21696.3</v>
      </c>
      <c r="I2186" s="12" t="s">
        <v>4905</v>
      </c>
    </row>
    <row r="2187" spans="1:9" ht="47.25" hidden="1" outlineLevel="4" x14ac:dyDescent="0.25">
      <c r="A2187" s="353">
        <v>211</v>
      </c>
      <c r="B2187" s="362" t="s">
        <v>3241</v>
      </c>
      <c r="C2187" s="359" t="s">
        <v>1123</v>
      </c>
      <c r="D2187" s="362" t="s">
        <v>5226</v>
      </c>
      <c r="E2187" s="12">
        <v>200</v>
      </c>
      <c r="F2187" s="12" t="s">
        <v>5874</v>
      </c>
      <c r="G2187" s="12">
        <v>117.56</v>
      </c>
      <c r="H2187" s="363">
        <f t="shared" si="19"/>
        <v>23512</v>
      </c>
      <c r="I2187" s="12" t="s">
        <v>4905</v>
      </c>
    </row>
    <row r="2188" spans="1:9" ht="47.25" hidden="1" outlineLevel="4" x14ac:dyDescent="0.25">
      <c r="A2188" s="353">
        <v>212</v>
      </c>
      <c r="B2188" s="362" t="s">
        <v>3242</v>
      </c>
      <c r="C2188" s="359" t="s">
        <v>1123</v>
      </c>
      <c r="D2188" s="362" t="s">
        <v>5226</v>
      </c>
      <c r="E2188" s="12">
        <v>6</v>
      </c>
      <c r="F2188" s="12" t="s">
        <v>5874</v>
      </c>
      <c r="G2188" s="12">
        <v>250</v>
      </c>
      <c r="H2188" s="363">
        <f t="shared" si="19"/>
        <v>1500</v>
      </c>
      <c r="I2188" s="12" t="s">
        <v>4905</v>
      </c>
    </row>
    <row r="2189" spans="1:9" ht="47.25" hidden="1" outlineLevel="4" x14ac:dyDescent="0.25">
      <c r="A2189" s="353">
        <v>213</v>
      </c>
      <c r="B2189" s="362" t="s">
        <v>3243</v>
      </c>
      <c r="C2189" s="359" t="s">
        <v>1123</v>
      </c>
      <c r="D2189" s="362" t="s">
        <v>5226</v>
      </c>
      <c r="E2189" s="12">
        <v>11</v>
      </c>
      <c r="F2189" s="12" t="s">
        <v>5874</v>
      </c>
      <c r="G2189" s="12">
        <v>834.82</v>
      </c>
      <c r="H2189" s="363">
        <f t="shared" si="19"/>
        <v>9183.02</v>
      </c>
      <c r="I2189" s="12" t="s">
        <v>4905</v>
      </c>
    </row>
    <row r="2190" spans="1:9" ht="47.25" hidden="1" outlineLevel="4" x14ac:dyDescent="0.25">
      <c r="A2190" s="353">
        <v>214</v>
      </c>
      <c r="B2190" s="362" t="s">
        <v>3244</v>
      </c>
      <c r="C2190" s="359" t="s">
        <v>1123</v>
      </c>
      <c r="D2190" s="362" t="s">
        <v>5226</v>
      </c>
      <c r="E2190" s="12">
        <v>15</v>
      </c>
      <c r="F2190" s="12" t="s">
        <v>5874</v>
      </c>
      <c r="G2190" s="12">
        <v>9562.5</v>
      </c>
      <c r="H2190" s="363">
        <f t="shared" si="19"/>
        <v>143437.5</v>
      </c>
      <c r="I2190" s="12" t="s">
        <v>4905</v>
      </c>
    </row>
    <row r="2191" spans="1:9" ht="47.25" hidden="1" outlineLevel="4" x14ac:dyDescent="0.25">
      <c r="A2191" s="353">
        <v>215</v>
      </c>
      <c r="B2191" s="362" t="s">
        <v>3245</v>
      </c>
      <c r="C2191" s="359" t="s">
        <v>1123</v>
      </c>
      <c r="D2191" s="362" t="s">
        <v>5226</v>
      </c>
      <c r="E2191" s="12">
        <v>30</v>
      </c>
      <c r="F2191" s="12" t="s">
        <v>5874</v>
      </c>
      <c r="G2191" s="12">
        <v>31250</v>
      </c>
      <c r="H2191" s="363">
        <f t="shared" si="19"/>
        <v>937500</v>
      </c>
      <c r="I2191" s="12" t="s">
        <v>4905</v>
      </c>
    </row>
    <row r="2192" spans="1:9" ht="47.25" hidden="1" outlineLevel="4" x14ac:dyDescent="0.25">
      <c r="A2192" s="353">
        <v>216</v>
      </c>
      <c r="B2192" s="362" t="s">
        <v>3246</v>
      </c>
      <c r="C2192" s="359" t="s">
        <v>1123</v>
      </c>
      <c r="D2192" s="362" t="s">
        <v>5226</v>
      </c>
      <c r="E2192" s="12">
        <v>50</v>
      </c>
      <c r="F2192" s="12" t="s">
        <v>5874</v>
      </c>
      <c r="G2192" s="12">
        <v>5803.57</v>
      </c>
      <c r="H2192" s="363">
        <f t="shared" si="19"/>
        <v>290178.5</v>
      </c>
      <c r="I2192" s="12" t="s">
        <v>4905</v>
      </c>
    </row>
    <row r="2193" spans="1:9" ht="47.25" hidden="1" outlineLevel="4" x14ac:dyDescent="0.25">
      <c r="A2193" s="353">
        <v>217</v>
      </c>
      <c r="B2193" s="362" t="s">
        <v>3247</v>
      </c>
      <c r="C2193" s="359" t="s">
        <v>1123</v>
      </c>
      <c r="D2193" s="362" t="s">
        <v>5226</v>
      </c>
      <c r="E2193" s="12">
        <v>305</v>
      </c>
      <c r="F2193" s="12" t="s">
        <v>5874</v>
      </c>
      <c r="G2193" s="12">
        <v>5311.43</v>
      </c>
      <c r="H2193" s="363">
        <f t="shared" si="19"/>
        <v>1619986.1500000001</v>
      </c>
      <c r="I2193" s="12" t="s">
        <v>4905</v>
      </c>
    </row>
    <row r="2194" spans="1:9" ht="47.25" hidden="1" outlineLevel="4" x14ac:dyDescent="0.25">
      <c r="A2194" s="353">
        <v>218</v>
      </c>
      <c r="B2194" s="362" t="s">
        <v>3248</v>
      </c>
      <c r="C2194" s="359" t="s">
        <v>1123</v>
      </c>
      <c r="D2194" s="362" t="s">
        <v>5226</v>
      </c>
      <c r="E2194" s="12">
        <v>8</v>
      </c>
      <c r="F2194" s="12" t="s">
        <v>5874</v>
      </c>
      <c r="G2194" s="12">
        <v>88000</v>
      </c>
      <c r="H2194" s="363">
        <f t="shared" si="19"/>
        <v>704000</v>
      </c>
      <c r="I2194" s="12" t="s">
        <v>4905</v>
      </c>
    </row>
    <row r="2195" spans="1:9" ht="47.25" hidden="1" outlineLevel="4" x14ac:dyDescent="0.25">
      <c r="A2195" s="353">
        <v>219</v>
      </c>
      <c r="B2195" s="362" t="s">
        <v>3249</v>
      </c>
      <c r="C2195" s="359" t="s">
        <v>1123</v>
      </c>
      <c r="D2195" s="362" t="s">
        <v>5226</v>
      </c>
      <c r="E2195" s="12">
        <v>30600</v>
      </c>
      <c r="F2195" s="12" t="s">
        <v>5874</v>
      </c>
      <c r="G2195" s="12">
        <v>9.35</v>
      </c>
      <c r="H2195" s="363">
        <f t="shared" si="19"/>
        <v>286110</v>
      </c>
      <c r="I2195" s="12" t="s">
        <v>4905</v>
      </c>
    </row>
    <row r="2196" spans="1:9" ht="47.25" hidden="1" outlineLevel="4" x14ac:dyDescent="0.25">
      <c r="A2196" s="353">
        <v>220</v>
      </c>
      <c r="B2196" s="362" t="s">
        <v>3250</v>
      </c>
      <c r="C2196" s="359" t="s">
        <v>1123</v>
      </c>
      <c r="D2196" s="362" t="s">
        <v>5226</v>
      </c>
      <c r="E2196" s="12">
        <v>15</v>
      </c>
      <c r="F2196" s="12" t="s">
        <v>5874</v>
      </c>
      <c r="G2196" s="12">
        <v>2510.71</v>
      </c>
      <c r="H2196" s="363">
        <f t="shared" si="19"/>
        <v>37660.65</v>
      </c>
      <c r="I2196" s="12" t="s">
        <v>4905</v>
      </c>
    </row>
    <row r="2197" spans="1:9" ht="47.25" hidden="1" outlineLevel="4" x14ac:dyDescent="0.25">
      <c r="A2197" s="353">
        <v>221</v>
      </c>
      <c r="B2197" s="362" t="s">
        <v>3251</v>
      </c>
      <c r="C2197" s="359" t="s">
        <v>1123</v>
      </c>
      <c r="D2197" s="362" t="s">
        <v>5226</v>
      </c>
      <c r="E2197" s="12">
        <v>1</v>
      </c>
      <c r="F2197" s="12" t="s">
        <v>5874</v>
      </c>
      <c r="G2197" s="12">
        <v>10267.86</v>
      </c>
      <c r="H2197" s="363">
        <f t="shared" si="19"/>
        <v>10267.86</v>
      </c>
      <c r="I2197" s="12" t="s">
        <v>4905</v>
      </c>
    </row>
    <row r="2198" spans="1:9" ht="47.25" hidden="1" outlineLevel="4" x14ac:dyDescent="0.25">
      <c r="A2198" s="353">
        <v>222</v>
      </c>
      <c r="B2198" s="362" t="s">
        <v>3252</v>
      </c>
      <c r="C2198" s="359" t="s">
        <v>1123</v>
      </c>
      <c r="D2198" s="362" t="s">
        <v>5226</v>
      </c>
      <c r="E2198" s="12">
        <v>10</v>
      </c>
      <c r="F2198" s="12" t="s">
        <v>5874</v>
      </c>
      <c r="G2198" s="12">
        <v>6761</v>
      </c>
      <c r="H2198" s="363">
        <f t="shared" si="19"/>
        <v>67610</v>
      </c>
      <c r="I2198" s="12" t="s">
        <v>4905</v>
      </c>
    </row>
    <row r="2199" spans="1:9" ht="47.25" hidden="1" outlineLevel="4" x14ac:dyDescent="0.25">
      <c r="A2199" s="353">
        <v>223</v>
      </c>
      <c r="B2199" s="362" t="s">
        <v>3253</v>
      </c>
      <c r="C2199" s="359" t="s">
        <v>1123</v>
      </c>
      <c r="D2199" s="362" t="s">
        <v>5226</v>
      </c>
      <c r="E2199" s="12">
        <v>60</v>
      </c>
      <c r="F2199" s="12" t="s">
        <v>5874</v>
      </c>
      <c r="G2199" s="12">
        <v>3125</v>
      </c>
      <c r="H2199" s="363">
        <f t="shared" si="19"/>
        <v>187500</v>
      </c>
      <c r="I2199" s="12" t="s">
        <v>4905</v>
      </c>
    </row>
    <row r="2200" spans="1:9" ht="47.25" hidden="1" outlineLevel="4" x14ac:dyDescent="0.25">
      <c r="A2200" s="353">
        <v>224</v>
      </c>
      <c r="B2200" s="362" t="s">
        <v>3254</v>
      </c>
      <c r="C2200" s="359" t="s">
        <v>1123</v>
      </c>
      <c r="D2200" s="362" t="s">
        <v>5226</v>
      </c>
      <c r="E2200" s="12">
        <v>5</v>
      </c>
      <c r="F2200" s="12" t="s">
        <v>5874</v>
      </c>
      <c r="G2200" s="12">
        <v>535.71</v>
      </c>
      <c r="H2200" s="363">
        <f t="shared" si="19"/>
        <v>2678.55</v>
      </c>
      <c r="I2200" s="12" t="s">
        <v>4905</v>
      </c>
    </row>
    <row r="2201" spans="1:9" ht="47.25" hidden="1" outlineLevel="4" x14ac:dyDescent="0.25">
      <c r="A2201" s="353">
        <v>225</v>
      </c>
      <c r="B2201" s="362" t="s">
        <v>3255</v>
      </c>
      <c r="C2201" s="359" t="s">
        <v>1123</v>
      </c>
      <c r="D2201" s="362" t="s">
        <v>5226</v>
      </c>
      <c r="E2201" s="12">
        <v>35</v>
      </c>
      <c r="F2201" s="12" t="s">
        <v>5874</v>
      </c>
      <c r="G2201" s="12">
        <v>714.29</v>
      </c>
      <c r="H2201" s="363">
        <f t="shared" si="19"/>
        <v>25000.149999999998</v>
      </c>
      <c r="I2201" s="12" t="s">
        <v>4905</v>
      </c>
    </row>
    <row r="2202" spans="1:9" ht="47.25" hidden="1" outlineLevel="4" x14ac:dyDescent="0.25">
      <c r="A2202" s="353">
        <v>226</v>
      </c>
      <c r="B2202" s="362" t="s">
        <v>3256</v>
      </c>
      <c r="C2202" s="359" t="s">
        <v>1123</v>
      </c>
      <c r="D2202" s="362" t="s">
        <v>5226</v>
      </c>
      <c r="E2202" s="12">
        <v>500</v>
      </c>
      <c r="F2202" s="12" t="s">
        <v>5874</v>
      </c>
      <c r="G2202" s="12">
        <v>53.57</v>
      </c>
      <c r="H2202" s="363">
        <f t="shared" si="19"/>
        <v>26785</v>
      </c>
      <c r="I2202" s="12" t="s">
        <v>4905</v>
      </c>
    </row>
    <row r="2203" spans="1:9" ht="47.25" hidden="1" outlineLevel="4" x14ac:dyDescent="0.25">
      <c r="A2203" s="353">
        <v>227</v>
      </c>
      <c r="B2203" s="362" t="s">
        <v>3257</v>
      </c>
      <c r="C2203" s="359" t="s">
        <v>1123</v>
      </c>
      <c r="D2203" s="362" t="s">
        <v>5226</v>
      </c>
      <c r="E2203" s="12">
        <v>500</v>
      </c>
      <c r="F2203" s="12" t="s">
        <v>5874</v>
      </c>
      <c r="G2203" s="12">
        <v>223.21</v>
      </c>
      <c r="H2203" s="363">
        <f t="shared" si="19"/>
        <v>111605</v>
      </c>
      <c r="I2203" s="12" t="s">
        <v>4905</v>
      </c>
    </row>
    <row r="2204" spans="1:9" ht="47.25" hidden="1" outlineLevel="4" x14ac:dyDescent="0.25">
      <c r="A2204" s="353">
        <v>228</v>
      </c>
      <c r="B2204" s="362" t="s">
        <v>3258</v>
      </c>
      <c r="C2204" s="359" t="s">
        <v>1123</v>
      </c>
      <c r="D2204" s="362" t="s">
        <v>5226</v>
      </c>
      <c r="E2204" s="12">
        <v>1</v>
      </c>
      <c r="F2204" s="12" t="s">
        <v>5874</v>
      </c>
      <c r="G2204" s="12">
        <v>891486</v>
      </c>
      <c r="H2204" s="363">
        <f t="shared" si="19"/>
        <v>891486</v>
      </c>
      <c r="I2204" s="12" t="s">
        <v>4905</v>
      </c>
    </row>
    <row r="2205" spans="1:9" ht="47.25" hidden="1" outlineLevel="4" x14ac:dyDescent="0.25">
      <c r="A2205" s="353">
        <v>229</v>
      </c>
      <c r="B2205" s="362" t="s">
        <v>3259</v>
      </c>
      <c r="C2205" s="359" t="s">
        <v>1123</v>
      </c>
      <c r="D2205" s="362" t="s">
        <v>5226</v>
      </c>
      <c r="E2205" s="12">
        <v>55</v>
      </c>
      <c r="F2205" s="12" t="s">
        <v>5874</v>
      </c>
      <c r="G2205" s="12">
        <v>2600.1</v>
      </c>
      <c r="H2205" s="363">
        <f t="shared" si="19"/>
        <v>143005.5</v>
      </c>
      <c r="I2205" s="12" t="s">
        <v>4905</v>
      </c>
    </row>
    <row r="2206" spans="1:9" ht="47.25" hidden="1" outlineLevel="4" x14ac:dyDescent="0.25">
      <c r="A2206" s="353">
        <v>230</v>
      </c>
      <c r="B2206" s="362" t="s">
        <v>3260</v>
      </c>
      <c r="C2206" s="359" t="s">
        <v>1123</v>
      </c>
      <c r="D2206" s="362" t="s">
        <v>5226</v>
      </c>
      <c r="E2206" s="12">
        <v>200</v>
      </c>
      <c r="F2206" s="12" t="s">
        <v>5874</v>
      </c>
      <c r="G2206" s="12">
        <v>187</v>
      </c>
      <c r="H2206" s="363">
        <f t="shared" si="19"/>
        <v>37400</v>
      </c>
      <c r="I2206" s="12" t="s">
        <v>4905</v>
      </c>
    </row>
    <row r="2207" spans="1:9" ht="47.25" hidden="1" outlineLevel="4" x14ac:dyDescent="0.25">
      <c r="A2207" s="353">
        <v>231</v>
      </c>
      <c r="B2207" s="362" t="s">
        <v>3261</v>
      </c>
      <c r="C2207" s="359" t="s">
        <v>1123</v>
      </c>
      <c r="D2207" s="362" t="s">
        <v>5226</v>
      </c>
      <c r="E2207" s="12">
        <v>2000</v>
      </c>
      <c r="F2207" s="12" t="s">
        <v>5874</v>
      </c>
      <c r="G2207" s="12">
        <v>41.66</v>
      </c>
      <c r="H2207" s="363">
        <f t="shared" si="19"/>
        <v>83320</v>
      </c>
      <c r="I2207" s="12" t="s">
        <v>4905</v>
      </c>
    </row>
    <row r="2208" spans="1:9" ht="47.25" hidden="1" outlineLevel="4" x14ac:dyDescent="0.25">
      <c r="A2208" s="353">
        <v>232</v>
      </c>
      <c r="B2208" s="362" t="s">
        <v>3262</v>
      </c>
      <c r="C2208" s="359" t="s">
        <v>1123</v>
      </c>
      <c r="D2208" s="362" t="s">
        <v>5226</v>
      </c>
      <c r="E2208" s="12">
        <v>300</v>
      </c>
      <c r="F2208" s="12" t="s">
        <v>5874</v>
      </c>
      <c r="G2208" s="12">
        <v>401.79</v>
      </c>
      <c r="H2208" s="363">
        <f t="shared" si="19"/>
        <v>120537</v>
      </c>
      <c r="I2208" s="12" t="s">
        <v>4905</v>
      </c>
    </row>
    <row r="2209" spans="1:9" ht="47.25" hidden="1" outlineLevel="4" x14ac:dyDescent="0.25">
      <c r="A2209" s="353">
        <v>233</v>
      </c>
      <c r="B2209" s="362" t="s">
        <v>3263</v>
      </c>
      <c r="C2209" s="359" t="s">
        <v>1123</v>
      </c>
      <c r="D2209" s="362" t="s">
        <v>5226</v>
      </c>
      <c r="E2209" s="12">
        <v>43734</v>
      </c>
      <c r="F2209" s="12" t="s">
        <v>5874</v>
      </c>
      <c r="G2209" s="12">
        <v>33.35</v>
      </c>
      <c r="H2209" s="363">
        <f t="shared" si="19"/>
        <v>1458528.9000000001</v>
      </c>
      <c r="I2209" s="12" t="s">
        <v>4905</v>
      </c>
    </row>
    <row r="2210" spans="1:9" ht="47.25" hidden="1" outlineLevel="4" x14ac:dyDescent="0.25">
      <c r="A2210" s="353">
        <v>234</v>
      </c>
      <c r="B2210" s="362" t="s">
        <v>3264</v>
      </c>
      <c r="C2210" s="359" t="s">
        <v>1123</v>
      </c>
      <c r="D2210" s="362" t="s">
        <v>5226</v>
      </c>
      <c r="E2210" s="12">
        <v>10</v>
      </c>
      <c r="F2210" s="12" t="s">
        <v>5874</v>
      </c>
      <c r="G2210" s="12">
        <v>2232.14</v>
      </c>
      <c r="H2210" s="363">
        <f t="shared" si="19"/>
        <v>22321.399999999998</v>
      </c>
      <c r="I2210" s="12" t="s">
        <v>4905</v>
      </c>
    </row>
    <row r="2211" spans="1:9" ht="47.25" hidden="1" outlineLevel="4" x14ac:dyDescent="0.25">
      <c r="A2211" s="353">
        <v>235</v>
      </c>
      <c r="B2211" s="362" t="s">
        <v>3265</v>
      </c>
      <c r="C2211" s="359" t="s">
        <v>1123</v>
      </c>
      <c r="D2211" s="362" t="s">
        <v>5226</v>
      </c>
      <c r="E2211" s="12">
        <v>2000</v>
      </c>
      <c r="F2211" s="12" t="s">
        <v>5874</v>
      </c>
      <c r="G2211" s="12">
        <v>76.5</v>
      </c>
      <c r="H2211" s="363">
        <f t="shared" si="19"/>
        <v>153000</v>
      </c>
      <c r="I2211" s="12" t="s">
        <v>4905</v>
      </c>
    </row>
    <row r="2212" spans="1:9" ht="47.25" hidden="1" outlineLevel="4" x14ac:dyDescent="0.25">
      <c r="A2212" s="353">
        <v>236</v>
      </c>
      <c r="B2212" s="362" t="s">
        <v>3265</v>
      </c>
      <c r="C2212" s="359" t="s">
        <v>1123</v>
      </c>
      <c r="D2212" s="362" t="s">
        <v>5226</v>
      </c>
      <c r="E2212" s="12">
        <v>500</v>
      </c>
      <c r="F2212" s="12" t="s">
        <v>5874</v>
      </c>
      <c r="G2212" s="12">
        <v>160.71</v>
      </c>
      <c r="H2212" s="363">
        <f t="shared" si="19"/>
        <v>80355</v>
      </c>
      <c r="I2212" s="12" t="s">
        <v>4905</v>
      </c>
    </row>
    <row r="2213" spans="1:9" ht="47.25" hidden="1" outlineLevel="4" x14ac:dyDescent="0.25">
      <c r="A2213" s="353">
        <v>237</v>
      </c>
      <c r="B2213" s="362" t="s">
        <v>3265</v>
      </c>
      <c r="C2213" s="359" t="s">
        <v>1123</v>
      </c>
      <c r="D2213" s="362" t="s">
        <v>5226</v>
      </c>
      <c r="E2213" s="12">
        <v>500</v>
      </c>
      <c r="F2213" s="12" t="s">
        <v>5874</v>
      </c>
      <c r="G2213" s="12">
        <v>133.93</v>
      </c>
      <c r="H2213" s="363">
        <f t="shared" si="19"/>
        <v>66965</v>
      </c>
      <c r="I2213" s="12" t="s">
        <v>4905</v>
      </c>
    </row>
    <row r="2214" spans="1:9" ht="47.25" hidden="1" outlineLevel="4" x14ac:dyDescent="0.25">
      <c r="A2214" s="353">
        <v>238</v>
      </c>
      <c r="B2214" s="362" t="s">
        <v>3266</v>
      </c>
      <c r="C2214" s="359" t="s">
        <v>1123</v>
      </c>
      <c r="D2214" s="362" t="s">
        <v>5226</v>
      </c>
      <c r="E2214" s="12">
        <v>1</v>
      </c>
      <c r="F2214" s="12" t="s">
        <v>5874</v>
      </c>
      <c r="G2214" s="12">
        <v>8750</v>
      </c>
      <c r="H2214" s="363">
        <f t="shared" si="19"/>
        <v>8750</v>
      </c>
      <c r="I2214" s="12" t="s">
        <v>4905</v>
      </c>
    </row>
    <row r="2215" spans="1:9" ht="47.25" hidden="1" outlineLevel="4" x14ac:dyDescent="0.25">
      <c r="A2215" s="353">
        <v>239</v>
      </c>
      <c r="B2215" s="362" t="s">
        <v>3267</v>
      </c>
      <c r="C2215" s="359" t="s">
        <v>1123</v>
      </c>
      <c r="D2215" s="362" t="s">
        <v>5226</v>
      </c>
      <c r="E2215" s="12">
        <v>24</v>
      </c>
      <c r="F2215" s="12" t="s">
        <v>5874</v>
      </c>
      <c r="G2215" s="12">
        <v>517.86</v>
      </c>
      <c r="H2215" s="363">
        <f t="shared" si="19"/>
        <v>12428.64</v>
      </c>
      <c r="I2215" s="12" t="s">
        <v>4905</v>
      </c>
    </row>
    <row r="2216" spans="1:9" ht="47.25" hidden="1" outlineLevel="4" x14ac:dyDescent="0.25">
      <c r="A2216" s="353">
        <v>240</v>
      </c>
      <c r="B2216" s="362" t="s">
        <v>3268</v>
      </c>
      <c r="C2216" s="359" t="s">
        <v>1123</v>
      </c>
      <c r="D2216" s="362" t="s">
        <v>5226</v>
      </c>
      <c r="E2216" s="12">
        <v>500</v>
      </c>
      <c r="F2216" s="12" t="s">
        <v>5874</v>
      </c>
      <c r="G2216" s="12">
        <v>1267.8599999999999</v>
      </c>
      <c r="H2216" s="363">
        <f t="shared" si="19"/>
        <v>633930</v>
      </c>
      <c r="I2216" s="12" t="s">
        <v>4905</v>
      </c>
    </row>
    <row r="2217" spans="1:9" ht="47.25" hidden="1" outlineLevel="4" x14ac:dyDescent="0.25">
      <c r="A2217" s="353">
        <v>241</v>
      </c>
      <c r="B2217" s="362" t="s">
        <v>3269</v>
      </c>
      <c r="C2217" s="359" t="s">
        <v>1123</v>
      </c>
      <c r="D2217" s="362" t="s">
        <v>5226</v>
      </c>
      <c r="E2217" s="12">
        <v>200</v>
      </c>
      <c r="F2217" s="12" t="s">
        <v>757</v>
      </c>
      <c r="G2217" s="12">
        <v>133.93</v>
      </c>
      <c r="H2217" s="363">
        <f t="shared" si="19"/>
        <v>26786</v>
      </c>
      <c r="I2217" s="12" t="s">
        <v>4905</v>
      </c>
    </row>
    <row r="2218" spans="1:9" ht="47.25" hidden="1" outlineLevel="4" x14ac:dyDescent="0.25">
      <c r="A2218" s="353">
        <v>242</v>
      </c>
      <c r="B2218" s="362" t="s">
        <v>3270</v>
      </c>
      <c r="C2218" s="359" t="s">
        <v>1123</v>
      </c>
      <c r="D2218" s="362" t="s">
        <v>5226</v>
      </c>
      <c r="E2218" s="12">
        <v>150</v>
      </c>
      <c r="F2218" s="12" t="s">
        <v>5874</v>
      </c>
      <c r="G2218" s="12">
        <v>2678.57</v>
      </c>
      <c r="H2218" s="363">
        <f t="shared" si="19"/>
        <v>401785.5</v>
      </c>
      <c r="I2218" s="12" t="s">
        <v>4905</v>
      </c>
    </row>
    <row r="2219" spans="1:9" ht="47.25" hidden="1" outlineLevel="4" x14ac:dyDescent="0.25">
      <c r="A2219" s="353">
        <v>243</v>
      </c>
      <c r="B2219" s="362" t="s">
        <v>3271</v>
      </c>
      <c r="C2219" s="359" t="s">
        <v>1123</v>
      </c>
      <c r="D2219" s="362" t="s">
        <v>5226</v>
      </c>
      <c r="E2219" s="12">
        <v>700</v>
      </c>
      <c r="F2219" s="12" t="s">
        <v>757</v>
      </c>
      <c r="G2219" s="12">
        <v>89.29</v>
      </c>
      <c r="H2219" s="363">
        <f t="shared" si="19"/>
        <v>62503.000000000007</v>
      </c>
      <c r="I2219" s="12" t="s">
        <v>4905</v>
      </c>
    </row>
    <row r="2220" spans="1:9" ht="47.25" hidden="1" outlineLevel="4" x14ac:dyDescent="0.25">
      <c r="A2220" s="353">
        <v>244</v>
      </c>
      <c r="B2220" s="362" t="s">
        <v>3272</v>
      </c>
      <c r="C2220" s="359" t="s">
        <v>1123</v>
      </c>
      <c r="D2220" s="362" t="s">
        <v>5226</v>
      </c>
      <c r="E2220" s="12">
        <v>2</v>
      </c>
      <c r="F2220" s="12" t="s">
        <v>5874</v>
      </c>
      <c r="G2220" s="12">
        <v>3910.71</v>
      </c>
      <c r="H2220" s="363">
        <f t="shared" si="19"/>
        <v>7821.42</v>
      </c>
      <c r="I2220" s="12" t="s">
        <v>4905</v>
      </c>
    </row>
    <row r="2221" spans="1:9" ht="47.25" hidden="1" outlineLevel="4" x14ac:dyDescent="0.25">
      <c r="A2221" s="353">
        <v>245</v>
      </c>
      <c r="B2221" s="362" t="s">
        <v>3273</v>
      </c>
      <c r="C2221" s="359" t="s">
        <v>1123</v>
      </c>
      <c r="D2221" s="362" t="s">
        <v>5226</v>
      </c>
      <c r="E2221" s="12">
        <v>105</v>
      </c>
      <c r="F2221" s="12" t="s">
        <v>5874</v>
      </c>
      <c r="G2221" s="12">
        <v>803.57</v>
      </c>
      <c r="H2221" s="363">
        <f t="shared" si="19"/>
        <v>84374.85</v>
      </c>
      <c r="I2221" s="12" t="s">
        <v>4905</v>
      </c>
    </row>
    <row r="2222" spans="1:9" ht="47.25" hidden="1" outlineLevel="4" x14ac:dyDescent="0.25">
      <c r="A2222" s="353">
        <v>246</v>
      </c>
      <c r="B2222" s="362" t="s">
        <v>3274</v>
      </c>
      <c r="C2222" s="359" t="s">
        <v>1123</v>
      </c>
      <c r="D2222" s="362" t="s">
        <v>5226</v>
      </c>
      <c r="E2222" s="12">
        <v>1</v>
      </c>
      <c r="F2222" s="12" t="s">
        <v>5874</v>
      </c>
      <c r="G2222" s="12">
        <v>14285.71</v>
      </c>
      <c r="H2222" s="363">
        <f t="shared" si="19"/>
        <v>14285.71</v>
      </c>
      <c r="I2222" s="12" t="s">
        <v>4905</v>
      </c>
    </row>
    <row r="2223" spans="1:9" ht="47.25" hidden="1" outlineLevel="4" x14ac:dyDescent="0.25">
      <c r="A2223" s="353">
        <v>247</v>
      </c>
      <c r="B2223" s="362" t="s">
        <v>3275</v>
      </c>
      <c r="C2223" s="359" t="s">
        <v>1123</v>
      </c>
      <c r="D2223" s="362" t="s">
        <v>5226</v>
      </c>
      <c r="E2223" s="12">
        <v>3</v>
      </c>
      <c r="F2223" s="12" t="s">
        <v>5874</v>
      </c>
      <c r="G2223" s="12">
        <v>11035.71</v>
      </c>
      <c r="H2223" s="363">
        <f t="shared" si="19"/>
        <v>33107.129999999997</v>
      </c>
      <c r="I2223" s="12" t="s">
        <v>4905</v>
      </c>
    </row>
    <row r="2224" spans="1:9" ht="47.25" hidden="1" outlineLevel="4" x14ac:dyDescent="0.25">
      <c r="A2224" s="353">
        <v>248</v>
      </c>
      <c r="B2224" s="362" t="s">
        <v>3276</v>
      </c>
      <c r="C2224" s="359" t="s">
        <v>1123</v>
      </c>
      <c r="D2224" s="362" t="s">
        <v>5226</v>
      </c>
      <c r="E2224" s="12">
        <v>50</v>
      </c>
      <c r="F2224" s="12" t="s">
        <v>5874</v>
      </c>
      <c r="G2224" s="12">
        <v>1776.79</v>
      </c>
      <c r="H2224" s="363">
        <f t="shared" si="19"/>
        <v>88839.5</v>
      </c>
      <c r="I2224" s="12" t="s">
        <v>4905</v>
      </c>
    </row>
    <row r="2225" spans="1:9" ht="47.25" hidden="1" outlineLevel="4" x14ac:dyDescent="0.25">
      <c r="A2225" s="353">
        <v>249</v>
      </c>
      <c r="B2225" s="362" t="s">
        <v>3277</v>
      </c>
      <c r="C2225" s="359" t="s">
        <v>1123</v>
      </c>
      <c r="D2225" s="362" t="s">
        <v>5226</v>
      </c>
      <c r="E2225" s="12">
        <v>50</v>
      </c>
      <c r="F2225" s="12" t="s">
        <v>5874</v>
      </c>
      <c r="G2225" s="12">
        <v>1776.79</v>
      </c>
      <c r="H2225" s="363">
        <f t="shared" si="19"/>
        <v>88839.5</v>
      </c>
      <c r="I2225" s="12" t="s">
        <v>4905</v>
      </c>
    </row>
    <row r="2226" spans="1:9" ht="78.75" hidden="1" outlineLevel="4" x14ac:dyDescent="0.25">
      <c r="A2226" s="353">
        <v>250</v>
      </c>
      <c r="B2226" s="362" t="s">
        <v>3278</v>
      </c>
      <c r="C2226" s="359" t="s">
        <v>1123</v>
      </c>
      <c r="D2226" s="362" t="s">
        <v>5226</v>
      </c>
      <c r="E2226" s="12">
        <v>5</v>
      </c>
      <c r="F2226" s="12" t="s">
        <v>5874</v>
      </c>
      <c r="G2226" s="12">
        <v>35000</v>
      </c>
      <c r="H2226" s="363">
        <f t="shared" si="19"/>
        <v>175000</v>
      </c>
      <c r="I2226" s="12" t="s">
        <v>4905</v>
      </c>
    </row>
    <row r="2227" spans="1:9" ht="78.75" hidden="1" outlineLevel="4" x14ac:dyDescent="0.25">
      <c r="A2227" s="353">
        <v>251</v>
      </c>
      <c r="B2227" s="362" t="s">
        <v>3278</v>
      </c>
      <c r="C2227" s="359" t="s">
        <v>1123</v>
      </c>
      <c r="D2227" s="362" t="s">
        <v>5226</v>
      </c>
      <c r="E2227" s="12">
        <v>5</v>
      </c>
      <c r="F2227" s="12" t="s">
        <v>5874</v>
      </c>
      <c r="G2227" s="12">
        <v>38000</v>
      </c>
      <c r="H2227" s="363">
        <f t="shared" si="19"/>
        <v>190000</v>
      </c>
      <c r="I2227" s="12" t="s">
        <v>4905</v>
      </c>
    </row>
    <row r="2228" spans="1:9" ht="78.75" hidden="1" outlineLevel="4" x14ac:dyDescent="0.25">
      <c r="A2228" s="353">
        <v>252</v>
      </c>
      <c r="B2228" s="362" t="s">
        <v>3279</v>
      </c>
      <c r="C2228" s="359" t="s">
        <v>1123</v>
      </c>
      <c r="D2228" s="362" t="s">
        <v>5226</v>
      </c>
      <c r="E2228" s="12">
        <v>5</v>
      </c>
      <c r="F2228" s="12" t="s">
        <v>5874</v>
      </c>
      <c r="G2228" s="12">
        <v>35000</v>
      </c>
      <c r="H2228" s="363">
        <f t="shared" si="19"/>
        <v>175000</v>
      </c>
      <c r="I2228" s="12" t="s">
        <v>4905</v>
      </c>
    </row>
    <row r="2229" spans="1:9" ht="78.75" hidden="1" outlineLevel="4" x14ac:dyDescent="0.25">
      <c r="A2229" s="353">
        <v>253</v>
      </c>
      <c r="B2229" s="362" t="s">
        <v>3279</v>
      </c>
      <c r="C2229" s="359" t="s">
        <v>1123</v>
      </c>
      <c r="D2229" s="362" t="s">
        <v>5226</v>
      </c>
      <c r="E2229" s="12">
        <v>5</v>
      </c>
      <c r="F2229" s="12" t="s">
        <v>5874</v>
      </c>
      <c r="G2229" s="12">
        <v>38000</v>
      </c>
      <c r="H2229" s="363">
        <f t="shared" si="19"/>
        <v>190000</v>
      </c>
      <c r="I2229" s="12" t="s">
        <v>4905</v>
      </c>
    </row>
    <row r="2230" spans="1:9" ht="47.25" hidden="1" outlineLevel="4" x14ac:dyDescent="0.25">
      <c r="A2230" s="353">
        <v>254</v>
      </c>
      <c r="B2230" s="362" t="s">
        <v>3280</v>
      </c>
      <c r="C2230" s="359" t="s">
        <v>1123</v>
      </c>
      <c r="D2230" s="362" t="s">
        <v>5226</v>
      </c>
      <c r="E2230" s="12">
        <v>10</v>
      </c>
      <c r="F2230" s="12" t="s">
        <v>5874</v>
      </c>
      <c r="G2230" s="12">
        <v>16105.38</v>
      </c>
      <c r="H2230" s="363">
        <f t="shared" si="19"/>
        <v>161053.79999999999</v>
      </c>
      <c r="I2230" s="12" t="s">
        <v>4905</v>
      </c>
    </row>
    <row r="2231" spans="1:9" ht="47.25" hidden="1" outlineLevel="4" x14ac:dyDescent="0.25">
      <c r="A2231" s="353">
        <v>255</v>
      </c>
      <c r="B2231" s="362" t="s">
        <v>3281</v>
      </c>
      <c r="C2231" s="359" t="s">
        <v>1123</v>
      </c>
      <c r="D2231" s="362" t="s">
        <v>5226</v>
      </c>
      <c r="E2231" s="12">
        <v>10</v>
      </c>
      <c r="F2231" s="12" t="s">
        <v>5874</v>
      </c>
      <c r="G2231" s="12">
        <v>16105.38</v>
      </c>
      <c r="H2231" s="363">
        <f t="shared" si="19"/>
        <v>161053.79999999999</v>
      </c>
      <c r="I2231" s="12" t="s">
        <v>4905</v>
      </c>
    </row>
    <row r="2232" spans="1:9" ht="47.25" hidden="1" outlineLevel="4" x14ac:dyDescent="0.25">
      <c r="A2232" s="353">
        <v>256</v>
      </c>
      <c r="B2232" s="362" t="s">
        <v>3282</v>
      </c>
      <c r="C2232" s="359" t="s">
        <v>1123</v>
      </c>
      <c r="D2232" s="362" t="s">
        <v>5226</v>
      </c>
      <c r="E2232" s="12">
        <v>10</v>
      </c>
      <c r="F2232" s="12" t="s">
        <v>5874</v>
      </c>
      <c r="G2232" s="12">
        <v>18029.349999999999</v>
      </c>
      <c r="H2232" s="363">
        <f t="shared" si="19"/>
        <v>180293.5</v>
      </c>
      <c r="I2232" s="12" t="s">
        <v>4905</v>
      </c>
    </row>
    <row r="2233" spans="1:9" ht="47.25" hidden="1" outlineLevel="4" x14ac:dyDescent="0.25">
      <c r="A2233" s="353">
        <v>257</v>
      </c>
      <c r="B2233" s="362" t="s">
        <v>3283</v>
      </c>
      <c r="C2233" s="359" t="s">
        <v>1123</v>
      </c>
      <c r="D2233" s="362" t="s">
        <v>5226</v>
      </c>
      <c r="E2233" s="12">
        <v>10</v>
      </c>
      <c r="F2233" s="12" t="s">
        <v>5874</v>
      </c>
      <c r="G2233" s="12">
        <v>40178.57</v>
      </c>
      <c r="H2233" s="363">
        <f t="shared" si="19"/>
        <v>401785.7</v>
      </c>
      <c r="I2233" s="12" t="s">
        <v>4905</v>
      </c>
    </row>
    <row r="2234" spans="1:9" ht="47.25" hidden="1" outlineLevel="4" x14ac:dyDescent="0.25">
      <c r="A2234" s="353">
        <v>258</v>
      </c>
      <c r="B2234" s="362" t="s">
        <v>3284</v>
      </c>
      <c r="C2234" s="359" t="s">
        <v>1123</v>
      </c>
      <c r="D2234" s="362" t="s">
        <v>5226</v>
      </c>
      <c r="E2234" s="12">
        <v>2</v>
      </c>
      <c r="F2234" s="12" t="s">
        <v>5874</v>
      </c>
      <c r="G2234" s="12">
        <v>13383.93</v>
      </c>
      <c r="H2234" s="363">
        <f t="shared" si="19"/>
        <v>26767.86</v>
      </c>
      <c r="I2234" s="12" t="s">
        <v>4905</v>
      </c>
    </row>
    <row r="2235" spans="1:9" ht="47.25" hidden="1" outlineLevel="4" x14ac:dyDescent="0.25">
      <c r="A2235" s="353">
        <v>259</v>
      </c>
      <c r="B2235" s="362" t="s">
        <v>3285</v>
      </c>
      <c r="C2235" s="359" t="s">
        <v>1123</v>
      </c>
      <c r="D2235" s="362" t="s">
        <v>5226</v>
      </c>
      <c r="E2235" s="12">
        <v>200</v>
      </c>
      <c r="F2235" s="12" t="s">
        <v>5874</v>
      </c>
      <c r="G2235" s="12">
        <v>465.45</v>
      </c>
      <c r="H2235" s="363">
        <f t="shared" si="19"/>
        <v>93090</v>
      </c>
      <c r="I2235" s="12" t="s">
        <v>4905</v>
      </c>
    </row>
    <row r="2236" spans="1:9" ht="47.25" hidden="1" outlineLevel="4" x14ac:dyDescent="0.25">
      <c r="A2236" s="353">
        <v>260</v>
      </c>
      <c r="B2236" s="362" t="s">
        <v>3286</v>
      </c>
      <c r="C2236" s="359" t="s">
        <v>1123</v>
      </c>
      <c r="D2236" s="362" t="s">
        <v>5226</v>
      </c>
      <c r="E2236" s="12">
        <v>1500</v>
      </c>
      <c r="F2236" s="12" t="s">
        <v>757</v>
      </c>
      <c r="G2236" s="12">
        <v>195.51</v>
      </c>
      <c r="H2236" s="363">
        <f t="shared" si="19"/>
        <v>293265</v>
      </c>
      <c r="I2236" s="12" t="s">
        <v>4905</v>
      </c>
    </row>
    <row r="2237" spans="1:9" ht="47.25" hidden="1" outlineLevel="4" x14ac:dyDescent="0.25">
      <c r="A2237" s="353">
        <v>261</v>
      </c>
      <c r="B2237" s="362" t="s">
        <v>3287</v>
      </c>
      <c r="C2237" s="359" t="s">
        <v>1123</v>
      </c>
      <c r="D2237" s="362" t="s">
        <v>5226</v>
      </c>
      <c r="E2237" s="12">
        <v>30</v>
      </c>
      <c r="F2237" s="12" t="s">
        <v>5874</v>
      </c>
      <c r="G2237" s="12">
        <v>1912.5</v>
      </c>
      <c r="H2237" s="363">
        <f t="shared" si="19"/>
        <v>57375</v>
      </c>
      <c r="I2237" s="12" t="s">
        <v>4905</v>
      </c>
    </row>
    <row r="2238" spans="1:9" ht="47.25" hidden="1" outlineLevel="4" x14ac:dyDescent="0.25">
      <c r="A2238" s="353">
        <v>262</v>
      </c>
      <c r="B2238" s="362" t="s">
        <v>3288</v>
      </c>
      <c r="C2238" s="359" t="s">
        <v>1123</v>
      </c>
      <c r="D2238" s="362" t="s">
        <v>5226</v>
      </c>
      <c r="E2238" s="12">
        <v>1</v>
      </c>
      <c r="F2238" s="12" t="s">
        <v>5874</v>
      </c>
      <c r="G2238" s="12">
        <v>56875</v>
      </c>
      <c r="H2238" s="363">
        <f t="shared" si="19"/>
        <v>56875</v>
      </c>
      <c r="I2238" s="12" t="s">
        <v>4905</v>
      </c>
    </row>
    <row r="2239" spans="1:9" ht="47.25" hidden="1" outlineLevel="4" x14ac:dyDescent="0.25">
      <c r="A2239" s="353">
        <v>263</v>
      </c>
      <c r="B2239" s="362" t="s">
        <v>3289</v>
      </c>
      <c r="C2239" s="359" t="s">
        <v>1123</v>
      </c>
      <c r="D2239" s="362" t="s">
        <v>5226</v>
      </c>
      <c r="E2239" s="12">
        <v>1</v>
      </c>
      <c r="F2239" s="12" t="s">
        <v>5874</v>
      </c>
      <c r="G2239" s="12">
        <v>7053.57</v>
      </c>
      <c r="H2239" s="363">
        <f t="shared" ref="H2239:H2260" si="20">E2239*G2239</f>
        <v>7053.57</v>
      </c>
      <c r="I2239" s="12" t="s">
        <v>4905</v>
      </c>
    </row>
    <row r="2240" spans="1:9" ht="47.25" hidden="1" outlineLevel="4" x14ac:dyDescent="0.25">
      <c r="A2240" s="353">
        <v>264</v>
      </c>
      <c r="B2240" s="362" t="s">
        <v>3290</v>
      </c>
      <c r="C2240" s="359" t="s">
        <v>1123</v>
      </c>
      <c r="D2240" s="362" t="s">
        <v>5226</v>
      </c>
      <c r="E2240" s="12">
        <v>100</v>
      </c>
      <c r="F2240" s="12" t="s">
        <v>5874</v>
      </c>
      <c r="G2240" s="12">
        <v>5357.14</v>
      </c>
      <c r="H2240" s="363">
        <f t="shared" si="20"/>
        <v>535714</v>
      </c>
      <c r="I2240" s="12" t="s">
        <v>4905</v>
      </c>
    </row>
    <row r="2241" spans="1:9" ht="47.25" hidden="1" outlineLevel="4" x14ac:dyDescent="0.25">
      <c r="A2241" s="353">
        <v>265</v>
      </c>
      <c r="B2241" s="362" t="s">
        <v>3291</v>
      </c>
      <c r="C2241" s="359" t="s">
        <v>1123</v>
      </c>
      <c r="D2241" s="362" t="s">
        <v>5226</v>
      </c>
      <c r="E2241" s="12">
        <v>4</v>
      </c>
      <c r="F2241" s="12" t="s">
        <v>5874</v>
      </c>
      <c r="G2241" s="12">
        <v>4017.86</v>
      </c>
      <c r="H2241" s="363">
        <f t="shared" si="20"/>
        <v>16071.44</v>
      </c>
      <c r="I2241" s="12" t="s">
        <v>4905</v>
      </c>
    </row>
    <row r="2242" spans="1:9" ht="47.25" hidden="1" outlineLevel="4" x14ac:dyDescent="0.25">
      <c r="A2242" s="353">
        <v>266</v>
      </c>
      <c r="B2242" s="362" t="s">
        <v>3292</v>
      </c>
      <c r="C2242" s="359" t="s">
        <v>1123</v>
      </c>
      <c r="D2242" s="362" t="s">
        <v>5226</v>
      </c>
      <c r="E2242" s="12">
        <v>3</v>
      </c>
      <c r="F2242" s="12" t="s">
        <v>5874</v>
      </c>
      <c r="G2242" s="12">
        <v>26785.71</v>
      </c>
      <c r="H2242" s="363">
        <f t="shared" si="20"/>
        <v>80357.13</v>
      </c>
      <c r="I2242" s="12" t="s">
        <v>4905</v>
      </c>
    </row>
    <row r="2243" spans="1:9" ht="47.25" hidden="1" outlineLevel="4" x14ac:dyDescent="0.25">
      <c r="A2243" s="353">
        <v>267</v>
      </c>
      <c r="B2243" s="362" t="s">
        <v>3293</v>
      </c>
      <c r="C2243" s="359" t="s">
        <v>1123</v>
      </c>
      <c r="D2243" s="362" t="s">
        <v>5226</v>
      </c>
      <c r="E2243" s="12">
        <v>29</v>
      </c>
      <c r="F2243" s="12" t="s">
        <v>5874</v>
      </c>
      <c r="G2243" s="12">
        <v>3392.86</v>
      </c>
      <c r="H2243" s="363">
        <f t="shared" si="20"/>
        <v>98392.94</v>
      </c>
      <c r="I2243" s="12" t="s">
        <v>4905</v>
      </c>
    </row>
    <row r="2244" spans="1:9" ht="47.25" hidden="1" outlineLevel="4" x14ac:dyDescent="0.25">
      <c r="A2244" s="353">
        <v>268</v>
      </c>
      <c r="B2244" s="362" t="s">
        <v>3294</v>
      </c>
      <c r="C2244" s="359" t="s">
        <v>1123</v>
      </c>
      <c r="D2244" s="362" t="s">
        <v>5226</v>
      </c>
      <c r="E2244" s="12">
        <v>60</v>
      </c>
      <c r="F2244" s="12" t="s">
        <v>5874</v>
      </c>
      <c r="G2244" s="12">
        <v>88810</v>
      </c>
      <c r="H2244" s="363">
        <f t="shared" si="20"/>
        <v>5328600</v>
      </c>
      <c r="I2244" s="12" t="s">
        <v>4905</v>
      </c>
    </row>
    <row r="2245" spans="1:9" ht="47.25" hidden="1" outlineLevel="4" x14ac:dyDescent="0.25">
      <c r="A2245" s="353">
        <v>269</v>
      </c>
      <c r="B2245" s="362" t="s">
        <v>3295</v>
      </c>
      <c r="C2245" s="359" t="s">
        <v>1123</v>
      </c>
      <c r="D2245" s="362" t="s">
        <v>5226</v>
      </c>
      <c r="E2245" s="12">
        <v>2</v>
      </c>
      <c r="F2245" s="12" t="s">
        <v>5874</v>
      </c>
      <c r="G2245" s="12">
        <v>13392.86</v>
      </c>
      <c r="H2245" s="363">
        <f t="shared" si="20"/>
        <v>26785.72</v>
      </c>
      <c r="I2245" s="12" t="s">
        <v>4905</v>
      </c>
    </row>
    <row r="2246" spans="1:9" ht="47.25" hidden="1" outlineLevel="4" x14ac:dyDescent="0.25">
      <c r="A2246" s="353">
        <v>270</v>
      </c>
      <c r="B2246" s="362" t="s">
        <v>3296</v>
      </c>
      <c r="C2246" s="359" t="s">
        <v>1123</v>
      </c>
      <c r="D2246" s="362" t="s">
        <v>5226</v>
      </c>
      <c r="E2246" s="12">
        <v>4160</v>
      </c>
      <c r="F2246" s="12" t="s">
        <v>5874</v>
      </c>
      <c r="G2246" s="12">
        <v>312.5</v>
      </c>
      <c r="H2246" s="363">
        <f t="shared" si="20"/>
        <v>1300000</v>
      </c>
      <c r="I2246" s="12" t="s">
        <v>4905</v>
      </c>
    </row>
    <row r="2247" spans="1:9" ht="47.25" hidden="1" outlineLevel="4" x14ac:dyDescent="0.25">
      <c r="A2247" s="353">
        <v>271</v>
      </c>
      <c r="B2247" s="362" t="s">
        <v>3297</v>
      </c>
      <c r="C2247" s="359" t="s">
        <v>1123</v>
      </c>
      <c r="D2247" s="362" t="s">
        <v>5226</v>
      </c>
      <c r="E2247" s="12">
        <v>25</v>
      </c>
      <c r="F2247" s="12" t="s">
        <v>5874</v>
      </c>
      <c r="G2247" s="12">
        <v>7142.86</v>
      </c>
      <c r="H2247" s="363">
        <f t="shared" si="20"/>
        <v>178571.5</v>
      </c>
      <c r="I2247" s="12" t="s">
        <v>4905</v>
      </c>
    </row>
    <row r="2248" spans="1:9" ht="47.25" hidden="1" outlineLevel="4" x14ac:dyDescent="0.25">
      <c r="A2248" s="353">
        <v>272</v>
      </c>
      <c r="B2248" s="362" t="s">
        <v>3298</v>
      </c>
      <c r="C2248" s="359" t="s">
        <v>1123</v>
      </c>
      <c r="D2248" s="362" t="s">
        <v>5226</v>
      </c>
      <c r="E2248" s="12">
        <v>2</v>
      </c>
      <c r="F2248" s="12" t="s">
        <v>5874</v>
      </c>
      <c r="G2248" s="12">
        <v>20834.82</v>
      </c>
      <c r="H2248" s="363">
        <f t="shared" si="20"/>
        <v>41669.64</v>
      </c>
      <c r="I2248" s="12" t="s">
        <v>4905</v>
      </c>
    </row>
    <row r="2249" spans="1:9" ht="47.25" hidden="1" outlineLevel="4" x14ac:dyDescent="0.25">
      <c r="A2249" s="353">
        <v>273</v>
      </c>
      <c r="B2249" s="362" t="s">
        <v>3299</v>
      </c>
      <c r="C2249" s="359" t="s">
        <v>1123</v>
      </c>
      <c r="D2249" s="362" t="s">
        <v>5226</v>
      </c>
      <c r="E2249" s="12">
        <v>1000</v>
      </c>
      <c r="F2249" s="12" t="s">
        <v>5874</v>
      </c>
      <c r="G2249" s="12">
        <v>14.29</v>
      </c>
      <c r="H2249" s="363">
        <f t="shared" si="20"/>
        <v>14290</v>
      </c>
      <c r="I2249" s="12" t="s">
        <v>4905</v>
      </c>
    </row>
    <row r="2250" spans="1:9" ht="47.25" hidden="1" outlineLevel="4" x14ac:dyDescent="0.25">
      <c r="A2250" s="353">
        <v>274</v>
      </c>
      <c r="B2250" s="362" t="s">
        <v>3300</v>
      </c>
      <c r="C2250" s="359" t="s">
        <v>1123</v>
      </c>
      <c r="D2250" s="362" t="s">
        <v>5226</v>
      </c>
      <c r="E2250" s="12">
        <v>10</v>
      </c>
      <c r="F2250" s="12" t="s">
        <v>5105</v>
      </c>
      <c r="G2250" s="12">
        <v>141.80000000000001</v>
      </c>
      <c r="H2250" s="363">
        <f t="shared" si="20"/>
        <v>1418</v>
      </c>
      <c r="I2250" s="12" t="s">
        <v>4905</v>
      </c>
    </row>
    <row r="2251" spans="1:9" ht="47.25" hidden="1" outlineLevel="4" x14ac:dyDescent="0.25">
      <c r="A2251" s="353">
        <v>275</v>
      </c>
      <c r="B2251" s="362" t="s">
        <v>3301</v>
      </c>
      <c r="C2251" s="359" t="s">
        <v>1123</v>
      </c>
      <c r="D2251" s="362" t="s">
        <v>5226</v>
      </c>
      <c r="E2251" s="12">
        <v>25</v>
      </c>
      <c r="F2251" s="12" t="s">
        <v>5874</v>
      </c>
      <c r="G2251" s="12">
        <v>94.6</v>
      </c>
      <c r="H2251" s="363">
        <f t="shared" si="20"/>
        <v>2365</v>
      </c>
      <c r="I2251" s="12" t="s">
        <v>4905</v>
      </c>
    </row>
    <row r="2252" spans="1:9" ht="47.25" hidden="1" outlineLevel="4" x14ac:dyDescent="0.25">
      <c r="A2252" s="353">
        <v>276</v>
      </c>
      <c r="B2252" s="362" t="s">
        <v>3302</v>
      </c>
      <c r="C2252" s="359" t="s">
        <v>1123</v>
      </c>
      <c r="D2252" s="362" t="s">
        <v>5226</v>
      </c>
      <c r="E2252" s="12">
        <v>25</v>
      </c>
      <c r="F2252" s="12" t="s">
        <v>5874</v>
      </c>
      <c r="G2252" s="12">
        <v>94.6</v>
      </c>
      <c r="H2252" s="363">
        <f t="shared" si="20"/>
        <v>2365</v>
      </c>
      <c r="I2252" s="12" t="s">
        <v>4905</v>
      </c>
    </row>
    <row r="2253" spans="1:9" ht="63" hidden="1" outlineLevel="4" x14ac:dyDescent="0.25">
      <c r="A2253" s="353">
        <v>277</v>
      </c>
      <c r="B2253" s="362" t="s">
        <v>3303</v>
      </c>
      <c r="C2253" s="359" t="s">
        <v>1123</v>
      </c>
      <c r="D2253" s="362" t="s">
        <v>5226</v>
      </c>
      <c r="E2253" s="12">
        <v>25</v>
      </c>
      <c r="F2253" s="12" t="s">
        <v>5874</v>
      </c>
      <c r="G2253" s="12">
        <v>263</v>
      </c>
      <c r="H2253" s="363">
        <f t="shared" si="20"/>
        <v>6575</v>
      </c>
      <c r="I2253" s="12" t="s">
        <v>4905</v>
      </c>
    </row>
    <row r="2254" spans="1:9" ht="63" hidden="1" outlineLevel="4" x14ac:dyDescent="0.25">
      <c r="A2254" s="353">
        <v>278</v>
      </c>
      <c r="B2254" s="362" t="s">
        <v>3304</v>
      </c>
      <c r="C2254" s="359" t="s">
        <v>1123</v>
      </c>
      <c r="D2254" s="362" t="s">
        <v>5226</v>
      </c>
      <c r="E2254" s="12">
        <v>25</v>
      </c>
      <c r="F2254" s="12" t="s">
        <v>5874</v>
      </c>
      <c r="G2254" s="12">
        <v>263</v>
      </c>
      <c r="H2254" s="363">
        <f t="shared" si="20"/>
        <v>6575</v>
      </c>
      <c r="I2254" s="12" t="s">
        <v>4905</v>
      </c>
    </row>
    <row r="2255" spans="1:9" ht="47.25" hidden="1" outlineLevel="4" x14ac:dyDescent="0.25">
      <c r="A2255" s="353">
        <v>279</v>
      </c>
      <c r="B2255" s="362" t="s">
        <v>3305</v>
      </c>
      <c r="C2255" s="359" t="s">
        <v>1123</v>
      </c>
      <c r="D2255" s="362" t="s">
        <v>5226</v>
      </c>
      <c r="E2255" s="12">
        <v>50</v>
      </c>
      <c r="F2255" s="12" t="s">
        <v>5874</v>
      </c>
      <c r="G2255" s="12">
        <v>470</v>
      </c>
      <c r="H2255" s="363">
        <f t="shared" si="20"/>
        <v>23500</v>
      </c>
      <c r="I2255" s="12" t="s">
        <v>4905</v>
      </c>
    </row>
    <row r="2256" spans="1:9" ht="47.25" hidden="1" outlineLevel="4" x14ac:dyDescent="0.25">
      <c r="A2256" s="353">
        <v>280</v>
      </c>
      <c r="B2256" s="362" t="s">
        <v>3306</v>
      </c>
      <c r="C2256" s="359" t="s">
        <v>1123</v>
      </c>
      <c r="D2256" s="362" t="s">
        <v>5226</v>
      </c>
      <c r="E2256" s="12">
        <v>1</v>
      </c>
      <c r="F2256" s="12" t="s">
        <v>5874</v>
      </c>
      <c r="G2256" s="12">
        <v>25535</v>
      </c>
      <c r="H2256" s="363">
        <f t="shared" si="20"/>
        <v>25535</v>
      </c>
      <c r="I2256" s="12" t="s">
        <v>4905</v>
      </c>
    </row>
    <row r="2257" spans="1:9" ht="47.25" hidden="1" outlineLevel="4" x14ac:dyDescent="0.25">
      <c r="A2257" s="353">
        <v>281</v>
      </c>
      <c r="B2257" s="362" t="s">
        <v>3307</v>
      </c>
      <c r="C2257" s="359" t="s">
        <v>1123</v>
      </c>
      <c r="D2257" s="362" t="s">
        <v>5226</v>
      </c>
      <c r="E2257" s="12">
        <v>30</v>
      </c>
      <c r="F2257" s="12" t="s">
        <v>5874</v>
      </c>
      <c r="G2257" s="12">
        <v>3390</v>
      </c>
      <c r="H2257" s="363">
        <f t="shared" si="20"/>
        <v>101700</v>
      </c>
      <c r="I2257" s="12" t="s">
        <v>4905</v>
      </c>
    </row>
    <row r="2258" spans="1:9" ht="47.25" hidden="1" outlineLevel="4" x14ac:dyDescent="0.25">
      <c r="A2258" s="353">
        <v>282</v>
      </c>
      <c r="B2258" s="362" t="s">
        <v>3308</v>
      </c>
      <c r="C2258" s="359" t="s">
        <v>1123</v>
      </c>
      <c r="D2258" s="362" t="s">
        <v>5226</v>
      </c>
      <c r="E2258" s="12">
        <v>1</v>
      </c>
      <c r="F2258" s="12" t="s">
        <v>5874</v>
      </c>
      <c r="G2258" s="12">
        <v>28125</v>
      </c>
      <c r="H2258" s="363">
        <f t="shared" si="20"/>
        <v>28125</v>
      </c>
      <c r="I2258" s="12" t="s">
        <v>4905</v>
      </c>
    </row>
    <row r="2259" spans="1:9" ht="47.25" hidden="1" outlineLevel="4" x14ac:dyDescent="0.25">
      <c r="A2259" s="353">
        <v>283</v>
      </c>
      <c r="B2259" s="362" t="s">
        <v>3309</v>
      </c>
      <c r="C2259" s="359" t="s">
        <v>1123</v>
      </c>
      <c r="D2259" s="362" t="s">
        <v>5226</v>
      </c>
      <c r="E2259" s="12">
        <v>1000</v>
      </c>
      <c r="F2259" s="12" t="s">
        <v>5874</v>
      </c>
      <c r="G2259" s="12">
        <v>14</v>
      </c>
      <c r="H2259" s="363">
        <f t="shared" si="20"/>
        <v>14000</v>
      </c>
      <c r="I2259" s="12" t="s">
        <v>4905</v>
      </c>
    </row>
    <row r="2260" spans="1:9" ht="47.25" hidden="1" outlineLevel="4" x14ac:dyDescent="0.25">
      <c r="A2260" s="353">
        <v>284</v>
      </c>
      <c r="B2260" s="362" t="s">
        <v>3310</v>
      </c>
      <c r="C2260" s="359" t="s">
        <v>1123</v>
      </c>
      <c r="D2260" s="362" t="s">
        <v>5226</v>
      </c>
      <c r="E2260" s="12">
        <v>1000</v>
      </c>
      <c r="F2260" s="12" t="s">
        <v>5874</v>
      </c>
      <c r="G2260" s="12">
        <v>16</v>
      </c>
      <c r="H2260" s="363">
        <f t="shared" si="20"/>
        <v>16000</v>
      </c>
      <c r="I2260" s="12" t="s">
        <v>4905</v>
      </c>
    </row>
    <row r="2261" spans="1:9" ht="47.25" hidden="1" outlineLevel="4" x14ac:dyDescent="0.25">
      <c r="A2261" s="353">
        <v>285</v>
      </c>
      <c r="B2261" s="362" t="s">
        <v>3311</v>
      </c>
      <c r="C2261" s="359" t="s">
        <v>1123</v>
      </c>
      <c r="D2261" s="362" t="s">
        <v>5226</v>
      </c>
      <c r="E2261" s="12">
        <v>76.400000000000006</v>
      </c>
      <c r="F2261" s="12" t="s">
        <v>3325</v>
      </c>
      <c r="G2261" s="12">
        <v>5026.79</v>
      </c>
      <c r="H2261" s="363">
        <f>G2261*E2261</f>
        <v>384046.75600000005</v>
      </c>
      <c r="I2261" s="12" t="s">
        <v>4905</v>
      </c>
    </row>
    <row r="2262" spans="1:9" ht="141.75" hidden="1" outlineLevel="4" x14ac:dyDescent="0.25">
      <c r="A2262" s="353">
        <v>286</v>
      </c>
      <c r="B2262" s="362" t="s">
        <v>3312</v>
      </c>
      <c r="C2262" s="359" t="s">
        <v>1123</v>
      </c>
      <c r="D2262" s="362" t="s">
        <v>5892</v>
      </c>
      <c r="E2262" s="12">
        <v>158</v>
      </c>
      <c r="F2262" s="12" t="s">
        <v>3326</v>
      </c>
      <c r="G2262" s="12">
        <v>5824.9999999999991</v>
      </c>
      <c r="H2262" s="363">
        <f>G2262*E2262</f>
        <v>920349.99999999988</v>
      </c>
      <c r="I2262" s="12" t="s">
        <v>4905</v>
      </c>
    </row>
    <row r="2263" spans="1:9" ht="47.25" hidden="1" outlineLevel="4" x14ac:dyDescent="0.25">
      <c r="A2263" s="353">
        <v>287</v>
      </c>
      <c r="B2263" s="362" t="s">
        <v>3313</v>
      </c>
      <c r="C2263" s="359" t="s">
        <v>1123</v>
      </c>
      <c r="D2263" s="362" t="s">
        <v>5226</v>
      </c>
      <c r="E2263" s="12">
        <v>5000</v>
      </c>
      <c r="F2263" s="12" t="s">
        <v>5874</v>
      </c>
      <c r="G2263" s="12">
        <v>87.5</v>
      </c>
      <c r="H2263" s="363">
        <f t="shared" ref="H2263:H2274" si="21">E2263*G2263</f>
        <v>437500</v>
      </c>
      <c r="I2263" s="12" t="s">
        <v>4905</v>
      </c>
    </row>
    <row r="2264" spans="1:9" ht="47.25" hidden="1" outlineLevel="4" x14ac:dyDescent="0.25">
      <c r="A2264" s="353">
        <v>288</v>
      </c>
      <c r="B2264" s="362" t="s">
        <v>3314</v>
      </c>
      <c r="C2264" s="359" t="s">
        <v>1123</v>
      </c>
      <c r="D2264" s="362" t="s">
        <v>5226</v>
      </c>
      <c r="E2264" s="12">
        <v>3000</v>
      </c>
      <c r="F2264" s="12" t="s">
        <v>5874</v>
      </c>
      <c r="G2264" s="12">
        <v>107.5</v>
      </c>
      <c r="H2264" s="363">
        <f t="shared" si="21"/>
        <v>322500</v>
      </c>
      <c r="I2264" s="12" t="s">
        <v>4905</v>
      </c>
    </row>
    <row r="2265" spans="1:9" ht="47.25" hidden="1" outlineLevel="4" x14ac:dyDescent="0.25">
      <c r="A2265" s="353">
        <v>289</v>
      </c>
      <c r="B2265" s="362" t="s">
        <v>3315</v>
      </c>
      <c r="C2265" s="359" t="s">
        <v>1123</v>
      </c>
      <c r="D2265" s="362" t="s">
        <v>5226</v>
      </c>
      <c r="E2265" s="12">
        <v>1</v>
      </c>
      <c r="F2265" s="12" t="s">
        <v>5874</v>
      </c>
      <c r="G2265" s="12">
        <v>51151.79</v>
      </c>
      <c r="H2265" s="363">
        <f t="shared" si="21"/>
        <v>51151.79</v>
      </c>
      <c r="I2265" s="12" t="s">
        <v>4905</v>
      </c>
    </row>
    <row r="2266" spans="1:9" ht="47.25" hidden="1" outlineLevel="4" x14ac:dyDescent="0.25">
      <c r="A2266" s="353">
        <v>290</v>
      </c>
      <c r="B2266" s="362" t="s">
        <v>3316</v>
      </c>
      <c r="C2266" s="359" t="s">
        <v>1123</v>
      </c>
      <c r="D2266" s="362" t="s">
        <v>5226</v>
      </c>
      <c r="E2266" s="12">
        <v>230</v>
      </c>
      <c r="F2266" s="12" t="s">
        <v>5860</v>
      </c>
      <c r="G2266" s="12">
        <v>325.89</v>
      </c>
      <c r="H2266" s="363">
        <f t="shared" si="21"/>
        <v>74954.7</v>
      </c>
      <c r="I2266" s="12" t="s">
        <v>4905</v>
      </c>
    </row>
    <row r="2267" spans="1:9" ht="47.25" hidden="1" outlineLevel="4" x14ac:dyDescent="0.25">
      <c r="A2267" s="353">
        <v>291</v>
      </c>
      <c r="B2267" s="362" t="s">
        <v>3317</v>
      </c>
      <c r="C2267" s="359" t="s">
        <v>1123</v>
      </c>
      <c r="D2267" s="362" t="s">
        <v>5226</v>
      </c>
      <c r="E2267" s="12">
        <v>320</v>
      </c>
      <c r="F2267" s="12" t="s">
        <v>5860</v>
      </c>
      <c r="G2267" s="12">
        <v>236.61</v>
      </c>
      <c r="H2267" s="363">
        <f t="shared" si="21"/>
        <v>75715.200000000012</v>
      </c>
      <c r="I2267" s="12" t="s">
        <v>4905</v>
      </c>
    </row>
    <row r="2268" spans="1:9" ht="47.25" hidden="1" outlineLevel="4" x14ac:dyDescent="0.25">
      <c r="A2268" s="353">
        <v>292</v>
      </c>
      <c r="B2268" s="362" t="s">
        <v>3318</v>
      </c>
      <c r="C2268" s="359" t="s">
        <v>1123</v>
      </c>
      <c r="D2268" s="362" t="s">
        <v>5226</v>
      </c>
      <c r="E2268" s="12">
        <v>500</v>
      </c>
      <c r="F2268" s="12" t="s">
        <v>5860</v>
      </c>
      <c r="G2268" s="12">
        <v>103.57</v>
      </c>
      <c r="H2268" s="363">
        <f t="shared" si="21"/>
        <v>51785</v>
      </c>
      <c r="I2268" s="12" t="s">
        <v>4905</v>
      </c>
    </row>
    <row r="2269" spans="1:9" ht="47.25" hidden="1" outlineLevel="4" x14ac:dyDescent="0.25">
      <c r="A2269" s="353">
        <v>293</v>
      </c>
      <c r="B2269" s="362" t="s">
        <v>3319</v>
      </c>
      <c r="C2269" s="359" t="s">
        <v>1123</v>
      </c>
      <c r="D2269" s="362" t="s">
        <v>5226</v>
      </c>
      <c r="E2269" s="12">
        <v>25</v>
      </c>
      <c r="F2269" s="12" t="s">
        <v>5860</v>
      </c>
      <c r="G2269" s="12">
        <v>153.57</v>
      </c>
      <c r="H2269" s="363">
        <f t="shared" si="21"/>
        <v>3839.25</v>
      </c>
      <c r="I2269" s="12" t="s">
        <v>4905</v>
      </c>
    </row>
    <row r="2270" spans="1:9" ht="47.25" hidden="1" outlineLevel="4" x14ac:dyDescent="0.25">
      <c r="A2270" s="353">
        <v>294</v>
      </c>
      <c r="B2270" s="362" t="s">
        <v>3320</v>
      </c>
      <c r="C2270" s="359" t="s">
        <v>1123</v>
      </c>
      <c r="D2270" s="362" t="s">
        <v>5226</v>
      </c>
      <c r="E2270" s="12">
        <v>25</v>
      </c>
      <c r="F2270" s="12" t="s">
        <v>5860</v>
      </c>
      <c r="G2270" s="12">
        <v>200.89</v>
      </c>
      <c r="H2270" s="363">
        <f t="shared" si="21"/>
        <v>5022.25</v>
      </c>
      <c r="I2270" s="12" t="s">
        <v>4905</v>
      </c>
    </row>
    <row r="2271" spans="1:9" ht="47.25" hidden="1" outlineLevel="4" x14ac:dyDescent="0.25">
      <c r="A2271" s="353">
        <v>295</v>
      </c>
      <c r="B2271" s="362" t="s">
        <v>3321</v>
      </c>
      <c r="C2271" s="359" t="s">
        <v>1123</v>
      </c>
      <c r="D2271" s="362" t="s">
        <v>5226</v>
      </c>
      <c r="E2271" s="12">
        <v>25</v>
      </c>
      <c r="F2271" s="12" t="s">
        <v>5860</v>
      </c>
      <c r="G2271" s="12">
        <v>281.25</v>
      </c>
      <c r="H2271" s="363">
        <f t="shared" si="21"/>
        <v>7031.25</v>
      </c>
      <c r="I2271" s="12" t="s">
        <v>4905</v>
      </c>
    </row>
    <row r="2272" spans="1:9" ht="47.25" hidden="1" outlineLevel="4" x14ac:dyDescent="0.25">
      <c r="A2272" s="353">
        <v>296</v>
      </c>
      <c r="B2272" s="362" t="s">
        <v>3322</v>
      </c>
      <c r="C2272" s="359" t="s">
        <v>1123</v>
      </c>
      <c r="D2272" s="362" t="s">
        <v>5226</v>
      </c>
      <c r="E2272" s="12">
        <v>25</v>
      </c>
      <c r="F2272" s="12" t="s">
        <v>5860</v>
      </c>
      <c r="G2272" s="12">
        <v>406.25</v>
      </c>
      <c r="H2272" s="363">
        <f t="shared" si="21"/>
        <v>10156.25</v>
      </c>
      <c r="I2272" s="12" t="s">
        <v>4905</v>
      </c>
    </row>
    <row r="2273" spans="1:9" ht="47.25" hidden="1" outlineLevel="4" x14ac:dyDescent="0.25">
      <c r="A2273" s="353">
        <v>297</v>
      </c>
      <c r="B2273" s="362" t="s">
        <v>3323</v>
      </c>
      <c r="C2273" s="359" t="s">
        <v>1123</v>
      </c>
      <c r="D2273" s="362" t="s">
        <v>5226</v>
      </c>
      <c r="E2273" s="12">
        <v>1</v>
      </c>
      <c r="F2273" s="12" t="s">
        <v>5874</v>
      </c>
      <c r="G2273" s="12">
        <v>55000</v>
      </c>
      <c r="H2273" s="363">
        <f t="shared" si="21"/>
        <v>55000</v>
      </c>
      <c r="I2273" s="12" t="s">
        <v>4905</v>
      </c>
    </row>
    <row r="2274" spans="1:9" ht="47.25" hidden="1" outlineLevel="4" x14ac:dyDescent="0.25">
      <c r="A2274" s="353">
        <v>298</v>
      </c>
      <c r="B2274" s="362" t="s">
        <v>3324</v>
      </c>
      <c r="C2274" s="359" t="s">
        <v>1123</v>
      </c>
      <c r="D2274" s="362" t="s">
        <v>5226</v>
      </c>
      <c r="E2274" s="12">
        <v>1</v>
      </c>
      <c r="F2274" s="12" t="s">
        <v>4339</v>
      </c>
      <c r="G2274" s="12">
        <v>42500</v>
      </c>
      <c r="H2274" s="363">
        <f t="shared" si="21"/>
        <v>42500</v>
      </c>
      <c r="I2274" s="12" t="s">
        <v>4905</v>
      </c>
    </row>
    <row r="2275" spans="1:9" outlineLevel="3" collapsed="1" x14ac:dyDescent="0.25">
      <c r="A2275" s="396" t="s">
        <v>5893</v>
      </c>
      <c r="B2275" s="396"/>
      <c r="C2275" s="396"/>
      <c r="D2275" s="345"/>
      <c r="E2275" s="367"/>
      <c r="F2275" s="351"/>
      <c r="G2275" s="361"/>
      <c r="H2275" s="378">
        <f>SUM(H1977:H2274)</f>
        <v>160945917.77600008</v>
      </c>
      <c r="I2275" s="351"/>
    </row>
    <row r="2276" spans="1:9" ht="15.75" customHeight="1" outlineLevel="3" x14ac:dyDescent="0.25">
      <c r="A2276" s="351" t="s">
        <v>3363</v>
      </c>
      <c r="B2276" s="352" t="s">
        <v>3362</v>
      </c>
      <c r="C2276" s="353"/>
      <c r="D2276" s="398"/>
      <c r="E2276" s="398"/>
      <c r="F2276" s="398"/>
      <c r="G2276" s="398"/>
      <c r="H2276" s="398"/>
      <c r="I2276" s="398"/>
    </row>
    <row r="2277" spans="1:9" ht="47.25" hidden="1" outlineLevel="4" x14ac:dyDescent="0.25">
      <c r="A2277" s="353">
        <v>1</v>
      </c>
      <c r="B2277" s="362" t="s">
        <v>3364</v>
      </c>
      <c r="C2277" s="359" t="s">
        <v>1123</v>
      </c>
      <c r="D2277" s="362" t="s">
        <v>5226</v>
      </c>
      <c r="E2277" s="12">
        <v>9990</v>
      </c>
      <c r="F2277" s="12" t="s">
        <v>5874</v>
      </c>
      <c r="G2277" s="12">
        <v>75.89</v>
      </c>
      <c r="H2277" s="363">
        <f t="shared" ref="H2277:H2280" si="22">E2277*G2277</f>
        <v>758141.1</v>
      </c>
      <c r="I2277" s="12" t="s">
        <v>4905</v>
      </c>
    </row>
    <row r="2278" spans="1:9" ht="47.25" hidden="1" outlineLevel="4" x14ac:dyDescent="0.25">
      <c r="A2278" s="353">
        <v>2</v>
      </c>
      <c r="B2278" s="362" t="s">
        <v>3365</v>
      </c>
      <c r="C2278" s="359" t="s">
        <v>1123</v>
      </c>
      <c r="D2278" s="362" t="s">
        <v>5226</v>
      </c>
      <c r="E2278" s="12">
        <v>10</v>
      </c>
      <c r="F2278" s="12" t="s">
        <v>5874</v>
      </c>
      <c r="G2278" s="12">
        <v>14196.42</v>
      </c>
      <c r="H2278" s="363">
        <f t="shared" si="22"/>
        <v>141964.20000000001</v>
      </c>
      <c r="I2278" s="12" t="s">
        <v>4905</v>
      </c>
    </row>
    <row r="2279" spans="1:9" ht="47.25" hidden="1" outlineLevel="4" x14ac:dyDescent="0.25">
      <c r="A2279" s="353">
        <v>3</v>
      </c>
      <c r="B2279" s="362" t="s">
        <v>3366</v>
      </c>
      <c r="C2279" s="359" t="s">
        <v>1123</v>
      </c>
      <c r="D2279" s="362" t="s">
        <v>5226</v>
      </c>
      <c r="E2279" s="12">
        <v>10</v>
      </c>
      <c r="F2279" s="12" t="s">
        <v>5874</v>
      </c>
      <c r="G2279" s="12">
        <v>15142.85</v>
      </c>
      <c r="H2279" s="363">
        <f t="shared" si="22"/>
        <v>151428.5</v>
      </c>
      <c r="I2279" s="12" t="s">
        <v>4905</v>
      </c>
    </row>
    <row r="2280" spans="1:9" ht="47.25" hidden="1" outlineLevel="4" x14ac:dyDescent="0.25">
      <c r="A2280" s="353">
        <v>4</v>
      </c>
      <c r="B2280" s="362" t="s">
        <v>3367</v>
      </c>
      <c r="C2280" s="359" t="s">
        <v>1123</v>
      </c>
      <c r="D2280" s="362" t="s">
        <v>5226</v>
      </c>
      <c r="E2280" s="12">
        <v>5</v>
      </c>
      <c r="F2280" s="12" t="s">
        <v>5105</v>
      </c>
      <c r="G2280" s="12">
        <v>9464.2800000000007</v>
      </c>
      <c r="H2280" s="363">
        <f t="shared" si="22"/>
        <v>47321.4</v>
      </c>
      <c r="I2280" s="12" t="s">
        <v>4905</v>
      </c>
    </row>
    <row r="2281" spans="1:9" outlineLevel="3" collapsed="1" x14ac:dyDescent="0.25">
      <c r="A2281" s="396" t="s">
        <v>5894</v>
      </c>
      <c r="B2281" s="396"/>
      <c r="C2281" s="396"/>
      <c r="D2281" s="345"/>
      <c r="E2281" s="367"/>
      <c r="F2281" s="351"/>
      <c r="G2281" s="361"/>
      <c r="H2281" s="378">
        <f>SUM(H2277:H2280)</f>
        <v>1098855.2</v>
      </c>
      <c r="I2281" s="351"/>
    </row>
    <row r="2282" spans="1:9" ht="15.75" customHeight="1" outlineLevel="3" x14ac:dyDescent="0.25">
      <c r="A2282" s="351" t="s">
        <v>3370</v>
      </c>
      <c r="B2282" s="352" t="s">
        <v>3369</v>
      </c>
      <c r="C2282" s="353"/>
      <c r="D2282" s="353"/>
      <c r="E2282" s="354"/>
      <c r="F2282" s="354"/>
      <c r="G2282" s="12"/>
      <c r="H2282" s="12"/>
      <c r="I2282" s="354"/>
    </row>
    <row r="2283" spans="1:9" ht="47.25" hidden="1" outlineLevel="4" x14ac:dyDescent="0.25">
      <c r="A2283" s="353">
        <v>1</v>
      </c>
      <c r="B2283" s="362" t="s">
        <v>3371</v>
      </c>
      <c r="C2283" s="359" t="s">
        <v>1123</v>
      </c>
      <c r="D2283" s="362" t="s">
        <v>5226</v>
      </c>
      <c r="E2283" s="12">
        <v>233</v>
      </c>
      <c r="F2283" s="12" t="s">
        <v>5874</v>
      </c>
      <c r="G2283" s="12">
        <v>811.6</v>
      </c>
      <c r="H2283" s="363">
        <f t="shared" ref="H2283:H2346" si="23">E2283*G2283</f>
        <v>189102.80000000002</v>
      </c>
      <c r="I2283" s="12" t="s">
        <v>4905</v>
      </c>
    </row>
    <row r="2284" spans="1:9" ht="47.25" hidden="1" outlineLevel="4" x14ac:dyDescent="0.25">
      <c r="A2284" s="353">
        <v>2</v>
      </c>
      <c r="B2284" s="362" t="s">
        <v>3372</v>
      </c>
      <c r="C2284" s="359" t="s">
        <v>1123</v>
      </c>
      <c r="D2284" s="362" t="s">
        <v>5226</v>
      </c>
      <c r="E2284" s="12">
        <v>56</v>
      </c>
      <c r="F2284" s="12" t="s">
        <v>5874</v>
      </c>
      <c r="G2284" s="12">
        <v>772.32</v>
      </c>
      <c r="H2284" s="363">
        <f t="shared" si="23"/>
        <v>43249.920000000006</v>
      </c>
      <c r="I2284" s="12" t="s">
        <v>4905</v>
      </c>
    </row>
    <row r="2285" spans="1:9" ht="47.25" hidden="1" outlineLevel="4" x14ac:dyDescent="0.25">
      <c r="A2285" s="353">
        <v>3</v>
      </c>
      <c r="B2285" s="362" t="s">
        <v>3373</v>
      </c>
      <c r="C2285" s="359" t="s">
        <v>1123</v>
      </c>
      <c r="D2285" s="362" t="s">
        <v>5226</v>
      </c>
      <c r="E2285" s="12">
        <v>39</v>
      </c>
      <c r="F2285" s="12" t="s">
        <v>5874</v>
      </c>
      <c r="G2285" s="12">
        <v>982.14</v>
      </c>
      <c r="H2285" s="363">
        <f t="shared" si="23"/>
        <v>38303.46</v>
      </c>
      <c r="I2285" s="12" t="s">
        <v>4905</v>
      </c>
    </row>
    <row r="2286" spans="1:9" ht="47.25" hidden="1" outlineLevel="4" x14ac:dyDescent="0.25">
      <c r="A2286" s="353">
        <v>4</v>
      </c>
      <c r="B2286" s="362" t="s">
        <v>3374</v>
      </c>
      <c r="C2286" s="359" t="s">
        <v>1123</v>
      </c>
      <c r="D2286" s="362" t="s">
        <v>5226</v>
      </c>
      <c r="E2286" s="12">
        <v>133</v>
      </c>
      <c r="F2286" s="12" t="s">
        <v>5874</v>
      </c>
      <c r="G2286" s="12">
        <v>982.14</v>
      </c>
      <c r="H2286" s="363">
        <f t="shared" si="23"/>
        <v>130624.62</v>
      </c>
      <c r="I2286" s="12" t="s">
        <v>4905</v>
      </c>
    </row>
    <row r="2287" spans="1:9" ht="94.5" hidden="1" outlineLevel="4" x14ac:dyDescent="0.25">
      <c r="A2287" s="353">
        <v>5</v>
      </c>
      <c r="B2287" s="362" t="s">
        <v>3375</v>
      </c>
      <c r="C2287" s="359" t="s">
        <v>1123</v>
      </c>
      <c r="D2287" s="362" t="s">
        <v>5226</v>
      </c>
      <c r="E2287" s="12">
        <v>723</v>
      </c>
      <c r="F2287" s="12" t="s">
        <v>5874</v>
      </c>
      <c r="G2287" s="12">
        <v>772.32</v>
      </c>
      <c r="H2287" s="363">
        <f t="shared" si="23"/>
        <v>558387.36</v>
      </c>
      <c r="I2287" s="12" t="s">
        <v>4905</v>
      </c>
    </row>
    <row r="2288" spans="1:9" ht="47.25" hidden="1" outlineLevel="4" x14ac:dyDescent="0.25">
      <c r="A2288" s="353">
        <v>6</v>
      </c>
      <c r="B2288" s="362" t="s">
        <v>3376</v>
      </c>
      <c r="C2288" s="359" t="s">
        <v>1123</v>
      </c>
      <c r="D2288" s="362" t="s">
        <v>5226</v>
      </c>
      <c r="E2288" s="12">
        <v>48</v>
      </c>
      <c r="F2288" s="12" t="s">
        <v>5874</v>
      </c>
      <c r="G2288" s="12">
        <v>772.32</v>
      </c>
      <c r="H2288" s="363">
        <f t="shared" si="23"/>
        <v>37071.360000000001</v>
      </c>
      <c r="I2288" s="12" t="s">
        <v>4905</v>
      </c>
    </row>
    <row r="2289" spans="1:9" ht="63" hidden="1" outlineLevel="4" x14ac:dyDescent="0.25">
      <c r="A2289" s="353">
        <v>7</v>
      </c>
      <c r="B2289" s="362" t="s">
        <v>3377</v>
      </c>
      <c r="C2289" s="359" t="s">
        <v>1123</v>
      </c>
      <c r="D2289" s="362" t="s">
        <v>5226</v>
      </c>
      <c r="E2289" s="12">
        <v>42</v>
      </c>
      <c r="F2289" s="12" t="s">
        <v>5874</v>
      </c>
      <c r="G2289" s="12">
        <v>982.14</v>
      </c>
      <c r="H2289" s="363">
        <f t="shared" si="23"/>
        <v>41249.879999999997</v>
      </c>
      <c r="I2289" s="12" t="s">
        <v>4905</v>
      </c>
    </row>
    <row r="2290" spans="1:9" ht="47.25" hidden="1" outlineLevel="4" x14ac:dyDescent="0.25">
      <c r="A2290" s="353">
        <v>8</v>
      </c>
      <c r="B2290" s="362" t="s">
        <v>3378</v>
      </c>
      <c r="C2290" s="359" t="s">
        <v>1123</v>
      </c>
      <c r="D2290" s="362" t="s">
        <v>5226</v>
      </c>
      <c r="E2290" s="12">
        <v>31</v>
      </c>
      <c r="F2290" s="12" t="s">
        <v>5874</v>
      </c>
      <c r="G2290" s="12">
        <v>737.23</v>
      </c>
      <c r="H2290" s="363">
        <f t="shared" si="23"/>
        <v>22854.13</v>
      </c>
      <c r="I2290" s="12" t="s">
        <v>4905</v>
      </c>
    </row>
    <row r="2291" spans="1:9" ht="47.25" hidden="1" outlineLevel="4" x14ac:dyDescent="0.25">
      <c r="A2291" s="353">
        <v>9</v>
      </c>
      <c r="B2291" s="362" t="s">
        <v>3379</v>
      </c>
      <c r="C2291" s="359" t="s">
        <v>1123</v>
      </c>
      <c r="D2291" s="362" t="s">
        <v>5226</v>
      </c>
      <c r="E2291" s="12">
        <v>85</v>
      </c>
      <c r="F2291" s="12" t="s">
        <v>5874</v>
      </c>
      <c r="G2291" s="12">
        <v>982.14</v>
      </c>
      <c r="H2291" s="363">
        <f t="shared" si="23"/>
        <v>83481.899999999994</v>
      </c>
      <c r="I2291" s="12" t="s">
        <v>4905</v>
      </c>
    </row>
    <row r="2292" spans="1:9" ht="47.25" hidden="1" outlineLevel="4" x14ac:dyDescent="0.25">
      <c r="A2292" s="353">
        <v>10</v>
      </c>
      <c r="B2292" s="362" t="s">
        <v>3380</v>
      </c>
      <c r="C2292" s="359" t="s">
        <v>1123</v>
      </c>
      <c r="D2292" s="362" t="s">
        <v>5226</v>
      </c>
      <c r="E2292" s="12">
        <v>139</v>
      </c>
      <c r="F2292" s="12" t="s">
        <v>5874</v>
      </c>
      <c r="G2292" s="12">
        <v>749.99999999999989</v>
      </c>
      <c r="H2292" s="363">
        <f t="shared" si="23"/>
        <v>104249.99999999999</v>
      </c>
      <c r="I2292" s="12" t="s">
        <v>4905</v>
      </c>
    </row>
    <row r="2293" spans="1:9" ht="47.25" hidden="1" outlineLevel="4" x14ac:dyDescent="0.25">
      <c r="A2293" s="353">
        <v>11</v>
      </c>
      <c r="B2293" s="362" t="s">
        <v>3381</v>
      </c>
      <c r="C2293" s="359" t="s">
        <v>1123</v>
      </c>
      <c r="D2293" s="362" t="s">
        <v>5226</v>
      </c>
      <c r="E2293" s="12">
        <v>2</v>
      </c>
      <c r="F2293" s="12" t="s">
        <v>5874</v>
      </c>
      <c r="G2293" s="12">
        <v>949.99999999999989</v>
      </c>
      <c r="H2293" s="363">
        <f t="shared" si="23"/>
        <v>1899.9999999999998</v>
      </c>
      <c r="I2293" s="12" t="s">
        <v>4905</v>
      </c>
    </row>
    <row r="2294" spans="1:9" ht="47.25" hidden="1" outlineLevel="4" x14ac:dyDescent="0.25">
      <c r="A2294" s="353">
        <v>12</v>
      </c>
      <c r="B2294" s="362" t="s">
        <v>3382</v>
      </c>
      <c r="C2294" s="359" t="s">
        <v>1123</v>
      </c>
      <c r="D2294" s="362" t="s">
        <v>5226</v>
      </c>
      <c r="E2294" s="12">
        <v>75</v>
      </c>
      <c r="F2294" s="12" t="s">
        <v>5874</v>
      </c>
      <c r="G2294" s="12">
        <v>772.32</v>
      </c>
      <c r="H2294" s="363">
        <f t="shared" si="23"/>
        <v>57924.000000000007</v>
      </c>
      <c r="I2294" s="12" t="s">
        <v>4905</v>
      </c>
    </row>
    <row r="2295" spans="1:9" ht="47.25" hidden="1" outlineLevel="4" x14ac:dyDescent="0.25">
      <c r="A2295" s="353">
        <v>13</v>
      </c>
      <c r="B2295" s="362" t="s">
        <v>3383</v>
      </c>
      <c r="C2295" s="359" t="s">
        <v>1123</v>
      </c>
      <c r="D2295" s="362" t="s">
        <v>5226</v>
      </c>
      <c r="E2295" s="12">
        <v>46</v>
      </c>
      <c r="F2295" s="12" t="s">
        <v>5874</v>
      </c>
      <c r="G2295" s="12">
        <v>729.11</v>
      </c>
      <c r="H2295" s="363">
        <f t="shared" si="23"/>
        <v>33539.06</v>
      </c>
      <c r="I2295" s="12" t="s">
        <v>4905</v>
      </c>
    </row>
    <row r="2296" spans="1:9" ht="47.25" hidden="1" outlineLevel="4" x14ac:dyDescent="0.25">
      <c r="A2296" s="353">
        <v>14</v>
      </c>
      <c r="B2296" s="362" t="s">
        <v>3384</v>
      </c>
      <c r="C2296" s="359" t="s">
        <v>1123</v>
      </c>
      <c r="D2296" s="362" t="s">
        <v>5226</v>
      </c>
      <c r="E2296" s="12">
        <v>641</v>
      </c>
      <c r="F2296" s="12" t="s">
        <v>5874</v>
      </c>
      <c r="G2296" s="12">
        <v>982.14</v>
      </c>
      <c r="H2296" s="363">
        <f t="shared" si="23"/>
        <v>629551.74</v>
      </c>
      <c r="I2296" s="12" t="s">
        <v>4905</v>
      </c>
    </row>
    <row r="2297" spans="1:9" ht="78.75" hidden="1" outlineLevel="4" x14ac:dyDescent="0.25">
      <c r="A2297" s="353">
        <v>15</v>
      </c>
      <c r="B2297" s="362" t="s">
        <v>3385</v>
      </c>
      <c r="C2297" s="359" t="s">
        <v>1123</v>
      </c>
      <c r="D2297" s="362" t="s">
        <v>5226</v>
      </c>
      <c r="E2297" s="12">
        <v>103</v>
      </c>
      <c r="F2297" s="12" t="s">
        <v>5874</v>
      </c>
      <c r="G2297" s="12">
        <v>749.99999999999989</v>
      </c>
      <c r="H2297" s="363">
        <f t="shared" si="23"/>
        <v>77249.999999999985</v>
      </c>
      <c r="I2297" s="12" t="s">
        <v>4905</v>
      </c>
    </row>
    <row r="2298" spans="1:9" ht="63" hidden="1" outlineLevel="4" x14ac:dyDescent="0.25">
      <c r="A2298" s="353">
        <v>16</v>
      </c>
      <c r="B2298" s="362" t="s">
        <v>3386</v>
      </c>
      <c r="C2298" s="359" t="s">
        <v>1123</v>
      </c>
      <c r="D2298" s="362" t="s">
        <v>5226</v>
      </c>
      <c r="E2298" s="12">
        <v>22</v>
      </c>
      <c r="F2298" s="12" t="s">
        <v>5874</v>
      </c>
      <c r="G2298" s="12">
        <v>982.14</v>
      </c>
      <c r="H2298" s="363">
        <f t="shared" si="23"/>
        <v>21607.079999999998</v>
      </c>
      <c r="I2298" s="12" t="s">
        <v>4905</v>
      </c>
    </row>
    <row r="2299" spans="1:9" ht="94.5" hidden="1" outlineLevel="4" x14ac:dyDescent="0.25">
      <c r="A2299" s="353">
        <v>17</v>
      </c>
      <c r="B2299" s="362" t="s">
        <v>3387</v>
      </c>
      <c r="C2299" s="359" t="s">
        <v>1123</v>
      </c>
      <c r="D2299" s="362" t="s">
        <v>5226</v>
      </c>
      <c r="E2299" s="12">
        <v>35</v>
      </c>
      <c r="F2299" s="12" t="s">
        <v>5874</v>
      </c>
      <c r="G2299" s="12">
        <v>707.85</v>
      </c>
      <c r="H2299" s="363">
        <f t="shared" si="23"/>
        <v>24774.75</v>
      </c>
      <c r="I2299" s="12" t="s">
        <v>4905</v>
      </c>
    </row>
    <row r="2300" spans="1:9" ht="94.5" hidden="1" outlineLevel="4" x14ac:dyDescent="0.25">
      <c r="A2300" s="353">
        <v>18</v>
      </c>
      <c r="B2300" s="362" t="s">
        <v>3388</v>
      </c>
      <c r="C2300" s="359" t="s">
        <v>1123</v>
      </c>
      <c r="D2300" s="362" t="s">
        <v>5226</v>
      </c>
      <c r="E2300" s="12">
        <v>34</v>
      </c>
      <c r="F2300" s="12" t="s">
        <v>5874</v>
      </c>
      <c r="G2300" s="12">
        <v>707.78</v>
      </c>
      <c r="H2300" s="363">
        <f t="shared" si="23"/>
        <v>24064.52</v>
      </c>
      <c r="I2300" s="12" t="s">
        <v>4905</v>
      </c>
    </row>
    <row r="2301" spans="1:9" ht="78.75" hidden="1" outlineLevel="4" x14ac:dyDescent="0.25">
      <c r="A2301" s="353">
        <v>19</v>
      </c>
      <c r="B2301" s="362" t="s">
        <v>3389</v>
      </c>
      <c r="C2301" s="359" t="s">
        <v>1123</v>
      </c>
      <c r="D2301" s="362" t="s">
        <v>5226</v>
      </c>
      <c r="E2301" s="12">
        <v>10</v>
      </c>
      <c r="F2301" s="12" t="s">
        <v>5874</v>
      </c>
      <c r="G2301" s="12">
        <v>949.99999999999989</v>
      </c>
      <c r="H2301" s="363">
        <f t="shared" si="23"/>
        <v>9499.9999999999982</v>
      </c>
      <c r="I2301" s="12" t="s">
        <v>4905</v>
      </c>
    </row>
    <row r="2302" spans="1:9" ht="47.25" hidden="1" outlineLevel="4" x14ac:dyDescent="0.25">
      <c r="A2302" s="353">
        <v>20</v>
      </c>
      <c r="B2302" s="362" t="s">
        <v>3390</v>
      </c>
      <c r="C2302" s="359" t="s">
        <v>1123</v>
      </c>
      <c r="D2302" s="362" t="s">
        <v>5226</v>
      </c>
      <c r="E2302" s="12">
        <v>121</v>
      </c>
      <c r="F2302" s="12" t="s">
        <v>5874</v>
      </c>
      <c r="G2302" s="12">
        <v>741.07</v>
      </c>
      <c r="H2302" s="363">
        <f t="shared" si="23"/>
        <v>89669.47</v>
      </c>
      <c r="I2302" s="12" t="s">
        <v>4905</v>
      </c>
    </row>
    <row r="2303" spans="1:9" ht="47.25" hidden="1" outlineLevel="4" x14ac:dyDescent="0.25">
      <c r="A2303" s="353">
        <v>21</v>
      </c>
      <c r="B2303" s="362" t="s">
        <v>3391</v>
      </c>
      <c r="C2303" s="359" t="s">
        <v>1123</v>
      </c>
      <c r="D2303" s="362" t="s">
        <v>5226</v>
      </c>
      <c r="E2303" s="12">
        <v>69</v>
      </c>
      <c r="F2303" s="12" t="s">
        <v>5874</v>
      </c>
      <c r="G2303" s="12">
        <v>737.23</v>
      </c>
      <c r="H2303" s="363">
        <f t="shared" si="23"/>
        <v>50868.87</v>
      </c>
      <c r="I2303" s="12" t="s">
        <v>4905</v>
      </c>
    </row>
    <row r="2304" spans="1:9" ht="47.25" hidden="1" outlineLevel="4" x14ac:dyDescent="0.25">
      <c r="A2304" s="353">
        <v>22</v>
      </c>
      <c r="B2304" s="362" t="s">
        <v>3392</v>
      </c>
      <c r="C2304" s="359" t="s">
        <v>1123</v>
      </c>
      <c r="D2304" s="362" t="s">
        <v>5226</v>
      </c>
      <c r="E2304" s="12">
        <v>94</v>
      </c>
      <c r="F2304" s="12" t="s">
        <v>5874</v>
      </c>
      <c r="G2304" s="12">
        <v>949.99999999999989</v>
      </c>
      <c r="H2304" s="363">
        <f t="shared" si="23"/>
        <v>89299.999999999985</v>
      </c>
      <c r="I2304" s="12" t="s">
        <v>4905</v>
      </c>
    </row>
    <row r="2305" spans="1:9" ht="63" hidden="1" outlineLevel="4" x14ac:dyDescent="0.25">
      <c r="A2305" s="353">
        <v>23</v>
      </c>
      <c r="B2305" s="362" t="s">
        <v>3393</v>
      </c>
      <c r="C2305" s="359" t="s">
        <v>1123</v>
      </c>
      <c r="D2305" s="362" t="s">
        <v>5226</v>
      </c>
      <c r="E2305" s="12">
        <v>35</v>
      </c>
      <c r="F2305" s="12" t="s">
        <v>5874</v>
      </c>
      <c r="G2305" s="12">
        <v>772.32</v>
      </c>
      <c r="H2305" s="363">
        <f t="shared" si="23"/>
        <v>27031.200000000001</v>
      </c>
      <c r="I2305" s="12" t="s">
        <v>4905</v>
      </c>
    </row>
    <row r="2306" spans="1:9" ht="47.25" hidden="1" outlineLevel="4" x14ac:dyDescent="0.25">
      <c r="A2306" s="353">
        <v>24</v>
      </c>
      <c r="B2306" s="362" t="s">
        <v>3394</v>
      </c>
      <c r="C2306" s="359" t="s">
        <v>1123</v>
      </c>
      <c r="D2306" s="362" t="s">
        <v>5226</v>
      </c>
      <c r="E2306" s="12">
        <v>449</v>
      </c>
      <c r="F2306" s="12" t="s">
        <v>5874</v>
      </c>
      <c r="G2306" s="12">
        <v>482.68</v>
      </c>
      <c r="H2306" s="363">
        <f t="shared" si="23"/>
        <v>216723.32</v>
      </c>
      <c r="I2306" s="12" t="s">
        <v>4905</v>
      </c>
    </row>
    <row r="2307" spans="1:9" ht="47.25" hidden="1" outlineLevel="4" x14ac:dyDescent="0.25">
      <c r="A2307" s="353">
        <v>25</v>
      </c>
      <c r="B2307" s="362" t="s">
        <v>3395</v>
      </c>
      <c r="C2307" s="359" t="s">
        <v>1123</v>
      </c>
      <c r="D2307" s="362" t="s">
        <v>5226</v>
      </c>
      <c r="E2307" s="12">
        <v>27</v>
      </c>
      <c r="F2307" s="12" t="s">
        <v>5874</v>
      </c>
      <c r="G2307" s="12">
        <v>982.14</v>
      </c>
      <c r="H2307" s="363">
        <f t="shared" si="23"/>
        <v>26517.78</v>
      </c>
      <c r="I2307" s="12" t="s">
        <v>4905</v>
      </c>
    </row>
    <row r="2308" spans="1:9" ht="47.25" hidden="1" outlineLevel="4" x14ac:dyDescent="0.25">
      <c r="A2308" s="353">
        <v>26</v>
      </c>
      <c r="B2308" s="362" t="s">
        <v>3396</v>
      </c>
      <c r="C2308" s="359" t="s">
        <v>1123</v>
      </c>
      <c r="D2308" s="362" t="s">
        <v>5226</v>
      </c>
      <c r="E2308" s="12">
        <v>103</v>
      </c>
      <c r="F2308" s="12" t="s">
        <v>5874</v>
      </c>
      <c r="G2308" s="12">
        <v>709.33</v>
      </c>
      <c r="H2308" s="363">
        <f t="shared" si="23"/>
        <v>73060.990000000005</v>
      </c>
      <c r="I2308" s="12" t="s">
        <v>4905</v>
      </c>
    </row>
    <row r="2309" spans="1:9" ht="47.25" hidden="1" outlineLevel="4" x14ac:dyDescent="0.25">
      <c r="A2309" s="353">
        <v>27</v>
      </c>
      <c r="B2309" s="362" t="s">
        <v>3397</v>
      </c>
      <c r="C2309" s="359" t="s">
        <v>1123</v>
      </c>
      <c r="D2309" s="362" t="s">
        <v>5226</v>
      </c>
      <c r="E2309" s="12">
        <v>21</v>
      </c>
      <c r="F2309" s="12" t="s">
        <v>5874</v>
      </c>
      <c r="G2309" s="12">
        <v>737.23</v>
      </c>
      <c r="H2309" s="363">
        <f t="shared" si="23"/>
        <v>15481.83</v>
      </c>
      <c r="I2309" s="12" t="s">
        <v>4905</v>
      </c>
    </row>
    <row r="2310" spans="1:9" ht="63" hidden="1" outlineLevel="4" x14ac:dyDescent="0.25">
      <c r="A2310" s="353">
        <v>28</v>
      </c>
      <c r="B2310" s="362" t="s">
        <v>3398</v>
      </c>
      <c r="C2310" s="359" t="s">
        <v>1123</v>
      </c>
      <c r="D2310" s="362" t="s">
        <v>5226</v>
      </c>
      <c r="E2310" s="12">
        <v>19</v>
      </c>
      <c r="F2310" s="12" t="s">
        <v>5874</v>
      </c>
      <c r="G2310" s="12">
        <v>982.14</v>
      </c>
      <c r="H2310" s="363">
        <f t="shared" si="23"/>
        <v>18660.66</v>
      </c>
      <c r="I2310" s="12" t="s">
        <v>4905</v>
      </c>
    </row>
    <row r="2311" spans="1:9" ht="47.25" hidden="1" outlineLevel="4" x14ac:dyDescent="0.25">
      <c r="A2311" s="353">
        <v>29</v>
      </c>
      <c r="B2311" s="362" t="s">
        <v>3399</v>
      </c>
      <c r="C2311" s="359" t="s">
        <v>1123</v>
      </c>
      <c r="D2311" s="362" t="s">
        <v>5226</v>
      </c>
      <c r="E2311" s="12">
        <v>10</v>
      </c>
      <c r="F2311" s="12" t="s">
        <v>5874</v>
      </c>
      <c r="G2311" s="12">
        <v>982.14</v>
      </c>
      <c r="H2311" s="363">
        <f t="shared" si="23"/>
        <v>9821.4</v>
      </c>
      <c r="I2311" s="12" t="s">
        <v>4905</v>
      </c>
    </row>
    <row r="2312" spans="1:9" ht="78.75" hidden="1" outlineLevel="4" x14ac:dyDescent="0.25">
      <c r="A2312" s="353">
        <v>30</v>
      </c>
      <c r="B2312" s="362" t="s">
        <v>3400</v>
      </c>
      <c r="C2312" s="359" t="s">
        <v>1123</v>
      </c>
      <c r="D2312" s="362" t="s">
        <v>5226</v>
      </c>
      <c r="E2312" s="12">
        <v>18</v>
      </c>
      <c r="F2312" s="12" t="s">
        <v>5874</v>
      </c>
      <c r="G2312" s="12">
        <v>982.14</v>
      </c>
      <c r="H2312" s="363">
        <f t="shared" si="23"/>
        <v>17678.52</v>
      </c>
      <c r="I2312" s="12" t="s">
        <v>4905</v>
      </c>
    </row>
    <row r="2313" spans="1:9" ht="47.25" hidden="1" outlineLevel="4" x14ac:dyDescent="0.25">
      <c r="A2313" s="353">
        <v>31</v>
      </c>
      <c r="B2313" s="362" t="s">
        <v>3401</v>
      </c>
      <c r="C2313" s="359" t="s">
        <v>1123</v>
      </c>
      <c r="D2313" s="362" t="s">
        <v>5226</v>
      </c>
      <c r="E2313" s="12">
        <v>235</v>
      </c>
      <c r="F2313" s="12" t="s">
        <v>5874</v>
      </c>
      <c r="G2313" s="12">
        <v>741.07</v>
      </c>
      <c r="H2313" s="363">
        <f t="shared" si="23"/>
        <v>174151.45</v>
      </c>
      <c r="I2313" s="12" t="s">
        <v>4905</v>
      </c>
    </row>
    <row r="2314" spans="1:9" ht="47.25" hidden="1" outlineLevel="4" x14ac:dyDescent="0.25">
      <c r="A2314" s="353">
        <v>32</v>
      </c>
      <c r="B2314" s="362" t="s">
        <v>3402</v>
      </c>
      <c r="C2314" s="359" t="s">
        <v>1123</v>
      </c>
      <c r="D2314" s="362" t="s">
        <v>5226</v>
      </c>
      <c r="E2314" s="12">
        <v>61</v>
      </c>
      <c r="F2314" s="12" t="s">
        <v>5874</v>
      </c>
      <c r="G2314" s="12">
        <v>772.32</v>
      </c>
      <c r="H2314" s="363">
        <f t="shared" si="23"/>
        <v>47111.520000000004</v>
      </c>
      <c r="I2314" s="12" t="s">
        <v>4905</v>
      </c>
    </row>
    <row r="2315" spans="1:9" ht="78.75" hidden="1" outlineLevel="4" x14ac:dyDescent="0.25">
      <c r="A2315" s="353">
        <v>33</v>
      </c>
      <c r="B2315" s="362" t="s">
        <v>3403</v>
      </c>
      <c r="C2315" s="359" t="s">
        <v>1123</v>
      </c>
      <c r="D2315" s="362" t="s">
        <v>5226</v>
      </c>
      <c r="E2315" s="12">
        <v>90</v>
      </c>
      <c r="F2315" s="12" t="s">
        <v>5874</v>
      </c>
      <c r="G2315" s="12">
        <v>982.14</v>
      </c>
      <c r="H2315" s="363">
        <f t="shared" si="23"/>
        <v>88392.6</v>
      </c>
      <c r="I2315" s="12" t="s">
        <v>4905</v>
      </c>
    </row>
    <row r="2316" spans="1:9" ht="78.75" hidden="1" outlineLevel="4" x14ac:dyDescent="0.25">
      <c r="A2316" s="353">
        <v>34</v>
      </c>
      <c r="B2316" s="362" t="s">
        <v>3404</v>
      </c>
      <c r="C2316" s="359" t="s">
        <v>1123</v>
      </c>
      <c r="D2316" s="362" t="s">
        <v>5226</v>
      </c>
      <c r="E2316" s="12">
        <v>146</v>
      </c>
      <c r="F2316" s="12" t="s">
        <v>5874</v>
      </c>
      <c r="G2316" s="12">
        <v>749.99999999999989</v>
      </c>
      <c r="H2316" s="363">
        <f t="shared" si="23"/>
        <v>109499.99999999999</v>
      </c>
      <c r="I2316" s="12" t="s">
        <v>4905</v>
      </c>
    </row>
    <row r="2317" spans="1:9" ht="47.25" hidden="1" outlineLevel="4" x14ac:dyDescent="0.25">
      <c r="A2317" s="353">
        <v>35</v>
      </c>
      <c r="B2317" s="362" t="s">
        <v>3405</v>
      </c>
      <c r="C2317" s="359" t="s">
        <v>1123</v>
      </c>
      <c r="D2317" s="362" t="s">
        <v>5226</v>
      </c>
      <c r="E2317" s="12">
        <v>82</v>
      </c>
      <c r="F2317" s="12" t="s">
        <v>5874</v>
      </c>
      <c r="G2317" s="12">
        <v>749.99999999999989</v>
      </c>
      <c r="H2317" s="363">
        <f t="shared" si="23"/>
        <v>61499.999999999993</v>
      </c>
      <c r="I2317" s="12" t="s">
        <v>4905</v>
      </c>
    </row>
    <row r="2318" spans="1:9" ht="47.25" hidden="1" outlineLevel="4" x14ac:dyDescent="0.25">
      <c r="A2318" s="353">
        <v>36</v>
      </c>
      <c r="B2318" s="362" t="s">
        <v>3406</v>
      </c>
      <c r="C2318" s="359" t="s">
        <v>1123</v>
      </c>
      <c r="D2318" s="362" t="s">
        <v>5226</v>
      </c>
      <c r="E2318" s="12">
        <v>135</v>
      </c>
      <c r="F2318" s="12" t="s">
        <v>5874</v>
      </c>
      <c r="G2318" s="12">
        <v>737.23</v>
      </c>
      <c r="H2318" s="363">
        <f t="shared" si="23"/>
        <v>99526.05</v>
      </c>
      <c r="I2318" s="12" t="s">
        <v>4905</v>
      </c>
    </row>
    <row r="2319" spans="1:9" ht="47.25" hidden="1" outlineLevel="4" x14ac:dyDescent="0.25">
      <c r="A2319" s="353">
        <v>37</v>
      </c>
      <c r="B2319" s="362" t="s">
        <v>3407</v>
      </c>
      <c r="C2319" s="359" t="s">
        <v>1123</v>
      </c>
      <c r="D2319" s="362" t="s">
        <v>5226</v>
      </c>
      <c r="E2319" s="12">
        <v>8</v>
      </c>
      <c r="F2319" s="12" t="s">
        <v>5874</v>
      </c>
      <c r="G2319" s="12">
        <v>772.32</v>
      </c>
      <c r="H2319" s="363">
        <f t="shared" si="23"/>
        <v>6178.56</v>
      </c>
      <c r="I2319" s="12" t="s">
        <v>4905</v>
      </c>
    </row>
    <row r="2320" spans="1:9" ht="47.25" hidden="1" outlineLevel="4" x14ac:dyDescent="0.25">
      <c r="A2320" s="353">
        <v>38</v>
      </c>
      <c r="B2320" s="362" t="s">
        <v>3408</v>
      </c>
      <c r="C2320" s="359" t="s">
        <v>1123</v>
      </c>
      <c r="D2320" s="362" t="s">
        <v>5226</v>
      </c>
      <c r="E2320" s="12">
        <v>9</v>
      </c>
      <c r="F2320" s="12" t="s">
        <v>5874</v>
      </c>
      <c r="G2320" s="12">
        <v>1071.42</v>
      </c>
      <c r="H2320" s="363">
        <f t="shared" si="23"/>
        <v>9642.7800000000007</v>
      </c>
      <c r="I2320" s="12" t="s">
        <v>4905</v>
      </c>
    </row>
    <row r="2321" spans="1:9" ht="47.25" hidden="1" outlineLevel="4" x14ac:dyDescent="0.25">
      <c r="A2321" s="353">
        <v>39</v>
      </c>
      <c r="B2321" s="362" t="s">
        <v>3409</v>
      </c>
      <c r="C2321" s="359" t="s">
        <v>1123</v>
      </c>
      <c r="D2321" s="362" t="s">
        <v>5226</v>
      </c>
      <c r="E2321" s="12">
        <v>7</v>
      </c>
      <c r="F2321" s="12" t="s">
        <v>5874</v>
      </c>
      <c r="G2321" s="12">
        <v>772.32</v>
      </c>
      <c r="H2321" s="363">
        <f t="shared" si="23"/>
        <v>5406.2400000000007</v>
      </c>
      <c r="I2321" s="12" t="s">
        <v>4905</v>
      </c>
    </row>
    <row r="2322" spans="1:9" ht="47.25" hidden="1" outlineLevel="4" x14ac:dyDescent="0.25">
      <c r="A2322" s="353">
        <v>40</v>
      </c>
      <c r="B2322" s="362" t="s">
        <v>3410</v>
      </c>
      <c r="C2322" s="359" t="s">
        <v>1123</v>
      </c>
      <c r="D2322" s="362" t="s">
        <v>5226</v>
      </c>
      <c r="E2322" s="12">
        <v>306</v>
      </c>
      <c r="F2322" s="12" t="s">
        <v>5874</v>
      </c>
      <c r="G2322" s="12">
        <v>477.67</v>
      </c>
      <c r="H2322" s="363">
        <f t="shared" si="23"/>
        <v>146167.02000000002</v>
      </c>
      <c r="I2322" s="12" t="s">
        <v>4905</v>
      </c>
    </row>
    <row r="2323" spans="1:9" ht="47.25" hidden="1" outlineLevel="4" x14ac:dyDescent="0.25">
      <c r="A2323" s="353">
        <v>41</v>
      </c>
      <c r="B2323" s="362" t="s">
        <v>3411</v>
      </c>
      <c r="C2323" s="359" t="s">
        <v>1123</v>
      </c>
      <c r="D2323" s="362" t="s">
        <v>5226</v>
      </c>
      <c r="E2323" s="12">
        <v>6</v>
      </c>
      <c r="F2323" s="12" t="s">
        <v>5874</v>
      </c>
      <c r="G2323" s="12">
        <v>850</v>
      </c>
      <c r="H2323" s="363">
        <f t="shared" si="23"/>
        <v>5100</v>
      </c>
      <c r="I2323" s="12" t="s">
        <v>4905</v>
      </c>
    </row>
    <row r="2324" spans="1:9" ht="47.25" hidden="1" outlineLevel="4" x14ac:dyDescent="0.25">
      <c r="A2324" s="353">
        <v>42</v>
      </c>
      <c r="B2324" s="362" t="s">
        <v>3412</v>
      </c>
      <c r="C2324" s="359" t="s">
        <v>1123</v>
      </c>
      <c r="D2324" s="362" t="s">
        <v>5226</v>
      </c>
      <c r="E2324" s="12">
        <v>42</v>
      </c>
      <c r="F2324" s="12" t="s">
        <v>5874</v>
      </c>
      <c r="G2324" s="12">
        <v>772.32</v>
      </c>
      <c r="H2324" s="363">
        <f t="shared" si="23"/>
        <v>32437.440000000002</v>
      </c>
      <c r="I2324" s="12" t="s">
        <v>4905</v>
      </c>
    </row>
    <row r="2325" spans="1:9" ht="47.25" hidden="1" outlineLevel="4" x14ac:dyDescent="0.25">
      <c r="A2325" s="353">
        <v>43</v>
      </c>
      <c r="B2325" s="362" t="s">
        <v>3413</v>
      </c>
      <c r="C2325" s="359" t="s">
        <v>1123</v>
      </c>
      <c r="D2325" s="362" t="s">
        <v>5226</v>
      </c>
      <c r="E2325" s="12">
        <v>70</v>
      </c>
      <c r="F2325" s="12" t="s">
        <v>5874</v>
      </c>
      <c r="G2325" s="12">
        <v>772.32</v>
      </c>
      <c r="H2325" s="363">
        <f t="shared" si="23"/>
        <v>54062.400000000001</v>
      </c>
      <c r="I2325" s="12" t="s">
        <v>4905</v>
      </c>
    </row>
    <row r="2326" spans="1:9" ht="47.25" hidden="1" outlineLevel="4" x14ac:dyDescent="0.25">
      <c r="A2326" s="353">
        <v>44</v>
      </c>
      <c r="B2326" s="362" t="s">
        <v>3414</v>
      </c>
      <c r="C2326" s="359" t="s">
        <v>1123</v>
      </c>
      <c r="D2326" s="362" t="s">
        <v>5226</v>
      </c>
      <c r="E2326" s="12">
        <v>16</v>
      </c>
      <c r="F2326" s="12" t="s">
        <v>5874</v>
      </c>
      <c r="G2326" s="12">
        <v>582.14</v>
      </c>
      <c r="H2326" s="363">
        <f t="shared" si="23"/>
        <v>9314.24</v>
      </c>
      <c r="I2326" s="12" t="s">
        <v>4905</v>
      </c>
    </row>
    <row r="2327" spans="1:9" ht="47.25" hidden="1" outlineLevel="4" x14ac:dyDescent="0.25">
      <c r="A2327" s="353">
        <v>45</v>
      </c>
      <c r="B2327" s="362" t="s">
        <v>3415</v>
      </c>
      <c r="C2327" s="359" t="s">
        <v>1123</v>
      </c>
      <c r="D2327" s="362" t="s">
        <v>5226</v>
      </c>
      <c r="E2327" s="12">
        <v>23</v>
      </c>
      <c r="F2327" s="12" t="s">
        <v>5874</v>
      </c>
      <c r="G2327" s="12">
        <v>860.76</v>
      </c>
      <c r="H2327" s="363">
        <f t="shared" si="23"/>
        <v>19797.48</v>
      </c>
      <c r="I2327" s="12" t="s">
        <v>4905</v>
      </c>
    </row>
    <row r="2328" spans="1:9" ht="47.25" hidden="1" outlineLevel="4" x14ac:dyDescent="0.25">
      <c r="A2328" s="353">
        <v>46</v>
      </c>
      <c r="B2328" s="362" t="s">
        <v>3416</v>
      </c>
      <c r="C2328" s="359" t="s">
        <v>1123</v>
      </c>
      <c r="D2328" s="362" t="s">
        <v>5226</v>
      </c>
      <c r="E2328" s="12">
        <v>32</v>
      </c>
      <c r="F2328" s="12" t="s">
        <v>5874</v>
      </c>
      <c r="G2328" s="12">
        <v>772.32</v>
      </c>
      <c r="H2328" s="363">
        <f t="shared" si="23"/>
        <v>24714.240000000002</v>
      </c>
      <c r="I2328" s="12" t="s">
        <v>4905</v>
      </c>
    </row>
    <row r="2329" spans="1:9" ht="47.25" hidden="1" outlineLevel="4" x14ac:dyDescent="0.25">
      <c r="A2329" s="353">
        <v>47</v>
      </c>
      <c r="B2329" s="362" t="s">
        <v>3417</v>
      </c>
      <c r="C2329" s="359" t="s">
        <v>1123</v>
      </c>
      <c r="D2329" s="362" t="s">
        <v>5226</v>
      </c>
      <c r="E2329" s="12">
        <v>17</v>
      </c>
      <c r="F2329" s="12" t="s">
        <v>5874</v>
      </c>
      <c r="G2329" s="12">
        <v>582.14</v>
      </c>
      <c r="H2329" s="363">
        <f t="shared" si="23"/>
        <v>9896.3799999999992</v>
      </c>
      <c r="I2329" s="12" t="s">
        <v>4905</v>
      </c>
    </row>
    <row r="2330" spans="1:9" ht="47.25" hidden="1" outlineLevel="4" x14ac:dyDescent="0.25">
      <c r="A2330" s="353">
        <v>48</v>
      </c>
      <c r="B2330" s="362" t="s">
        <v>3418</v>
      </c>
      <c r="C2330" s="359" t="s">
        <v>1123</v>
      </c>
      <c r="D2330" s="362" t="s">
        <v>5226</v>
      </c>
      <c r="E2330" s="12">
        <v>19</v>
      </c>
      <c r="F2330" s="12" t="s">
        <v>5874</v>
      </c>
      <c r="G2330" s="12">
        <v>1135.71</v>
      </c>
      <c r="H2330" s="363">
        <f t="shared" si="23"/>
        <v>21578.49</v>
      </c>
      <c r="I2330" s="12" t="s">
        <v>4905</v>
      </c>
    </row>
    <row r="2331" spans="1:9" ht="47.25" hidden="1" outlineLevel="4" x14ac:dyDescent="0.25">
      <c r="A2331" s="353">
        <v>49</v>
      </c>
      <c r="B2331" s="362" t="s">
        <v>3419</v>
      </c>
      <c r="C2331" s="359" t="s">
        <v>1123</v>
      </c>
      <c r="D2331" s="362" t="s">
        <v>5226</v>
      </c>
      <c r="E2331" s="12">
        <v>700</v>
      </c>
      <c r="F2331" s="12" t="s">
        <v>3535</v>
      </c>
      <c r="G2331" s="12">
        <v>5.67</v>
      </c>
      <c r="H2331" s="363">
        <f t="shared" si="23"/>
        <v>3969</v>
      </c>
      <c r="I2331" s="12" t="s">
        <v>4905</v>
      </c>
    </row>
    <row r="2332" spans="1:9" ht="47.25" hidden="1" outlineLevel="4" x14ac:dyDescent="0.25">
      <c r="A2332" s="353">
        <v>50</v>
      </c>
      <c r="B2332" s="362" t="s">
        <v>3420</v>
      </c>
      <c r="C2332" s="359" t="s">
        <v>1123</v>
      </c>
      <c r="D2332" s="362" t="s">
        <v>5226</v>
      </c>
      <c r="E2332" s="12">
        <v>700</v>
      </c>
      <c r="F2332" s="12" t="s">
        <v>3535</v>
      </c>
      <c r="G2332" s="12">
        <v>5.67</v>
      </c>
      <c r="H2332" s="363">
        <f t="shared" si="23"/>
        <v>3969</v>
      </c>
      <c r="I2332" s="12" t="s">
        <v>4905</v>
      </c>
    </row>
    <row r="2333" spans="1:9" ht="47.25" hidden="1" outlineLevel="4" x14ac:dyDescent="0.25">
      <c r="A2333" s="353">
        <v>51</v>
      </c>
      <c r="B2333" s="362" t="s">
        <v>3421</v>
      </c>
      <c r="C2333" s="359" t="s">
        <v>1123</v>
      </c>
      <c r="D2333" s="362" t="s">
        <v>5226</v>
      </c>
      <c r="E2333" s="12">
        <v>700</v>
      </c>
      <c r="F2333" s="12" t="s">
        <v>3535</v>
      </c>
      <c r="G2333" s="12">
        <v>4.7300000000000004</v>
      </c>
      <c r="H2333" s="363">
        <f t="shared" si="23"/>
        <v>3311.0000000000005</v>
      </c>
      <c r="I2333" s="12" t="s">
        <v>4905</v>
      </c>
    </row>
    <row r="2334" spans="1:9" ht="47.25" hidden="1" outlineLevel="4" x14ac:dyDescent="0.25">
      <c r="A2334" s="353">
        <v>52</v>
      </c>
      <c r="B2334" s="362" t="s">
        <v>3422</v>
      </c>
      <c r="C2334" s="359" t="s">
        <v>1123</v>
      </c>
      <c r="D2334" s="362" t="s">
        <v>5226</v>
      </c>
      <c r="E2334" s="12">
        <v>700</v>
      </c>
      <c r="F2334" s="12" t="s">
        <v>3535</v>
      </c>
      <c r="G2334" s="12">
        <v>4.7300000000000004</v>
      </c>
      <c r="H2334" s="363">
        <f t="shared" si="23"/>
        <v>3311.0000000000005</v>
      </c>
      <c r="I2334" s="12" t="s">
        <v>4905</v>
      </c>
    </row>
    <row r="2335" spans="1:9" ht="47.25" hidden="1" outlineLevel="4" x14ac:dyDescent="0.25">
      <c r="A2335" s="353">
        <v>53</v>
      </c>
      <c r="B2335" s="362" t="s">
        <v>3423</v>
      </c>
      <c r="C2335" s="359" t="s">
        <v>1123</v>
      </c>
      <c r="D2335" s="362" t="s">
        <v>5226</v>
      </c>
      <c r="E2335" s="12">
        <v>700</v>
      </c>
      <c r="F2335" s="12" t="s">
        <v>3535</v>
      </c>
      <c r="G2335" s="12">
        <v>34.07</v>
      </c>
      <c r="H2335" s="363">
        <f t="shared" si="23"/>
        <v>23849</v>
      </c>
      <c r="I2335" s="12" t="s">
        <v>4905</v>
      </c>
    </row>
    <row r="2336" spans="1:9" ht="47.25" hidden="1" outlineLevel="4" x14ac:dyDescent="0.25">
      <c r="A2336" s="353">
        <v>54</v>
      </c>
      <c r="B2336" s="362" t="s">
        <v>3424</v>
      </c>
      <c r="C2336" s="359" t="s">
        <v>1123</v>
      </c>
      <c r="D2336" s="362" t="s">
        <v>5226</v>
      </c>
      <c r="E2336" s="12">
        <v>700</v>
      </c>
      <c r="F2336" s="12" t="s">
        <v>3535</v>
      </c>
      <c r="G2336" s="12">
        <v>5.67</v>
      </c>
      <c r="H2336" s="363">
        <f t="shared" si="23"/>
        <v>3969</v>
      </c>
      <c r="I2336" s="12" t="s">
        <v>4905</v>
      </c>
    </row>
    <row r="2337" spans="1:9" ht="47.25" hidden="1" outlineLevel="4" x14ac:dyDescent="0.25">
      <c r="A2337" s="353">
        <v>55</v>
      </c>
      <c r="B2337" s="362" t="s">
        <v>3425</v>
      </c>
      <c r="C2337" s="359" t="s">
        <v>1123</v>
      </c>
      <c r="D2337" s="362" t="s">
        <v>5226</v>
      </c>
      <c r="E2337" s="12">
        <v>700</v>
      </c>
      <c r="F2337" s="12" t="s">
        <v>3535</v>
      </c>
      <c r="G2337" s="12">
        <v>5.67</v>
      </c>
      <c r="H2337" s="363">
        <f t="shared" si="23"/>
        <v>3969</v>
      </c>
      <c r="I2337" s="12" t="s">
        <v>4905</v>
      </c>
    </row>
    <row r="2338" spans="1:9" ht="47.25" hidden="1" outlineLevel="4" x14ac:dyDescent="0.25">
      <c r="A2338" s="353">
        <v>56</v>
      </c>
      <c r="B2338" s="362" t="s">
        <v>3426</v>
      </c>
      <c r="C2338" s="359" t="s">
        <v>1123</v>
      </c>
      <c r="D2338" s="362" t="s">
        <v>5226</v>
      </c>
      <c r="E2338" s="12">
        <v>700</v>
      </c>
      <c r="F2338" s="12" t="s">
        <v>3535</v>
      </c>
      <c r="G2338" s="12">
        <v>5.67</v>
      </c>
      <c r="H2338" s="363">
        <f t="shared" si="23"/>
        <v>3969</v>
      </c>
      <c r="I2338" s="12" t="s">
        <v>4905</v>
      </c>
    </row>
    <row r="2339" spans="1:9" ht="47.25" hidden="1" outlineLevel="4" x14ac:dyDescent="0.25">
      <c r="A2339" s="353">
        <v>57</v>
      </c>
      <c r="B2339" s="362" t="s">
        <v>3427</v>
      </c>
      <c r="C2339" s="359" t="s">
        <v>1123</v>
      </c>
      <c r="D2339" s="362" t="s">
        <v>5226</v>
      </c>
      <c r="E2339" s="12">
        <v>700</v>
      </c>
      <c r="F2339" s="12" t="s">
        <v>3535</v>
      </c>
      <c r="G2339" s="12">
        <v>4.7</v>
      </c>
      <c r="H2339" s="363">
        <f t="shared" si="23"/>
        <v>3290</v>
      </c>
      <c r="I2339" s="12" t="s">
        <v>4905</v>
      </c>
    </row>
    <row r="2340" spans="1:9" ht="47.25" hidden="1" outlineLevel="4" x14ac:dyDescent="0.25">
      <c r="A2340" s="353">
        <v>58</v>
      </c>
      <c r="B2340" s="362" t="s">
        <v>3428</v>
      </c>
      <c r="C2340" s="359" t="s">
        <v>1123</v>
      </c>
      <c r="D2340" s="362" t="s">
        <v>5226</v>
      </c>
      <c r="E2340" s="12">
        <v>1000</v>
      </c>
      <c r="F2340" s="12" t="s">
        <v>3535</v>
      </c>
      <c r="G2340" s="12">
        <v>34.07</v>
      </c>
      <c r="H2340" s="363">
        <f t="shared" si="23"/>
        <v>34070</v>
      </c>
      <c r="I2340" s="12" t="s">
        <v>4905</v>
      </c>
    </row>
    <row r="2341" spans="1:9" ht="47.25" hidden="1" outlineLevel="4" x14ac:dyDescent="0.25">
      <c r="A2341" s="353">
        <v>59</v>
      </c>
      <c r="B2341" s="362" t="s">
        <v>3429</v>
      </c>
      <c r="C2341" s="359" t="s">
        <v>1123</v>
      </c>
      <c r="D2341" s="362" t="s">
        <v>5226</v>
      </c>
      <c r="E2341" s="12">
        <v>700</v>
      </c>
      <c r="F2341" s="12" t="s">
        <v>3535</v>
      </c>
      <c r="G2341" s="12">
        <v>34.07</v>
      </c>
      <c r="H2341" s="363">
        <f t="shared" si="23"/>
        <v>23849</v>
      </c>
      <c r="I2341" s="12" t="s">
        <v>4905</v>
      </c>
    </row>
    <row r="2342" spans="1:9" ht="47.25" hidden="1" outlineLevel="4" x14ac:dyDescent="0.25">
      <c r="A2342" s="353">
        <v>60</v>
      </c>
      <c r="B2342" s="362" t="s">
        <v>3430</v>
      </c>
      <c r="C2342" s="359" t="s">
        <v>1123</v>
      </c>
      <c r="D2342" s="362" t="s">
        <v>5226</v>
      </c>
      <c r="E2342" s="12">
        <v>700</v>
      </c>
      <c r="F2342" s="12" t="s">
        <v>3535</v>
      </c>
      <c r="G2342" s="12">
        <v>4.7300000000000004</v>
      </c>
      <c r="H2342" s="363">
        <f t="shared" si="23"/>
        <v>3311.0000000000005</v>
      </c>
      <c r="I2342" s="12" t="s">
        <v>4905</v>
      </c>
    </row>
    <row r="2343" spans="1:9" ht="47.25" hidden="1" outlineLevel="4" x14ac:dyDescent="0.25">
      <c r="A2343" s="353">
        <v>61</v>
      </c>
      <c r="B2343" s="362" t="s">
        <v>3431</v>
      </c>
      <c r="C2343" s="359" t="s">
        <v>1123</v>
      </c>
      <c r="D2343" s="362" t="s">
        <v>5226</v>
      </c>
      <c r="E2343" s="12">
        <v>700</v>
      </c>
      <c r="F2343" s="12" t="s">
        <v>3535</v>
      </c>
      <c r="G2343" s="12">
        <v>5.67</v>
      </c>
      <c r="H2343" s="363">
        <f t="shared" si="23"/>
        <v>3969</v>
      </c>
      <c r="I2343" s="12" t="s">
        <v>4905</v>
      </c>
    </row>
    <row r="2344" spans="1:9" ht="47.25" hidden="1" outlineLevel="4" x14ac:dyDescent="0.25">
      <c r="A2344" s="353">
        <v>62</v>
      </c>
      <c r="B2344" s="362" t="s">
        <v>3432</v>
      </c>
      <c r="C2344" s="359" t="s">
        <v>1123</v>
      </c>
      <c r="D2344" s="362" t="s">
        <v>5226</v>
      </c>
      <c r="E2344" s="12">
        <v>700</v>
      </c>
      <c r="F2344" s="12" t="s">
        <v>3535</v>
      </c>
      <c r="G2344" s="12">
        <v>5.67</v>
      </c>
      <c r="H2344" s="363">
        <f t="shared" si="23"/>
        <v>3969</v>
      </c>
      <c r="I2344" s="12" t="s">
        <v>4905</v>
      </c>
    </row>
    <row r="2345" spans="1:9" ht="47.25" hidden="1" outlineLevel="4" x14ac:dyDescent="0.25">
      <c r="A2345" s="353">
        <v>63</v>
      </c>
      <c r="B2345" s="362" t="s">
        <v>3433</v>
      </c>
      <c r="C2345" s="359" t="s">
        <v>1123</v>
      </c>
      <c r="D2345" s="362" t="s">
        <v>5226</v>
      </c>
      <c r="E2345" s="12">
        <v>700</v>
      </c>
      <c r="F2345" s="12" t="s">
        <v>3535</v>
      </c>
      <c r="G2345" s="12">
        <v>34.07</v>
      </c>
      <c r="H2345" s="363">
        <f t="shared" si="23"/>
        <v>23849</v>
      </c>
      <c r="I2345" s="12" t="s">
        <v>4905</v>
      </c>
    </row>
    <row r="2346" spans="1:9" ht="47.25" hidden="1" outlineLevel="4" x14ac:dyDescent="0.25">
      <c r="A2346" s="353">
        <v>64</v>
      </c>
      <c r="B2346" s="362" t="s">
        <v>3434</v>
      </c>
      <c r="C2346" s="359" t="s">
        <v>1123</v>
      </c>
      <c r="D2346" s="362" t="s">
        <v>5226</v>
      </c>
      <c r="E2346" s="12">
        <v>700</v>
      </c>
      <c r="F2346" s="12" t="s">
        <v>3535</v>
      </c>
      <c r="G2346" s="12">
        <v>5.67</v>
      </c>
      <c r="H2346" s="363">
        <f t="shared" si="23"/>
        <v>3969</v>
      </c>
      <c r="I2346" s="12" t="s">
        <v>4905</v>
      </c>
    </row>
    <row r="2347" spans="1:9" ht="47.25" hidden="1" outlineLevel="4" x14ac:dyDescent="0.25">
      <c r="A2347" s="353">
        <v>65</v>
      </c>
      <c r="B2347" s="362" t="s">
        <v>3435</v>
      </c>
      <c r="C2347" s="359" t="s">
        <v>1123</v>
      </c>
      <c r="D2347" s="362" t="s">
        <v>5226</v>
      </c>
      <c r="E2347" s="12">
        <v>1000</v>
      </c>
      <c r="F2347" s="12" t="s">
        <v>3535</v>
      </c>
      <c r="G2347" s="12">
        <v>5.67</v>
      </c>
      <c r="H2347" s="363">
        <f t="shared" ref="H2347:H2351" si="24">E2347*G2347</f>
        <v>5670</v>
      </c>
      <c r="I2347" s="12" t="s">
        <v>4905</v>
      </c>
    </row>
    <row r="2348" spans="1:9" ht="47.25" hidden="1" outlineLevel="4" x14ac:dyDescent="0.25">
      <c r="A2348" s="353">
        <v>66</v>
      </c>
      <c r="B2348" s="362" t="s">
        <v>3436</v>
      </c>
      <c r="C2348" s="359" t="s">
        <v>1123</v>
      </c>
      <c r="D2348" s="362" t="s">
        <v>5226</v>
      </c>
      <c r="E2348" s="12">
        <v>700</v>
      </c>
      <c r="F2348" s="12" t="s">
        <v>3535</v>
      </c>
      <c r="G2348" s="12">
        <v>5.67</v>
      </c>
      <c r="H2348" s="363">
        <f t="shared" si="24"/>
        <v>3969</v>
      </c>
      <c r="I2348" s="12" t="s">
        <v>4905</v>
      </c>
    </row>
    <row r="2349" spans="1:9" ht="47.25" hidden="1" outlineLevel="4" x14ac:dyDescent="0.25">
      <c r="A2349" s="353">
        <v>67</v>
      </c>
      <c r="B2349" s="362" t="s">
        <v>3437</v>
      </c>
      <c r="C2349" s="359" t="s">
        <v>1123</v>
      </c>
      <c r="D2349" s="362" t="s">
        <v>5226</v>
      </c>
      <c r="E2349" s="12">
        <v>700</v>
      </c>
      <c r="F2349" s="12" t="s">
        <v>3535</v>
      </c>
      <c r="G2349" s="12">
        <v>4.7300000000000004</v>
      </c>
      <c r="H2349" s="363">
        <f t="shared" si="24"/>
        <v>3311.0000000000005</v>
      </c>
      <c r="I2349" s="12" t="s">
        <v>4905</v>
      </c>
    </row>
    <row r="2350" spans="1:9" ht="47.25" hidden="1" outlineLevel="4" x14ac:dyDescent="0.25">
      <c r="A2350" s="353">
        <v>68</v>
      </c>
      <c r="B2350" s="362" t="s">
        <v>3438</v>
      </c>
      <c r="C2350" s="359" t="s">
        <v>1123</v>
      </c>
      <c r="D2350" s="362" t="s">
        <v>5226</v>
      </c>
      <c r="E2350" s="12">
        <v>700</v>
      </c>
      <c r="F2350" s="12" t="s">
        <v>3535</v>
      </c>
      <c r="G2350" s="12">
        <v>5.67</v>
      </c>
      <c r="H2350" s="363">
        <f t="shared" si="24"/>
        <v>3969</v>
      </c>
      <c r="I2350" s="12" t="s">
        <v>4905</v>
      </c>
    </row>
    <row r="2351" spans="1:9" ht="47.25" hidden="1" outlineLevel="4" x14ac:dyDescent="0.25">
      <c r="A2351" s="353">
        <v>69</v>
      </c>
      <c r="B2351" s="362" t="s">
        <v>3439</v>
      </c>
      <c r="C2351" s="359" t="s">
        <v>1123</v>
      </c>
      <c r="D2351" s="362" t="s">
        <v>5226</v>
      </c>
      <c r="E2351" s="12">
        <v>700</v>
      </c>
      <c r="F2351" s="12" t="s">
        <v>3535</v>
      </c>
      <c r="G2351" s="12">
        <v>34.07</v>
      </c>
      <c r="H2351" s="363">
        <f t="shared" si="24"/>
        <v>23849</v>
      </c>
      <c r="I2351" s="12" t="s">
        <v>4905</v>
      </c>
    </row>
    <row r="2352" spans="1:9" ht="47.25" hidden="1" outlineLevel="4" x14ac:dyDescent="0.25">
      <c r="A2352" s="353">
        <v>70</v>
      </c>
      <c r="B2352" s="362" t="s">
        <v>3440</v>
      </c>
      <c r="C2352" s="359" t="s">
        <v>1123</v>
      </c>
      <c r="D2352" s="362" t="s">
        <v>5226</v>
      </c>
      <c r="E2352" s="12">
        <v>4</v>
      </c>
      <c r="F2352" s="12" t="s">
        <v>5874</v>
      </c>
      <c r="G2352" s="12">
        <v>1324.9999999999998</v>
      </c>
      <c r="H2352" s="363">
        <f>G2352*E2352</f>
        <v>5299.9999999999991</v>
      </c>
      <c r="I2352" s="12" t="s">
        <v>4905</v>
      </c>
    </row>
    <row r="2353" spans="1:9" ht="47.25" hidden="1" outlineLevel="4" x14ac:dyDescent="0.25">
      <c r="A2353" s="353">
        <v>71</v>
      </c>
      <c r="B2353" s="362" t="s">
        <v>3441</v>
      </c>
      <c r="C2353" s="359" t="s">
        <v>1123</v>
      </c>
      <c r="D2353" s="362" t="s">
        <v>5226</v>
      </c>
      <c r="E2353" s="12">
        <v>11</v>
      </c>
      <c r="F2353" s="12" t="s">
        <v>5874</v>
      </c>
      <c r="G2353" s="12">
        <v>1135.71</v>
      </c>
      <c r="H2353" s="363">
        <f t="shared" ref="H2353:H2379" si="25">G2353*E2353</f>
        <v>12492.810000000001</v>
      </c>
      <c r="I2353" s="12" t="s">
        <v>4905</v>
      </c>
    </row>
    <row r="2354" spans="1:9" ht="47.25" hidden="1" outlineLevel="4" x14ac:dyDescent="0.25">
      <c r="A2354" s="353">
        <v>72</v>
      </c>
      <c r="B2354" s="362" t="s">
        <v>3442</v>
      </c>
      <c r="C2354" s="359" t="s">
        <v>1123</v>
      </c>
      <c r="D2354" s="362" t="s">
        <v>5226</v>
      </c>
      <c r="E2354" s="12">
        <v>14</v>
      </c>
      <c r="F2354" s="12" t="s">
        <v>5874</v>
      </c>
      <c r="G2354" s="12">
        <v>71.42</v>
      </c>
      <c r="H2354" s="363">
        <f t="shared" si="25"/>
        <v>999.88</v>
      </c>
      <c r="I2354" s="12" t="s">
        <v>4905</v>
      </c>
    </row>
    <row r="2355" spans="1:9" ht="47.25" hidden="1" outlineLevel="4" x14ac:dyDescent="0.25">
      <c r="A2355" s="353">
        <v>73</v>
      </c>
      <c r="B2355" s="362" t="s">
        <v>3443</v>
      </c>
      <c r="C2355" s="359" t="s">
        <v>1123</v>
      </c>
      <c r="D2355" s="362" t="s">
        <v>5226</v>
      </c>
      <c r="E2355" s="12">
        <v>8</v>
      </c>
      <c r="F2355" s="12" t="s">
        <v>5874</v>
      </c>
      <c r="G2355" s="12">
        <v>1514.28</v>
      </c>
      <c r="H2355" s="363">
        <f t="shared" si="25"/>
        <v>12114.24</v>
      </c>
      <c r="I2355" s="12" t="s">
        <v>4905</v>
      </c>
    </row>
    <row r="2356" spans="1:9" ht="47.25" hidden="1" outlineLevel="4" x14ac:dyDescent="0.25">
      <c r="A2356" s="353">
        <v>74</v>
      </c>
      <c r="B2356" s="362" t="s">
        <v>3444</v>
      </c>
      <c r="C2356" s="359" t="s">
        <v>1123</v>
      </c>
      <c r="D2356" s="362" t="s">
        <v>5226</v>
      </c>
      <c r="E2356" s="12">
        <v>3750</v>
      </c>
      <c r="F2356" s="12" t="s">
        <v>5874</v>
      </c>
      <c r="G2356" s="12">
        <v>172.08</v>
      </c>
      <c r="H2356" s="363">
        <f t="shared" si="25"/>
        <v>645300</v>
      </c>
      <c r="I2356" s="12" t="s">
        <v>4905</v>
      </c>
    </row>
    <row r="2357" spans="1:9" ht="47.25" hidden="1" outlineLevel="4" x14ac:dyDescent="0.25">
      <c r="A2357" s="353">
        <v>75</v>
      </c>
      <c r="B2357" s="362" t="s">
        <v>3445</v>
      </c>
      <c r="C2357" s="359" t="s">
        <v>1123</v>
      </c>
      <c r="D2357" s="362" t="s">
        <v>5226</v>
      </c>
      <c r="E2357" s="12">
        <v>20</v>
      </c>
      <c r="F2357" s="12" t="s">
        <v>5874</v>
      </c>
      <c r="G2357" s="12">
        <v>591.96</v>
      </c>
      <c r="H2357" s="363">
        <f t="shared" si="25"/>
        <v>11839.2</v>
      </c>
      <c r="I2357" s="12" t="s">
        <v>4905</v>
      </c>
    </row>
    <row r="2358" spans="1:9" ht="47.25" hidden="1" outlineLevel="4" x14ac:dyDescent="0.25">
      <c r="A2358" s="353">
        <v>76</v>
      </c>
      <c r="B2358" s="362" t="s">
        <v>3446</v>
      </c>
      <c r="C2358" s="359" t="s">
        <v>1123</v>
      </c>
      <c r="D2358" s="362" t="s">
        <v>5226</v>
      </c>
      <c r="E2358" s="12">
        <v>20</v>
      </c>
      <c r="F2358" s="12" t="s">
        <v>5874</v>
      </c>
      <c r="G2358" s="12">
        <v>582.14</v>
      </c>
      <c r="H2358" s="363">
        <f t="shared" si="25"/>
        <v>11642.8</v>
      </c>
      <c r="I2358" s="12" t="s">
        <v>4905</v>
      </c>
    </row>
    <row r="2359" spans="1:9" ht="47.25" hidden="1" outlineLevel="4" x14ac:dyDescent="0.25">
      <c r="A2359" s="353">
        <v>77</v>
      </c>
      <c r="B2359" s="362" t="s">
        <v>3447</v>
      </c>
      <c r="C2359" s="359" t="s">
        <v>1123</v>
      </c>
      <c r="D2359" s="362" t="s">
        <v>5226</v>
      </c>
      <c r="E2359" s="12">
        <v>9</v>
      </c>
      <c r="F2359" s="12" t="s">
        <v>5874</v>
      </c>
      <c r="G2359" s="12">
        <v>772.32</v>
      </c>
      <c r="H2359" s="363">
        <f t="shared" si="25"/>
        <v>6950.88</v>
      </c>
      <c r="I2359" s="12" t="s">
        <v>4905</v>
      </c>
    </row>
    <row r="2360" spans="1:9" ht="78.75" hidden="1" outlineLevel="4" x14ac:dyDescent="0.25">
      <c r="A2360" s="353">
        <v>78</v>
      </c>
      <c r="B2360" s="362" t="s">
        <v>3448</v>
      </c>
      <c r="C2360" s="359" t="s">
        <v>1123</v>
      </c>
      <c r="D2360" s="362" t="s">
        <v>5226</v>
      </c>
      <c r="E2360" s="12">
        <v>11</v>
      </c>
      <c r="F2360" s="12" t="s">
        <v>5874</v>
      </c>
      <c r="G2360" s="12">
        <v>582.14</v>
      </c>
      <c r="H2360" s="363">
        <f t="shared" si="25"/>
        <v>6403.54</v>
      </c>
      <c r="I2360" s="12" t="s">
        <v>4905</v>
      </c>
    </row>
    <row r="2361" spans="1:9" ht="47.25" hidden="1" outlineLevel="4" x14ac:dyDescent="0.25">
      <c r="A2361" s="353">
        <v>79</v>
      </c>
      <c r="B2361" s="362" t="s">
        <v>3449</v>
      </c>
      <c r="C2361" s="359" t="s">
        <v>1123</v>
      </c>
      <c r="D2361" s="362" t="s">
        <v>5226</v>
      </c>
      <c r="E2361" s="12">
        <v>598</v>
      </c>
      <c r="F2361" s="12" t="s">
        <v>5874</v>
      </c>
      <c r="G2361" s="12">
        <v>61.6</v>
      </c>
      <c r="H2361" s="363">
        <f t="shared" si="25"/>
        <v>36836.800000000003</v>
      </c>
      <c r="I2361" s="12" t="s">
        <v>4905</v>
      </c>
    </row>
    <row r="2362" spans="1:9" ht="63" hidden="1" outlineLevel="4" x14ac:dyDescent="0.25">
      <c r="A2362" s="353">
        <v>80</v>
      </c>
      <c r="B2362" s="362" t="s">
        <v>3450</v>
      </c>
      <c r="C2362" s="359" t="s">
        <v>1123</v>
      </c>
      <c r="D2362" s="362" t="s">
        <v>5226</v>
      </c>
      <c r="E2362" s="12">
        <v>9</v>
      </c>
      <c r="F2362" s="12" t="s">
        <v>5874</v>
      </c>
      <c r="G2362" s="12">
        <v>582.14</v>
      </c>
      <c r="H2362" s="363">
        <f t="shared" si="25"/>
        <v>5239.26</v>
      </c>
      <c r="I2362" s="12" t="s">
        <v>4905</v>
      </c>
    </row>
    <row r="2363" spans="1:9" ht="47.25" hidden="1" outlineLevel="4" x14ac:dyDescent="0.25">
      <c r="A2363" s="353">
        <v>81</v>
      </c>
      <c r="B2363" s="362" t="s">
        <v>3451</v>
      </c>
      <c r="C2363" s="359" t="s">
        <v>1123</v>
      </c>
      <c r="D2363" s="362" t="s">
        <v>5226</v>
      </c>
      <c r="E2363" s="12">
        <v>3750</v>
      </c>
      <c r="F2363" s="12" t="s">
        <v>5874</v>
      </c>
      <c r="G2363" s="12">
        <v>8.0299999999999994</v>
      </c>
      <c r="H2363" s="363">
        <f t="shared" si="25"/>
        <v>30112.499999999996</v>
      </c>
      <c r="I2363" s="12" t="s">
        <v>4905</v>
      </c>
    </row>
    <row r="2364" spans="1:9" ht="63" hidden="1" outlineLevel="4" x14ac:dyDescent="0.25">
      <c r="A2364" s="353">
        <v>82</v>
      </c>
      <c r="B2364" s="362" t="s">
        <v>3452</v>
      </c>
      <c r="C2364" s="359" t="s">
        <v>1123</v>
      </c>
      <c r="D2364" s="362" t="s">
        <v>5226</v>
      </c>
      <c r="E2364" s="12">
        <v>910</v>
      </c>
      <c r="F2364" s="12" t="s">
        <v>5874</v>
      </c>
      <c r="G2364" s="12">
        <v>8.0299999999999994</v>
      </c>
      <c r="H2364" s="363">
        <f t="shared" si="25"/>
        <v>7307.2999999999993</v>
      </c>
      <c r="I2364" s="12" t="s">
        <v>4905</v>
      </c>
    </row>
    <row r="2365" spans="1:9" ht="47.25" hidden="1" outlineLevel="4" x14ac:dyDescent="0.25">
      <c r="A2365" s="353">
        <v>83</v>
      </c>
      <c r="B2365" s="362" t="s">
        <v>3453</v>
      </c>
      <c r="C2365" s="359" t="s">
        <v>1123</v>
      </c>
      <c r="D2365" s="362" t="s">
        <v>5226</v>
      </c>
      <c r="E2365" s="12">
        <v>910</v>
      </c>
      <c r="F2365" s="12" t="s">
        <v>5874</v>
      </c>
      <c r="G2365" s="12">
        <v>113.39</v>
      </c>
      <c r="H2365" s="363">
        <f t="shared" si="25"/>
        <v>103184.9</v>
      </c>
      <c r="I2365" s="12" t="s">
        <v>4905</v>
      </c>
    </row>
    <row r="2366" spans="1:9" ht="47.25" hidden="1" outlineLevel="4" x14ac:dyDescent="0.25">
      <c r="A2366" s="353">
        <v>84</v>
      </c>
      <c r="B2366" s="362" t="s">
        <v>3454</v>
      </c>
      <c r="C2366" s="359" t="s">
        <v>1123</v>
      </c>
      <c r="D2366" s="362" t="s">
        <v>5226</v>
      </c>
      <c r="E2366" s="12">
        <v>982</v>
      </c>
      <c r="F2366" s="12" t="s">
        <v>5874</v>
      </c>
      <c r="G2366" s="12">
        <v>8.0299999999999994</v>
      </c>
      <c r="H2366" s="363">
        <f t="shared" si="25"/>
        <v>7885.4599999999991</v>
      </c>
      <c r="I2366" s="12" t="s">
        <v>4905</v>
      </c>
    </row>
    <row r="2367" spans="1:9" ht="47.25" hidden="1" outlineLevel="4" x14ac:dyDescent="0.25">
      <c r="A2367" s="353">
        <v>85</v>
      </c>
      <c r="B2367" s="362" t="s">
        <v>3455</v>
      </c>
      <c r="C2367" s="359" t="s">
        <v>1123</v>
      </c>
      <c r="D2367" s="362" t="s">
        <v>5226</v>
      </c>
      <c r="E2367" s="12">
        <v>866</v>
      </c>
      <c r="F2367" s="12" t="s">
        <v>5874</v>
      </c>
      <c r="G2367" s="12">
        <v>8.0299999999999994</v>
      </c>
      <c r="H2367" s="363">
        <f t="shared" si="25"/>
        <v>6953.98</v>
      </c>
      <c r="I2367" s="12" t="s">
        <v>4905</v>
      </c>
    </row>
    <row r="2368" spans="1:9" ht="47.25" hidden="1" outlineLevel="4" x14ac:dyDescent="0.25">
      <c r="A2368" s="353">
        <v>86</v>
      </c>
      <c r="B2368" s="362" t="s">
        <v>3456</v>
      </c>
      <c r="C2368" s="359" t="s">
        <v>1123</v>
      </c>
      <c r="D2368" s="362" t="s">
        <v>5226</v>
      </c>
      <c r="E2368" s="12">
        <v>598</v>
      </c>
      <c r="F2368" s="12" t="s">
        <v>5874</v>
      </c>
      <c r="G2368" s="12">
        <v>8.0299999999999994</v>
      </c>
      <c r="H2368" s="363">
        <f t="shared" si="25"/>
        <v>4801.9399999999996</v>
      </c>
      <c r="I2368" s="12" t="s">
        <v>4905</v>
      </c>
    </row>
    <row r="2369" spans="1:9" ht="47.25" hidden="1" outlineLevel="4" x14ac:dyDescent="0.25">
      <c r="A2369" s="353">
        <v>87</v>
      </c>
      <c r="B2369" s="362" t="s">
        <v>3457</v>
      </c>
      <c r="C2369" s="359" t="s">
        <v>1123</v>
      </c>
      <c r="D2369" s="362" t="s">
        <v>5226</v>
      </c>
      <c r="E2369" s="12">
        <v>910</v>
      </c>
      <c r="F2369" s="12" t="s">
        <v>5874</v>
      </c>
      <c r="G2369" s="12">
        <v>113.39</v>
      </c>
      <c r="H2369" s="363">
        <f t="shared" si="25"/>
        <v>103184.9</v>
      </c>
      <c r="I2369" s="12" t="s">
        <v>4905</v>
      </c>
    </row>
    <row r="2370" spans="1:9" ht="47.25" hidden="1" outlineLevel="4" x14ac:dyDescent="0.25">
      <c r="A2370" s="353">
        <v>88</v>
      </c>
      <c r="B2370" s="362" t="s">
        <v>3458</v>
      </c>
      <c r="C2370" s="359" t="s">
        <v>1123</v>
      </c>
      <c r="D2370" s="362" t="s">
        <v>5226</v>
      </c>
      <c r="E2370" s="12">
        <v>598</v>
      </c>
      <c r="F2370" s="12" t="s">
        <v>5874</v>
      </c>
      <c r="G2370" s="12">
        <v>113.39</v>
      </c>
      <c r="H2370" s="363">
        <f t="shared" si="25"/>
        <v>67807.22</v>
      </c>
      <c r="I2370" s="12" t="s">
        <v>4905</v>
      </c>
    </row>
    <row r="2371" spans="1:9" ht="47.25" hidden="1" outlineLevel="4" x14ac:dyDescent="0.25">
      <c r="A2371" s="353">
        <v>89</v>
      </c>
      <c r="B2371" s="362" t="s">
        <v>3459</v>
      </c>
      <c r="C2371" s="359" t="s">
        <v>1123</v>
      </c>
      <c r="D2371" s="362" t="s">
        <v>5226</v>
      </c>
      <c r="E2371" s="12">
        <v>598</v>
      </c>
      <c r="F2371" s="12" t="s">
        <v>5874</v>
      </c>
      <c r="G2371" s="12">
        <v>113.39</v>
      </c>
      <c r="H2371" s="363">
        <f t="shared" si="25"/>
        <v>67807.22</v>
      </c>
      <c r="I2371" s="12" t="s">
        <v>4905</v>
      </c>
    </row>
    <row r="2372" spans="1:9" ht="47.25" hidden="1" outlineLevel="4" x14ac:dyDescent="0.25">
      <c r="A2372" s="353">
        <v>90</v>
      </c>
      <c r="B2372" s="362" t="s">
        <v>3460</v>
      </c>
      <c r="C2372" s="359" t="s">
        <v>1123</v>
      </c>
      <c r="D2372" s="362" t="s">
        <v>5226</v>
      </c>
      <c r="E2372" s="12">
        <v>2</v>
      </c>
      <c r="F2372" s="12" t="s">
        <v>5874</v>
      </c>
      <c r="G2372" s="12">
        <v>1324.9999999999998</v>
      </c>
      <c r="H2372" s="363">
        <f t="shared" si="25"/>
        <v>2649.9999999999995</v>
      </c>
      <c r="I2372" s="12" t="s">
        <v>4905</v>
      </c>
    </row>
    <row r="2373" spans="1:9" ht="47.25" hidden="1" outlineLevel="4" x14ac:dyDescent="0.25">
      <c r="A2373" s="353">
        <v>91</v>
      </c>
      <c r="B2373" s="362" t="s">
        <v>3461</v>
      </c>
      <c r="C2373" s="359" t="s">
        <v>1123</v>
      </c>
      <c r="D2373" s="362" t="s">
        <v>5226</v>
      </c>
      <c r="E2373" s="12">
        <v>10</v>
      </c>
      <c r="F2373" s="12" t="s">
        <v>5874</v>
      </c>
      <c r="G2373" s="12">
        <v>1135.71</v>
      </c>
      <c r="H2373" s="363">
        <f t="shared" si="25"/>
        <v>11357.1</v>
      </c>
      <c r="I2373" s="12" t="s">
        <v>4905</v>
      </c>
    </row>
    <row r="2374" spans="1:9" ht="47.25" hidden="1" outlineLevel="4" x14ac:dyDescent="0.25">
      <c r="A2374" s="353">
        <v>92</v>
      </c>
      <c r="B2374" s="362" t="s">
        <v>3462</v>
      </c>
      <c r="C2374" s="359" t="s">
        <v>1123</v>
      </c>
      <c r="D2374" s="362" t="s">
        <v>5226</v>
      </c>
      <c r="E2374" s="12">
        <v>8</v>
      </c>
      <c r="F2374" s="12" t="s">
        <v>5874</v>
      </c>
      <c r="G2374" s="12">
        <v>1135.71</v>
      </c>
      <c r="H2374" s="363">
        <f t="shared" si="25"/>
        <v>9085.68</v>
      </c>
      <c r="I2374" s="12" t="s">
        <v>4905</v>
      </c>
    </row>
    <row r="2375" spans="1:9" ht="47.25" hidden="1" outlineLevel="4" x14ac:dyDescent="0.25">
      <c r="A2375" s="353">
        <v>93</v>
      </c>
      <c r="B2375" s="362" t="s">
        <v>3463</v>
      </c>
      <c r="C2375" s="359" t="s">
        <v>1123</v>
      </c>
      <c r="D2375" s="362" t="s">
        <v>5226</v>
      </c>
      <c r="E2375" s="12">
        <v>2</v>
      </c>
      <c r="F2375" s="12" t="s">
        <v>5874</v>
      </c>
      <c r="G2375" s="12">
        <v>1324.9999999999998</v>
      </c>
      <c r="H2375" s="363">
        <f t="shared" si="25"/>
        <v>2649.9999999999995</v>
      </c>
      <c r="I2375" s="12" t="s">
        <v>4905</v>
      </c>
    </row>
    <row r="2376" spans="1:9" ht="47.25" hidden="1" outlineLevel="4" x14ac:dyDescent="0.25">
      <c r="A2376" s="353">
        <v>94</v>
      </c>
      <c r="B2376" s="362" t="s">
        <v>3464</v>
      </c>
      <c r="C2376" s="359" t="s">
        <v>1123</v>
      </c>
      <c r="D2376" s="362" t="s">
        <v>5226</v>
      </c>
      <c r="E2376" s="12">
        <v>892</v>
      </c>
      <c r="F2376" s="12" t="s">
        <v>5874</v>
      </c>
      <c r="G2376" s="12">
        <v>71.42</v>
      </c>
      <c r="H2376" s="363">
        <f t="shared" si="25"/>
        <v>63706.64</v>
      </c>
      <c r="I2376" s="12" t="s">
        <v>4905</v>
      </c>
    </row>
    <row r="2377" spans="1:9" ht="47.25" hidden="1" outlineLevel="4" x14ac:dyDescent="0.25">
      <c r="A2377" s="353">
        <v>95</v>
      </c>
      <c r="B2377" s="362" t="s">
        <v>3465</v>
      </c>
      <c r="C2377" s="359" t="s">
        <v>1123</v>
      </c>
      <c r="D2377" s="362" t="s">
        <v>5226</v>
      </c>
      <c r="E2377" s="12">
        <v>4</v>
      </c>
      <c r="F2377" s="12" t="s">
        <v>5874</v>
      </c>
      <c r="G2377" s="12">
        <v>1324.9999999999998</v>
      </c>
      <c r="H2377" s="363">
        <f t="shared" si="25"/>
        <v>5299.9999999999991</v>
      </c>
      <c r="I2377" s="12" t="s">
        <v>4905</v>
      </c>
    </row>
    <row r="2378" spans="1:9" ht="47.25" hidden="1" outlineLevel="4" x14ac:dyDescent="0.25">
      <c r="A2378" s="353">
        <v>96</v>
      </c>
      <c r="B2378" s="362" t="s">
        <v>3466</v>
      </c>
      <c r="C2378" s="359" t="s">
        <v>1123</v>
      </c>
      <c r="D2378" s="362" t="s">
        <v>5226</v>
      </c>
      <c r="E2378" s="12">
        <v>4</v>
      </c>
      <c r="F2378" s="12" t="s">
        <v>5874</v>
      </c>
      <c r="G2378" s="12">
        <v>1324.9999999999998</v>
      </c>
      <c r="H2378" s="363">
        <f t="shared" si="25"/>
        <v>5299.9999999999991</v>
      </c>
      <c r="I2378" s="12" t="s">
        <v>4905</v>
      </c>
    </row>
    <row r="2379" spans="1:9" ht="47.25" hidden="1" outlineLevel="4" x14ac:dyDescent="0.25">
      <c r="A2379" s="353">
        <v>97</v>
      </c>
      <c r="B2379" s="362" t="s">
        <v>3467</v>
      </c>
      <c r="C2379" s="359" t="s">
        <v>1123</v>
      </c>
      <c r="D2379" s="362" t="s">
        <v>5226</v>
      </c>
      <c r="E2379" s="12">
        <v>16</v>
      </c>
      <c r="F2379" s="12" t="s">
        <v>5874</v>
      </c>
      <c r="G2379" s="12">
        <v>772.32</v>
      </c>
      <c r="H2379" s="363">
        <f t="shared" si="25"/>
        <v>12357.12</v>
      </c>
      <c r="I2379" s="12" t="s">
        <v>4905</v>
      </c>
    </row>
    <row r="2380" spans="1:9" ht="47.25" hidden="1" outlineLevel="4" x14ac:dyDescent="0.25">
      <c r="A2380" s="353">
        <v>98</v>
      </c>
      <c r="B2380" s="362" t="s">
        <v>3468</v>
      </c>
      <c r="C2380" s="359" t="s">
        <v>1123</v>
      </c>
      <c r="D2380" s="362" t="s">
        <v>5872</v>
      </c>
      <c r="E2380" s="12">
        <v>20000</v>
      </c>
      <c r="F2380" s="12" t="s">
        <v>4340</v>
      </c>
      <c r="G2380" s="12">
        <v>17.86</v>
      </c>
      <c r="H2380" s="363">
        <f>SUM(E2380*G2380)</f>
        <v>357200</v>
      </c>
      <c r="I2380" s="12" t="s">
        <v>4905</v>
      </c>
    </row>
    <row r="2381" spans="1:9" ht="47.25" hidden="1" outlineLevel="4" x14ac:dyDescent="0.25">
      <c r="A2381" s="353">
        <v>99</v>
      </c>
      <c r="B2381" s="362" t="s">
        <v>3469</v>
      </c>
      <c r="C2381" s="359" t="s">
        <v>1123</v>
      </c>
      <c r="D2381" s="362" t="s">
        <v>5872</v>
      </c>
      <c r="E2381" s="12">
        <v>18000</v>
      </c>
      <c r="F2381" s="12" t="s">
        <v>4340</v>
      </c>
      <c r="G2381" s="12">
        <v>17.86</v>
      </c>
      <c r="H2381" s="363">
        <f t="shared" ref="H2381:H2388" si="26">SUM(E2381*G2381)</f>
        <v>321480</v>
      </c>
      <c r="I2381" s="12" t="s">
        <v>4905</v>
      </c>
    </row>
    <row r="2382" spans="1:9" ht="47.25" hidden="1" outlineLevel="4" x14ac:dyDescent="0.25">
      <c r="A2382" s="353">
        <v>100</v>
      </c>
      <c r="B2382" s="362" t="s">
        <v>3469</v>
      </c>
      <c r="C2382" s="359" t="s">
        <v>1123</v>
      </c>
      <c r="D2382" s="362" t="s">
        <v>5872</v>
      </c>
      <c r="E2382" s="12">
        <v>20000</v>
      </c>
      <c r="F2382" s="12" t="s">
        <v>4340</v>
      </c>
      <c r="G2382" s="12">
        <v>13.39</v>
      </c>
      <c r="H2382" s="363">
        <f t="shared" si="26"/>
        <v>267800</v>
      </c>
      <c r="I2382" s="12" t="s">
        <v>4905</v>
      </c>
    </row>
    <row r="2383" spans="1:9" ht="47.25" hidden="1" outlineLevel="4" x14ac:dyDescent="0.25">
      <c r="A2383" s="353">
        <v>101</v>
      </c>
      <c r="B2383" s="362" t="s">
        <v>3470</v>
      </c>
      <c r="C2383" s="359" t="s">
        <v>1123</v>
      </c>
      <c r="D2383" s="362" t="s">
        <v>5872</v>
      </c>
      <c r="E2383" s="12">
        <v>10000</v>
      </c>
      <c r="F2383" s="12" t="s">
        <v>4340</v>
      </c>
      <c r="G2383" s="12">
        <v>13.39</v>
      </c>
      <c r="H2383" s="363">
        <f t="shared" si="26"/>
        <v>133900</v>
      </c>
      <c r="I2383" s="12" t="s">
        <v>4905</v>
      </c>
    </row>
    <row r="2384" spans="1:9" ht="47.25" hidden="1" outlineLevel="4" x14ac:dyDescent="0.25">
      <c r="A2384" s="353">
        <v>102</v>
      </c>
      <c r="B2384" s="362" t="s">
        <v>3471</v>
      </c>
      <c r="C2384" s="359" t="s">
        <v>1123</v>
      </c>
      <c r="D2384" s="362" t="s">
        <v>5872</v>
      </c>
      <c r="E2384" s="12">
        <v>7000</v>
      </c>
      <c r="F2384" s="12" t="s">
        <v>4340</v>
      </c>
      <c r="G2384" s="12">
        <v>13.39</v>
      </c>
      <c r="H2384" s="363">
        <f t="shared" si="26"/>
        <v>93730</v>
      </c>
      <c r="I2384" s="12" t="s">
        <v>4905</v>
      </c>
    </row>
    <row r="2385" spans="1:9" ht="47.25" hidden="1" outlineLevel="4" x14ac:dyDescent="0.25">
      <c r="A2385" s="353">
        <v>103</v>
      </c>
      <c r="B2385" s="362" t="s">
        <v>3472</v>
      </c>
      <c r="C2385" s="359" t="s">
        <v>1123</v>
      </c>
      <c r="D2385" s="362" t="s">
        <v>5872</v>
      </c>
      <c r="E2385" s="12">
        <v>7000</v>
      </c>
      <c r="F2385" s="12" t="s">
        <v>4340</v>
      </c>
      <c r="G2385" s="12">
        <v>13.39</v>
      </c>
      <c r="H2385" s="363">
        <f t="shared" si="26"/>
        <v>93730</v>
      </c>
      <c r="I2385" s="12" t="s">
        <v>4905</v>
      </c>
    </row>
    <row r="2386" spans="1:9" ht="47.25" hidden="1" outlineLevel="4" x14ac:dyDescent="0.25">
      <c r="A2386" s="353">
        <v>104</v>
      </c>
      <c r="B2386" s="362" t="s">
        <v>3473</v>
      </c>
      <c r="C2386" s="359" t="s">
        <v>1123</v>
      </c>
      <c r="D2386" s="362" t="s">
        <v>5872</v>
      </c>
      <c r="E2386" s="12">
        <v>5000</v>
      </c>
      <c r="F2386" s="12" t="s">
        <v>4340</v>
      </c>
      <c r="G2386" s="12">
        <v>13.39</v>
      </c>
      <c r="H2386" s="363">
        <f t="shared" si="26"/>
        <v>66950</v>
      </c>
      <c r="I2386" s="12" t="s">
        <v>4905</v>
      </c>
    </row>
    <row r="2387" spans="1:9" ht="47.25" hidden="1" outlineLevel="4" x14ac:dyDescent="0.25">
      <c r="A2387" s="353">
        <v>105</v>
      </c>
      <c r="B2387" s="362" t="s">
        <v>3474</v>
      </c>
      <c r="C2387" s="359" t="s">
        <v>1123</v>
      </c>
      <c r="D2387" s="362" t="s">
        <v>5872</v>
      </c>
      <c r="E2387" s="12">
        <v>11730</v>
      </c>
      <c r="F2387" s="12" t="s">
        <v>4340</v>
      </c>
      <c r="G2387" s="12">
        <v>13.39</v>
      </c>
      <c r="H2387" s="363">
        <f t="shared" si="26"/>
        <v>157064.70000000001</v>
      </c>
      <c r="I2387" s="12" t="s">
        <v>4905</v>
      </c>
    </row>
    <row r="2388" spans="1:9" ht="47.25" hidden="1" outlineLevel="4" x14ac:dyDescent="0.25">
      <c r="A2388" s="353">
        <v>106</v>
      </c>
      <c r="B2388" s="362" t="s">
        <v>3475</v>
      </c>
      <c r="C2388" s="359" t="s">
        <v>1123</v>
      </c>
      <c r="D2388" s="362" t="s">
        <v>5872</v>
      </c>
      <c r="E2388" s="12">
        <v>2350</v>
      </c>
      <c r="F2388" s="12" t="s">
        <v>4340</v>
      </c>
      <c r="G2388" s="12">
        <v>13.39</v>
      </c>
      <c r="H2388" s="363">
        <f t="shared" si="26"/>
        <v>31466.5</v>
      </c>
      <c r="I2388" s="12" t="s">
        <v>4905</v>
      </c>
    </row>
    <row r="2389" spans="1:9" ht="63" hidden="1" outlineLevel="4" x14ac:dyDescent="0.25">
      <c r="A2389" s="353">
        <v>107</v>
      </c>
      <c r="B2389" s="362" t="s">
        <v>3476</v>
      </c>
      <c r="C2389" s="359" t="s">
        <v>1123</v>
      </c>
      <c r="D2389" s="362" t="s">
        <v>5226</v>
      </c>
      <c r="E2389" s="12">
        <v>25</v>
      </c>
      <c r="F2389" s="12" t="s">
        <v>4340</v>
      </c>
      <c r="G2389" s="12">
        <v>950</v>
      </c>
      <c r="H2389" s="363">
        <f t="shared" ref="H2389:H2445" si="27">E2389*G2389</f>
        <v>23750</v>
      </c>
      <c r="I2389" s="12" t="s">
        <v>4905</v>
      </c>
    </row>
    <row r="2390" spans="1:9" ht="47.25" hidden="1" outlineLevel="4" x14ac:dyDescent="0.25">
      <c r="A2390" s="353">
        <v>108</v>
      </c>
      <c r="B2390" s="362" t="s">
        <v>3477</v>
      </c>
      <c r="C2390" s="359" t="s">
        <v>1123</v>
      </c>
      <c r="D2390" s="362" t="s">
        <v>5226</v>
      </c>
      <c r="E2390" s="12">
        <v>30</v>
      </c>
      <c r="F2390" s="12" t="s">
        <v>4340</v>
      </c>
      <c r="G2390" s="12">
        <v>737.23</v>
      </c>
      <c r="H2390" s="363">
        <f t="shared" si="27"/>
        <v>22116.9</v>
      </c>
      <c r="I2390" s="12" t="s">
        <v>4905</v>
      </c>
    </row>
    <row r="2391" spans="1:9" ht="47.25" hidden="1" outlineLevel="4" x14ac:dyDescent="0.25">
      <c r="A2391" s="353">
        <v>109</v>
      </c>
      <c r="B2391" s="362" t="s">
        <v>3478</v>
      </c>
      <c r="C2391" s="359" t="s">
        <v>1123</v>
      </c>
      <c r="D2391" s="362" t="s">
        <v>5226</v>
      </c>
      <c r="E2391" s="12">
        <v>17</v>
      </c>
      <c r="F2391" s="12" t="s">
        <v>4340</v>
      </c>
      <c r="G2391" s="12">
        <v>707.81</v>
      </c>
      <c r="H2391" s="363">
        <f t="shared" si="27"/>
        <v>12032.769999999999</v>
      </c>
      <c r="I2391" s="12" t="s">
        <v>4905</v>
      </c>
    </row>
    <row r="2392" spans="1:9" ht="47.25" hidden="1" outlineLevel="4" x14ac:dyDescent="0.25">
      <c r="A2392" s="353">
        <v>110</v>
      </c>
      <c r="B2392" s="362" t="s">
        <v>3479</v>
      </c>
      <c r="C2392" s="359" t="s">
        <v>1123</v>
      </c>
      <c r="D2392" s="362" t="s">
        <v>5226</v>
      </c>
      <c r="E2392" s="12">
        <v>6</v>
      </c>
      <c r="F2392" s="12" t="s">
        <v>4340</v>
      </c>
      <c r="G2392" s="12">
        <v>737.23</v>
      </c>
      <c r="H2392" s="363">
        <f t="shared" si="27"/>
        <v>4423.38</v>
      </c>
      <c r="I2392" s="12" t="s">
        <v>4905</v>
      </c>
    </row>
    <row r="2393" spans="1:9" ht="47.25" hidden="1" outlineLevel="4" x14ac:dyDescent="0.25">
      <c r="A2393" s="353">
        <v>111</v>
      </c>
      <c r="B2393" s="362" t="s">
        <v>3480</v>
      </c>
      <c r="C2393" s="359" t="s">
        <v>1123</v>
      </c>
      <c r="D2393" s="362" t="s">
        <v>5226</v>
      </c>
      <c r="E2393" s="12">
        <v>3</v>
      </c>
      <c r="F2393" s="12" t="s">
        <v>4340</v>
      </c>
      <c r="G2393" s="12">
        <v>750</v>
      </c>
      <c r="H2393" s="363">
        <f t="shared" si="27"/>
        <v>2250</v>
      </c>
      <c r="I2393" s="12" t="s">
        <v>4905</v>
      </c>
    </row>
    <row r="2394" spans="1:9" ht="78.75" hidden="1" outlineLevel="4" x14ac:dyDescent="0.25">
      <c r="A2394" s="353">
        <v>112</v>
      </c>
      <c r="B2394" s="362" t="s">
        <v>3481</v>
      </c>
      <c r="C2394" s="359" t="s">
        <v>1123</v>
      </c>
      <c r="D2394" s="362" t="s">
        <v>5226</v>
      </c>
      <c r="E2394" s="12">
        <v>24</v>
      </c>
      <c r="F2394" s="12" t="s">
        <v>4340</v>
      </c>
      <c r="G2394" s="12">
        <v>950</v>
      </c>
      <c r="H2394" s="363">
        <f t="shared" si="27"/>
        <v>22800</v>
      </c>
      <c r="I2394" s="12" t="s">
        <v>4905</v>
      </c>
    </row>
    <row r="2395" spans="1:9" ht="47.25" hidden="1" outlineLevel="4" x14ac:dyDescent="0.25">
      <c r="A2395" s="353">
        <v>113</v>
      </c>
      <c r="B2395" s="362" t="s">
        <v>3482</v>
      </c>
      <c r="C2395" s="359" t="s">
        <v>1123</v>
      </c>
      <c r="D2395" s="362" t="s">
        <v>5226</v>
      </c>
      <c r="E2395" s="12">
        <v>12</v>
      </c>
      <c r="F2395" s="12" t="s">
        <v>4340</v>
      </c>
      <c r="G2395" s="12">
        <v>737.23</v>
      </c>
      <c r="H2395" s="363">
        <f t="shared" si="27"/>
        <v>8846.76</v>
      </c>
      <c r="I2395" s="12" t="s">
        <v>4905</v>
      </c>
    </row>
    <row r="2396" spans="1:9" ht="47.25" hidden="1" outlineLevel="4" x14ac:dyDescent="0.25">
      <c r="A2396" s="353">
        <v>114</v>
      </c>
      <c r="B2396" s="362" t="s">
        <v>3483</v>
      </c>
      <c r="C2396" s="359" t="s">
        <v>1123</v>
      </c>
      <c r="D2396" s="362" t="s">
        <v>5226</v>
      </c>
      <c r="E2396" s="12">
        <v>7</v>
      </c>
      <c r="F2396" s="12" t="s">
        <v>4340</v>
      </c>
      <c r="G2396" s="12">
        <v>737.23</v>
      </c>
      <c r="H2396" s="363">
        <f t="shared" si="27"/>
        <v>5160.6100000000006</v>
      </c>
      <c r="I2396" s="12" t="s">
        <v>4905</v>
      </c>
    </row>
    <row r="2397" spans="1:9" ht="47.25" hidden="1" outlineLevel="4" x14ac:dyDescent="0.25">
      <c r="A2397" s="353">
        <v>115</v>
      </c>
      <c r="B2397" s="362" t="s">
        <v>3484</v>
      </c>
      <c r="C2397" s="359" t="s">
        <v>1123</v>
      </c>
      <c r="D2397" s="362" t="s">
        <v>5226</v>
      </c>
      <c r="E2397" s="12">
        <v>4000</v>
      </c>
      <c r="F2397" s="12" t="s">
        <v>4340</v>
      </c>
      <c r="G2397" s="12">
        <v>15.96</v>
      </c>
      <c r="H2397" s="363">
        <f t="shared" si="27"/>
        <v>63840</v>
      </c>
      <c r="I2397" s="12" t="s">
        <v>4905</v>
      </c>
    </row>
    <row r="2398" spans="1:9" ht="47.25" hidden="1" outlineLevel="4" x14ac:dyDescent="0.25">
      <c r="A2398" s="353">
        <v>116</v>
      </c>
      <c r="B2398" s="362" t="s">
        <v>3485</v>
      </c>
      <c r="C2398" s="359" t="s">
        <v>1123</v>
      </c>
      <c r="D2398" s="362" t="s">
        <v>5226</v>
      </c>
      <c r="E2398" s="12">
        <v>4000</v>
      </c>
      <c r="F2398" s="12" t="s">
        <v>4340</v>
      </c>
      <c r="G2398" s="12">
        <v>26.37</v>
      </c>
      <c r="H2398" s="363">
        <f t="shared" si="27"/>
        <v>105480</v>
      </c>
      <c r="I2398" s="12" t="s">
        <v>4905</v>
      </c>
    </row>
    <row r="2399" spans="1:9" ht="47.25" hidden="1" outlineLevel="4" x14ac:dyDescent="0.25">
      <c r="A2399" s="353">
        <v>117</v>
      </c>
      <c r="B2399" s="362" t="s">
        <v>3486</v>
      </c>
      <c r="C2399" s="359" t="s">
        <v>1123</v>
      </c>
      <c r="D2399" s="362" t="s">
        <v>5226</v>
      </c>
      <c r="E2399" s="12">
        <v>10</v>
      </c>
      <c r="F2399" s="12" t="s">
        <v>4340</v>
      </c>
      <c r="G2399" s="12">
        <v>737.23</v>
      </c>
      <c r="H2399" s="363">
        <f t="shared" si="27"/>
        <v>7372.3</v>
      </c>
      <c r="I2399" s="12" t="s">
        <v>4905</v>
      </c>
    </row>
    <row r="2400" spans="1:9" ht="47.25" hidden="1" outlineLevel="4" x14ac:dyDescent="0.25">
      <c r="A2400" s="353">
        <v>118</v>
      </c>
      <c r="B2400" s="362" t="s">
        <v>3487</v>
      </c>
      <c r="C2400" s="359" t="s">
        <v>1123</v>
      </c>
      <c r="D2400" s="362" t="s">
        <v>5226</v>
      </c>
      <c r="E2400" s="12">
        <v>200</v>
      </c>
      <c r="F2400" s="12" t="s">
        <v>4340</v>
      </c>
      <c r="G2400" s="12">
        <v>750</v>
      </c>
      <c r="H2400" s="363">
        <f t="shared" si="27"/>
        <v>150000</v>
      </c>
      <c r="I2400" s="12" t="s">
        <v>4905</v>
      </c>
    </row>
    <row r="2401" spans="1:9" ht="47.25" hidden="1" outlineLevel="4" x14ac:dyDescent="0.25">
      <c r="A2401" s="353">
        <v>119</v>
      </c>
      <c r="B2401" s="362" t="s">
        <v>3488</v>
      </c>
      <c r="C2401" s="359" t="s">
        <v>1123</v>
      </c>
      <c r="D2401" s="362" t="s">
        <v>5226</v>
      </c>
      <c r="E2401" s="12">
        <v>300</v>
      </c>
      <c r="F2401" s="12" t="s">
        <v>4340</v>
      </c>
      <c r="G2401" s="12">
        <v>358.45</v>
      </c>
      <c r="H2401" s="363">
        <f t="shared" si="27"/>
        <v>107535</v>
      </c>
      <c r="I2401" s="12" t="s">
        <v>4905</v>
      </c>
    </row>
    <row r="2402" spans="1:9" ht="47.25" hidden="1" outlineLevel="4" x14ac:dyDescent="0.25">
      <c r="A2402" s="353">
        <v>120</v>
      </c>
      <c r="B2402" s="362" t="s">
        <v>3489</v>
      </c>
      <c r="C2402" s="359" t="s">
        <v>1123</v>
      </c>
      <c r="D2402" s="362" t="s">
        <v>5226</v>
      </c>
      <c r="E2402" s="12">
        <v>5</v>
      </c>
      <c r="F2402" s="12" t="s">
        <v>4340</v>
      </c>
      <c r="G2402" s="12">
        <v>737.23</v>
      </c>
      <c r="H2402" s="363">
        <f t="shared" si="27"/>
        <v>3686.15</v>
      </c>
      <c r="I2402" s="12" t="s">
        <v>4905</v>
      </c>
    </row>
    <row r="2403" spans="1:9" ht="47.25" hidden="1" outlineLevel="4" x14ac:dyDescent="0.25">
      <c r="A2403" s="353">
        <v>121</v>
      </c>
      <c r="B2403" s="362" t="s">
        <v>3490</v>
      </c>
      <c r="C2403" s="359" t="s">
        <v>1123</v>
      </c>
      <c r="D2403" s="362" t="s">
        <v>5226</v>
      </c>
      <c r="E2403" s="12">
        <v>16</v>
      </c>
      <c r="F2403" s="12" t="s">
        <v>4340</v>
      </c>
      <c r="G2403" s="12">
        <v>737.23</v>
      </c>
      <c r="H2403" s="363">
        <f t="shared" si="27"/>
        <v>11795.68</v>
      </c>
      <c r="I2403" s="12" t="s">
        <v>4905</v>
      </c>
    </row>
    <row r="2404" spans="1:9" ht="47.25" hidden="1" outlineLevel="4" x14ac:dyDescent="0.25">
      <c r="A2404" s="353">
        <v>122</v>
      </c>
      <c r="B2404" s="362" t="s">
        <v>3491</v>
      </c>
      <c r="C2404" s="359" t="s">
        <v>1123</v>
      </c>
      <c r="D2404" s="362" t="s">
        <v>5226</v>
      </c>
      <c r="E2404" s="12">
        <v>1</v>
      </c>
      <c r="F2404" s="12" t="s">
        <v>4340</v>
      </c>
      <c r="G2404" s="12">
        <v>707.81</v>
      </c>
      <c r="H2404" s="363">
        <f t="shared" si="27"/>
        <v>707.81</v>
      </c>
      <c r="I2404" s="12" t="s">
        <v>4905</v>
      </c>
    </row>
    <row r="2405" spans="1:9" ht="47.25" hidden="1" outlineLevel="4" x14ac:dyDescent="0.25">
      <c r="A2405" s="353">
        <v>123</v>
      </c>
      <c r="B2405" s="362" t="s">
        <v>3492</v>
      </c>
      <c r="C2405" s="359" t="s">
        <v>1123</v>
      </c>
      <c r="D2405" s="362" t="s">
        <v>5226</v>
      </c>
      <c r="E2405" s="12">
        <v>30</v>
      </c>
      <c r="F2405" s="12" t="s">
        <v>4340</v>
      </c>
      <c r="G2405" s="12">
        <v>950</v>
      </c>
      <c r="H2405" s="363">
        <f t="shared" si="27"/>
        <v>28500</v>
      </c>
      <c r="I2405" s="12" t="s">
        <v>4905</v>
      </c>
    </row>
    <row r="2406" spans="1:9" ht="47.25" hidden="1" outlineLevel="4" x14ac:dyDescent="0.25">
      <c r="A2406" s="353">
        <v>124</v>
      </c>
      <c r="B2406" s="362" t="s">
        <v>3493</v>
      </c>
      <c r="C2406" s="359" t="s">
        <v>1123</v>
      </c>
      <c r="D2406" s="362" t="s">
        <v>5226</v>
      </c>
      <c r="E2406" s="12">
        <v>6</v>
      </c>
      <c r="F2406" s="12" t="s">
        <v>4340</v>
      </c>
      <c r="G2406" s="12">
        <v>737.23</v>
      </c>
      <c r="H2406" s="363">
        <f t="shared" si="27"/>
        <v>4423.38</v>
      </c>
      <c r="I2406" s="12" t="s">
        <v>4905</v>
      </c>
    </row>
    <row r="2407" spans="1:9" ht="47.25" hidden="1" outlineLevel="4" x14ac:dyDescent="0.25">
      <c r="A2407" s="353">
        <v>125</v>
      </c>
      <c r="B2407" s="362" t="s">
        <v>3494</v>
      </c>
      <c r="C2407" s="359" t="s">
        <v>1123</v>
      </c>
      <c r="D2407" s="362" t="s">
        <v>5226</v>
      </c>
      <c r="E2407" s="12">
        <v>2</v>
      </c>
      <c r="F2407" s="12" t="s">
        <v>4340</v>
      </c>
      <c r="G2407" s="12">
        <v>737.23</v>
      </c>
      <c r="H2407" s="363">
        <f t="shared" si="27"/>
        <v>1474.46</v>
      </c>
      <c r="I2407" s="12" t="s">
        <v>4905</v>
      </c>
    </row>
    <row r="2408" spans="1:9" ht="47.25" hidden="1" outlineLevel="4" x14ac:dyDescent="0.25">
      <c r="A2408" s="353">
        <v>126</v>
      </c>
      <c r="B2408" s="362" t="s">
        <v>3495</v>
      </c>
      <c r="C2408" s="359" t="s">
        <v>1123</v>
      </c>
      <c r="D2408" s="362" t="s">
        <v>5226</v>
      </c>
      <c r="E2408" s="12">
        <v>20</v>
      </c>
      <c r="F2408" s="12" t="s">
        <v>4340</v>
      </c>
      <c r="G2408" s="12">
        <v>759.51</v>
      </c>
      <c r="H2408" s="363">
        <f t="shared" si="27"/>
        <v>15190.2</v>
      </c>
      <c r="I2408" s="12" t="s">
        <v>4905</v>
      </c>
    </row>
    <row r="2409" spans="1:9" ht="47.25" hidden="1" outlineLevel="4" x14ac:dyDescent="0.25">
      <c r="A2409" s="353">
        <v>127</v>
      </c>
      <c r="B2409" s="362" t="s">
        <v>3496</v>
      </c>
      <c r="C2409" s="359" t="s">
        <v>1123</v>
      </c>
      <c r="D2409" s="362" t="s">
        <v>5226</v>
      </c>
      <c r="E2409" s="12">
        <v>10</v>
      </c>
      <c r="F2409" s="12" t="s">
        <v>4340</v>
      </c>
      <c r="G2409" s="12">
        <v>750</v>
      </c>
      <c r="H2409" s="363">
        <f t="shared" si="27"/>
        <v>7500</v>
      </c>
      <c r="I2409" s="12" t="s">
        <v>4905</v>
      </c>
    </row>
    <row r="2410" spans="1:9" ht="47.25" hidden="1" outlineLevel="4" x14ac:dyDescent="0.25">
      <c r="A2410" s="353">
        <v>128</v>
      </c>
      <c r="B2410" s="362" t="s">
        <v>3497</v>
      </c>
      <c r="C2410" s="359" t="s">
        <v>1123</v>
      </c>
      <c r="D2410" s="362" t="s">
        <v>5226</v>
      </c>
      <c r="E2410" s="12">
        <v>10</v>
      </c>
      <c r="F2410" s="12" t="s">
        <v>4340</v>
      </c>
      <c r="G2410" s="12">
        <v>950</v>
      </c>
      <c r="H2410" s="363">
        <f t="shared" si="27"/>
        <v>9500</v>
      </c>
      <c r="I2410" s="12" t="s">
        <v>4905</v>
      </c>
    </row>
    <row r="2411" spans="1:9" ht="47.25" hidden="1" outlineLevel="4" x14ac:dyDescent="0.25">
      <c r="A2411" s="353">
        <v>129</v>
      </c>
      <c r="B2411" s="362" t="s">
        <v>3498</v>
      </c>
      <c r="C2411" s="359" t="s">
        <v>1123</v>
      </c>
      <c r="D2411" s="362" t="s">
        <v>5226</v>
      </c>
      <c r="E2411" s="12">
        <v>1</v>
      </c>
      <c r="F2411" s="12" t="s">
        <v>4340</v>
      </c>
      <c r="G2411" s="12">
        <v>950</v>
      </c>
      <c r="H2411" s="363">
        <f t="shared" si="27"/>
        <v>950</v>
      </c>
      <c r="I2411" s="12" t="s">
        <v>4905</v>
      </c>
    </row>
    <row r="2412" spans="1:9" ht="63" hidden="1" outlineLevel="4" x14ac:dyDescent="0.25">
      <c r="A2412" s="353">
        <v>130</v>
      </c>
      <c r="B2412" s="362" t="s">
        <v>3499</v>
      </c>
      <c r="C2412" s="359" t="s">
        <v>1123</v>
      </c>
      <c r="D2412" s="362" t="s">
        <v>5226</v>
      </c>
      <c r="E2412" s="12">
        <v>1</v>
      </c>
      <c r="F2412" s="12" t="s">
        <v>4340</v>
      </c>
      <c r="G2412" s="12">
        <v>950</v>
      </c>
      <c r="H2412" s="363">
        <f t="shared" si="27"/>
        <v>950</v>
      </c>
      <c r="I2412" s="12" t="s">
        <v>4905</v>
      </c>
    </row>
    <row r="2413" spans="1:9" ht="204.75" hidden="1" outlineLevel="4" x14ac:dyDescent="0.25">
      <c r="A2413" s="353">
        <v>131</v>
      </c>
      <c r="B2413" s="362" t="s">
        <v>3500</v>
      </c>
      <c r="C2413" s="359" t="s">
        <v>1123</v>
      </c>
      <c r="D2413" s="362" t="s">
        <v>5226</v>
      </c>
      <c r="E2413" s="12">
        <v>1</v>
      </c>
      <c r="F2413" s="12" t="s">
        <v>4340</v>
      </c>
      <c r="G2413" s="12">
        <v>950</v>
      </c>
      <c r="H2413" s="363">
        <f t="shared" si="27"/>
        <v>950</v>
      </c>
      <c r="I2413" s="12" t="s">
        <v>4905</v>
      </c>
    </row>
    <row r="2414" spans="1:9" ht="47.25" hidden="1" outlineLevel="4" x14ac:dyDescent="0.25">
      <c r="A2414" s="353">
        <v>132</v>
      </c>
      <c r="B2414" s="362" t="s">
        <v>3501</v>
      </c>
      <c r="C2414" s="359" t="s">
        <v>1123</v>
      </c>
      <c r="D2414" s="362" t="s">
        <v>5226</v>
      </c>
      <c r="E2414" s="12">
        <v>22</v>
      </c>
      <c r="F2414" s="12" t="s">
        <v>4340</v>
      </c>
      <c r="G2414" s="12">
        <v>750</v>
      </c>
      <c r="H2414" s="363">
        <f t="shared" si="27"/>
        <v>16500</v>
      </c>
      <c r="I2414" s="12" t="s">
        <v>4905</v>
      </c>
    </row>
    <row r="2415" spans="1:9" ht="47.25" hidden="1" outlineLevel="4" x14ac:dyDescent="0.25">
      <c r="A2415" s="353">
        <v>133</v>
      </c>
      <c r="B2415" s="362" t="s">
        <v>3502</v>
      </c>
      <c r="C2415" s="359" t="s">
        <v>1123</v>
      </c>
      <c r="D2415" s="362" t="s">
        <v>5226</v>
      </c>
      <c r="E2415" s="12">
        <v>10</v>
      </c>
      <c r="F2415" s="12" t="s">
        <v>4340</v>
      </c>
      <c r="G2415" s="12">
        <v>737.23</v>
      </c>
      <c r="H2415" s="363">
        <f t="shared" si="27"/>
        <v>7372.3</v>
      </c>
      <c r="I2415" s="12" t="s">
        <v>4905</v>
      </c>
    </row>
    <row r="2416" spans="1:9" ht="47.25" hidden="1" outlineLevel="4" x14ac:dyDescent="0.25">
      <c r="A2416" s="353">
        <v>134</v>
      </c>
      <c r="B2416" s="362" t="s">
        <v>3503</v>
      </c>
      <c r="C2416" s="359" t="s">
        <v>1123</v>
      </c>
      <c r="D2416" s="362" t="s">
        <v>5226</v>
      </c>
      <c r="E2416" s="12">
        <v>12</v>
      </c>
      <c r="F2416" s="12" t="s">
        <v>4340</v>
      </c>
      <c r="G2416" s="12">
        <v>737.23</v>
      </c>
      <c r="H2416" s="363">
        <f t="shared" si="27"/>
        <v>8846.76</v>
      </c>
      <c r="I2416" s="12" t="s">
        <v>4905</v>
      </c>
    </row>
    <row r="2417" spans="1:9" ht="47.25" hidden="1" outlineLevel="4" x14ac:dyDescent="0.25">
      <c r="A2417" s="353">
        <v>135</v>
      </c>
      <c r="B2417" s="362" t="s">
        <v>3504</v>
      </c>
      <c r="C2417" s="359" t="s">
        <v>1123</v>
      </c>
      <c r="D2417" s="362" t="s">
        <v>5226</v>
      </c>
      <c r="E2417" s="12">
        <v>300</v>
      </c>
      <c r="F2417" s="12" t="s">
        <v>4340</v>
      </c>
      <c r="G2417" s="12">
        <v>35</v>
      </c>
      <c r="H2417" s="363">
        <f t="shared" si="27"/>
        <v>10500</v>
      </c>
      <c r="I2417" s="12" t="s">
        <v>4905</v>
      </c>
    </row>
    <row r="2418" spans="1:9" ht="47.25" hidden="1" outlineLevel="4" x14ac:dyDescent="0.25">
      <c r="A2418" s="353">
        <v>136</v>
      </c>
      <c r="B2418" s="362" t="s">
        <v>3505</v>
      </c>
      <c r="C2418" s="359" t="s">
        <v>1123</v>
      </c>
      <c r="D2418" s="362" t="s">
        <v>5226</v>
      </c>
      <c r="E2418" s="12">
        <v>350</v>
      </c>
      <c r="F2418" s="12" t="s">
        <v>4340</v>
      </c>
      <c r="G2418" s="12">
        <v>35</v>
      </c>
      <c r="H2418" s="363">
        <f t="shared" si="27"/>
        <v>12250</v>
      </c>
      <c r="I2418" s="12" t="s">
        <v>4905</v>
      </c>
    </row>
    <row r="2419" spans="1:9" ht="47.25" hidden="1" outlineLevel="4" x14ac:dyDescent="0.25">
      <c r="A2419" s="353">
        <v>137</v>
      </c>
      <c r="B2419" s="362" t="s">
        <v>3506</v>
      </c>
      <c r="C2419" s="359" t="s">
        <v>1123</v>
      </c>
      <c r="D2419" s="362" t="s">
        <v>5226</v>
      </c>
      <c r="E2419" s="12">
        <v>350</v>
      </c>
      <c r="F2419" s="12" t="s">
        <v>4340</v>
      </c>
      <c r="G2419" s="12">
        <v>35</v>
      </c>
      <c r="H2419" s="363">
        <f t="shared" si="27"/>
        <v>12250</v>
      </c>
      <c r="I2419" s="12" t="s">
        <v>4905</v>
      </c>
    </row>
    <row r="2420" spans="1:9" ht="47.25" hidden="1" outlineLevel="4" x14ac:dyDescent="0.25">
      <c r="A2420" s="353">
        <v>138</v>
      </c>
      <c r="B2420" s="362" t="s">
        <v>3507</v>
      </c>
      <c r="C2420" s="359" t="s">
        <v>1123</v>
      </c>
      <c r="D2420" s="362" t="s">
        <v>5226</v>
      </c>
      <c r="E2420" s="12">
        <v>350</v>
      </c>
      <c r="F2420" s="12" t="s">
        <v>4340</v>
      </c>
      <c r="G2420" s="12">
        <v>35</v>
      </c>
      <c r="H2420" s="363">
        <f t="shared" si="27"/>
        <v>12250</v>
      </c>
      <c r="I2420" s="12" t="s">
        <v>4905</v>
      </c>
    </row>
    <row r="2421" spans="1:9" ht="47.25" hidden="1" outlineLevel="4" x14ac:dyDescent="0.25">
      <c r="A2421" s="353">
        <v>139</v>
      </c>
      <c r="B2421" s="362" t="s">
        <v>3508</v>
      </c>
      <c r="C2421" s="359" t="s">
        <v>1123</v>
      </c>
      <c r="D2421" s="362" t="s">
        <v>5226</v>
      </c>
      <c r="E2421" s="12">
        <v>350</v>
      </c>
      <c r="F2421" s="12" t="s">
        <v>4340</v>
      </c>
      <c r="G2421" s="12">
        <v>35</v>
      </c>
      <c r="H2421" s="363">
        <f t="shared" si="27"/>
        <v>12250</v>
      </c>
      <c r="I2421" s="12" t="s">
        <v>4905</v>
      </c>
    </row>
    <row r="2422" spans="1:9" ht="47.25" hidden="1" outlineLevel="4" x14ac:dyDescent="0.25">
      <c r="A2422" s="353">
        <v>140</v>
      </c>
      <c r="B2422" s="362" t="s">
        <v>3509</v>
      </c>
      <c r="C2422" s="359" t="s">
        <v>1123</v>
      </c>
      <c r="D2422" s="362" t="s">
        <v>5226</v>
      </c>
      <c r="E2422" s="12">
        <v>400</v>
      </c>
      <c r="F2422" s="12" t="s">
        <v>4340</v>
      </c>
      <c r="G2422" s="12">
        <v>35</v>
      </c>
      <c r="H2422" s="363">
        <f t="shared" si="27"/>
        <v>14000</v>
      </c>
      <c r="I2422" s="12" t="s">
        <v>4905</v>
      </c>
    </row>
    <row r="2423" spans="1:9" ht="47.25" hidden="1" outlineLevel="4" x14ac:dyDescent="0.25">
      <c r="A2423" s="353">
        <v>141</v>
      </c>
      <c r="B2423" s="362" t="s">
        <v>3510</v>
      </c>
      <c r="C2423" s="359" t="s">
        <v>1123</v>
      </c>
      <c r="D2423" s="362" t="s">
        <v>5226</v>
      </c>
      <c r="E2423" s="12">
        <v>350</v>
      </c>
      <c r="F2423" s="12" t="s">
        <v>4340</v>
      </c>
      <c r="G2423" s="12">
        <v>35</v>
      </c>
      <c r="H2423" s="363">
        <f t="shared" si="27"/>
        <v>12250</v>
      </c>
      <c r="I2423" s="12" t="s">
        <v>4905</v>
      </c>
    </row>
    <row r="2424" spans="1:9" ht="47.25" hidden="1" outlineLevel="4" x14ac:dyDescent="0.25">
      <c r="A2424" s="353">
        <v>142</v>
      </c>
      <c r="B2424" s="362" t="s">
        <v>3511</v>
      </c>
      <c r="C2424" s="359" t="s">
        <v>1123</v>
      </c>
      <c r="D2424" s="362" t="s">
        <v>5226</v>
      </c>
      <c r="E2424" s="12">
        <v>300</v>
      </c>
      <c r="F2424" s="12" t="s">
        <v>4340</v>
      </c>
      <c r="G2424" s="12">
        <v>35</v>
      </c>
      <c r="H2424" s="363">
        <f t="shared" si="27"/>
        <v>10500</v>
      </c>
      <c r="I2424" s="12" t="s">
        <v>4905</v>
      </c>
    </row>
    <row r="2425" spans="1:9" ht="47.25" hidden="1" outlineLevel="4" x14ac:dyDescent="0.25">
      <c r="A2425" s="353">
        <v>143</v>
      </c>
      <c r="B2425" s="362" t="s">
        <v>3512</v>
      </c>
      <c r="C2425" s="359" t="s">
        <v>1123</v>
      </c>
      <c r="D2425" s="362" t="s">
        <v>5226</v>
      </c>
      <c r="E2425" s="12">
        <v>300</v>
      </c>
      <c r="F2425" s="12" t="s">
        <v>4340</v>
      </c>
      <c r="G2425" s="12">
        <v>45.74</v>
      </c>
      <c r="H2425" s="363">
        <f t="shared" si="27"/>
        <v>13722</v>
      </c>
      <c r="I2425" s="12" t="s">
        <v>4905</v>
      </c>
    </row>
    <row r="2426" spans="1:9" ht="47.25" hidden="1" outlineLevel="4" x14ac:dyDescent="0.25">
      <c r="A2426" s="353">
        <v>144</v>
      </c>
      <c r="B2426" s="362" t="s">
        <v>3513</v>
      </c>
      <c r="C2426" s="359" t="s">
        <v>1123</v>
      </c>
      <c r="D2426" s="362" t="s">
        <v>5226</v>
      </c>
      <c r="E2426" s="12">
        <v>1</v>
      </c>
      <c r="F2426" s="12" t="s">
        <v>4340</v>
      </c>
      <c r="G2426" s="12">
        <v>750</v>
      </c>
      <c r="H2426" s="363">
        <f t="shared" si="27"/>
        <v>750</v>
      </c>
      <c r="I2426" s="12" t="s">
        <v>4905</v>
      </c>
    </row>
    <row r="2427" spans="1:9" ht="63" hidden="1" outlineLevel="4" x14ac:dyDescent="0.25">
      <c r="A2427" s="353">
        <v>145</v>
      </c>
      <c r="B2427" s="362" t="s">
        <v>3514</v>
      </c>
      <c r="C2427" s="359" t="s">
        <v>1123</v>
      </c>
      <c r="D2427" s="362" t="s">
        <v>5226</v>
      </c>
      <c r="E2427" s="12">
        <v>1</v>
      </c>
      <c r="F2427" s="12" t="s">
        <v>4340</v>
      </c>
      <c r="G2427" s="12">
        <v>950</v>
      </c>
      <c r="H2427" s="363">
        <f t="shared" si="27"/>
        <v>950</v>
      </c>
      <c r="I2427" s="12" t="s">
        <v>4905</v>
      </c>
    </row>
    <row r="2428" spans="1:9" ht="47.25" hidden="1" outlineLevel="4" x14ac:dyDescent="0.25">
      <c r="A2428" s="353">
        <v>146</v>
      </c>
      <c r="B2428" s="362" t="s">
        <v>3515</v>
      </c>
      <c r="C2428" s="359" t="s">
        <v>1123</v>
      </c>
      <c r="D2428" s="362" t="s">
        <v>5226</v>
      </c>
      <c r="E2428" s="12">
        <v>10</v>
      </c>
      <c r="F2428" s="12" t="s">
        <v>4340</v>
      </c>
      <c r="G2428" s="12">
        <v>950</v>
      </c>
      <c r="H2428" s="363">
        <f t="shared" si="27"/>
        <v>9500</v>
      </c>
      <c r="I2428" s="12" t="s">
        <v>4905</v>
      </c>
    </row>
    <row r="2429" spans="1:9" ht="47.25" hidden="1" outlineLevel="4" x14ac:dyDescent="0.25">
      <c r="A2429" s="353">
        <v>147</v>
      </c>
      <c r="B2429" s="362" t="s">
        <v>3516</v>
      </c>
      <c r="C2429" s="359" t="s">
        <v>1123</v>
      </c>
      <c r="D2429" s="362" t="s">
        <v>5226</v>
      </c>
      <c r="E2429" s="12">
        <v>20</v>
      </c>
      <c r="F2429" s="12" t="s">
        <v>4340</v>
      </c>
      <c r="G2429" s="12">
        <v>950</v>
      </c>
      <c r="H2429" s="363">
        <f t="shared" si="27"/>
        <v>19000</v>
      </c>
      <c r="I2429" s="12" t="s">
        <v>4905</v>
      </c>
    </row>
    <row r="2430" spans="1:9" ht="63" hidden="1" outlineLevel="4" x14ac:dyDescent="0.25">
      <c r="A2430" s="353">
        <v>148</v>
      </c>
      <c r="B2430" s="362" t="s">
        <v>3517</v>
      </c>
      <c r="C2430" s="359" t="s">
        <v>1123</v>
      </c>
      <c r="D2430" s="362" t="s">
        <v>5226</v>
      </c>
      <c r="E2430" s="12">
        <v>5</v>
      </c>
      <c r="F2430" s="12" t="s">
        <v>4340</v>
      </c>
      <c r="G2430" s="12">
        <v>950</v>
      </c>
      <c r="H2430" s="363">
        <f t="shared" si="27"/>
        <v>4750</v>
      </c>
      <c r="I2430" s="12" t="s">
        <v>4905</v>
      </c>
    </row>
    <row r="2431" spans="1:9" ht="47.25" hidden="1" outlineLevel="4" x14ac:dyDescent="0.25">
      <c r="A2431" s="353">
        <v>149</v>
      </c>
      <c r="B2431" s="362" t="s">
        <v>3518</v>
      </c>
      <c r="C2431" s="359" t="s">
        <v>1123</v>
      </c>
      <c r="D2431" s="362" t="s">
        <v>5226</v>
      </c>
      <c r="E2431" s="12">
        <v>1</v>
      </c>
      <c r="F2431" s="12" t="s">
        <v>4340</v>
      </c>
      <c r="G2431" s="12">
        <v>950</v>
      </c>
      <c r="H2431" s="363">
        <f t="shared" si="27"/>
        <v>950</v>
      </c>
      <c r="I2431" s="12" t="s">
        <v>4905</v>
      </c>
    </row>
    <row r="2432" spans="1:9" ht="47.25" hidden="1" outlineLevel="4" x14ac:dyDescent="0.25">
      <c r="A2432" s="353">
        <v>150</v>
      </c>
      <c r="B2432" s="362" t="s">
        <v>3519</v>
      </c>
      <c r="C2432" s="359" t="s">
        <v>1123</v>
      </c>
      <c r="D2432" s="362" t="s">
        <v>5226</v>
      </c>
      <c r="E2432" s="12">
        <v>100</v>
      </c>
      <c r="F2432" s="12" t="s">
        <v>4340</v>
      </c>
      <c r="G2432" s="12">
        <v>950</v>
      </c>
      <c r="H2432" s="363">
        <f t="shared" si="27"/>
        <v>95000</v>
      </c>
      <c r="I2432" s="12" t="s">
        <v>4905</v>
      </c>
    </row>
    <row r="2433" spans="1:9" ht="47.25" hidden="1" outlineLevel="4" x14ac:dyDescent="0.25">
      <c r="A2433" s="353">
        <v>151</v>
      </c>
      <c r="B2433" s="362" t="s">
        <v>3520</v>
      </c>
      <c r="C2433" s="359" t="s">
        <v>1123</v>
      </c>
      <c r="D2433" s="362" t="s">
        <v>5226</v>
      </c>
      <c r="E2433" s="12">
        <v>600</v>
      </c>
      <c r="F2433" s="12" t="s">
        <v>4340</v>
      </c>
      <c r="G2433" s="12">
        <v>686.13</v>
      </c>
      <c r="H2433" s="363">
        <f t="shared" si="27"/>
        <v>411678</v>
      </c>
      <c r="I2433" s="12" t="s">
        <v>4905</v>
      </c>
    </row>
    <row r="2434" spans="1:9" ht="47.25" hidden="1" outlineLevel="4" x14ac:dyDescent="0.25">
      <c r="A2434" s="353">
        <v>152</v>
      </c>
      <c r="B2434" s="362" t="s">
        <v>3521</v>
      </c>
      <c r="C2434" s="359" t="s">
        <v>1123</v>
      </c>
      <c r="D2434" s="362" t="s">
        <v>5226</v>
      </c>
      <c r="E2434" s="12">
        <v>1500</v>
      </c>
      <c r="F2434" s="12" t="s">
        <v>4340</v>
      </c>
      <c r="G2434" s="12">
        <v>75</v>
      </c>
      <c r="H2434" s="363">
        <f t="shared" si="27"/>
        <v>112500</v>
      </c>
      <c r="I2434" s="12" t="s">
        <v>4905</v>
      </c>
    </row>
    <row r="2435" spans="1:9" ht="47.25" hidden="1" outlineLevel="4" x14ac:dyDescent="0.25">
      <c r="A2435" s="353">
        <v>153</v>
      </c>
      <c r="B2435" s="362" t="s">
        <v>3522</v>
      </c>
      <c r="C2435" s="359" t="s">
        <v>1123</v>
      </c>
      <c r="D2435" s="362" t="s">
        <v>5226</v>
      </c>
      <c r="E2435" s="12">
        <v>2000</v>
      </c>
      <c r="F2435" s="12" t="s">
        <v>4340</v>
      </c>
      <c r="G2435" s="12">
        <v>75</v>
      </c>
      <c r="H2435" s="363">
        <f t="shared" si="27"/>
        <v>150000</v>
      </c>
      <c r="I2435" s="12" t="s">
        <v>4905</v>
      </c>
    </row>
    <row r="2436" spans="1:9" ht="47.25" hidden="1" outlineLevel="4" x14ac:dyDescent="0.25">
      <c r="A2436" s="353">
        <v>154</v>
      </c>
      <c r="B2436" s="362" t="s">
        <v>3523</v>
      </c>
      <c r="C2436" s="359" t="s">
        <v>1123</v>
      </c>
      <c r="D2436" s="362" t="s">
        <v>5226</v>
      </c>
      <c r="E2436" s="12">
        <v>5600</v>
      </c>
      <c r="F2436" s="12" t="s">
        <v>4340</v>
      </c>
      <c r="G2436" s="12">
        <v>75</v>
      </c>
      <c r="H2436" s="363">
        <f t="shared" si="27"/>
        <v>420000</v>
      </c>
      <c r="I2436" s="12" t="s">
        <v>4905</v>
      </c>
    </row>
    <row r="2437" spans="1:9" ht="47.25" hidden="1" outlineLevel="4" x14ac:dyDescent="0.25">
      <c r="A2437" s="353">
        <v>155</v>
      </c>
      <c r="B2437" s="362" t="s">
        <v>3524</v>
      </c>
      <c r="C2437" s="359" t="s">
        <v>1123</v>
      </c>
      <c r="D2437" s="362" t="s">
        <v>5226</v>
      </c>
      <c r="E2437" s="12">
        <v>10800</v>
      </c>
      <c r="F2437" s="12" t="s">
        <v>4340</v>
      </c>
      <c r="G2437" s="12">
        <v>75</v>
      </c>
      <c r="H2437" s="363">
        <f t="shared" si="27"/>
        <v>810000</v>
      </c>
      <c r="I2437" s="12" t="s">
        <v>4905</v>
      </c>
    </row>
    <row r="2438" spans="1:9" ht="47.25" hidden="1" outlineLevel="4" x14ac:dyDescent="0.25">
      <c r="A2438" s="353">
        <v>156</v>
      </c>
      <c r="B2438" s="362" t="s">
        <v>3525</v>
      </c>
      <c r="C2438" s="359" t="s">
        <v>1123</v>
      </c>
      <c r="D2438" s="362" t="s">
        <v>5226</v>
      </c>
      <c r="E2438" s="12">
        <v>400</v>
      </c>
      <c r="F2438" s="12" t="s">
        <v>4340</v>
      </c>
      <c r="G2438" s="12">
        <v>75</v>
      </c>
      <c r="H2438" s="363">
        <f t="shared" si="27"/>
        <v>30000</v>
      </c>
      <c r="I2438" s="12" t="s">
        <v>4905</v>
      </c>
    </row>
    <row r="2439" spans="1:9" ht="47.25" hidden="1" outlineLevel="4" x14ac:dyDescent="0.25">
      <c r="A2439" s="353">
        <v>157</v>
      </c>
      <c r="B2439" s="362" t="s">
        <v>3526</v>
      </c>
      <c r="C2439" s="359" t="s">
        <v>1123</v>
      </c>
      <c r="D2439" s="362" t="s">
        <v>5226</v>
      </c>
      <c r="E2439" s="12">
        <v>240</v>
      </c>
      <c r="F2439" s="12" t="s">
        <v>4340</v>
      </c>
      <c r="G2439" s="12">
        <v>75</v>
      </c>
      <c r="H2439" s="363">
        <f t="shared" si="27"/>
        <v>18000</v>
      </c>
      <c r="I2439" s="12" t="s">
        <v>4905</v>
      </c>
    </row>
    <row r="2440" spans="1:9" ht="47.25" hidden="1" outlineLevel="4" x14ac:dyDescent="0.25">
      <c r="A2440" s="353">
        <v>158</v>
      </c>
      <c r="B2440" s="362" t="s">
        <v>3527</v>
      </c>
      <c r="C2440" s="359" t="s">
        <v>1123</v>
      </c>
      <c r="D2440" s="362" t="s">
        <v>5226</v>
      </c>
      <c r="E2440" s="12">
        <v>320</v>
      </c>
      <c r="F2440" s="12" t="s">
        <v>4340</v>
      </c>
      <c r="G2440" s="12">
        <v>75</v>
      </c>
      <c r="H2440" s="363">
        <f t="shared" si="27"/>
        <v>24000</v>
      </c>
      <c r="I2440" s="12" t="s">
        <v>4905</v>
      </c>
    </row>
    <row r="2441" spans="1:9" ht="47.25" hidden="1" outlineLevel="4" x14ac:dyDescent="0.25">
      <c r="A2441" s="353">
        <v>159</v>
      </c>
      <c r="B2441" s="362" t="s">
        <v>3528</v>
      </c>
      <c r="C2441" s="359" t="s">
        <v>1123</v>
      </c>
      <c r="D2441" s="362" t="s">
        <v>5226</v>
      </c>
      <c r="E2441" s="12">
        <v>240</v>
      </c>
      <c r="F2441" s="12" t="s">
        <v>4340</v>
      </c>
      <c r="G2441" s="12">
        <v>75</v>
      </c>
      <c r="H2441" s="363">
        <f t="shared" si="27"/>
        <v>18000</v>
      </c>
      <c r="I2441" s="12" t="s">
        <v>4905</v>
      </c>
    </row>
    <row r="2442" spans="1:9" ht="47.25" hidden="1" outlineLevel="4" x14ac:dyDescent="0.25">
      <c r="A2442" s="353">
        <v>160</v>
      </c>
      <c r="B2442" s="362" t="s">
        <v>3529</v>
      </c>
      <c r="C2442" s="359" t="s">
        <v>1123</v>
      </c>
      <c r="D2442" s="362" t="s">
        <v>5226</v>
      </c>
      <c r="E2442" s="12">
        <v>240</v>
      </c>
      <c r="F2442" s="12" t="s">
        <v>4340</v>
      </c>
      <c r="G2442" s="12">
        <v>75</v>
      </c>
      <c r="H2442" s="363">
        <f t="shared" si="27"/>
        <v>18000</v>
      </c>
      <c r="I2442" s="12" t="s">
        <v>4905</v>
      </c>
    </row>
    <row r="2443" spans="1:9" ht="47.25" hidden="1" outlineLevel="4" x14ac:dyDescent="0.25">
      <c r="A2443" s="353">
        <v>161</v>
      </c>
      <c r="B2443" s="362" t="s">
        <v>3530</v>
      </c>
      <c r="C2443" s="359" t="s">
        <v>1123</v>
      </c>
      <c r="D2443" s="362" t="s">
        <v>5226</v>
      </c>
      <c r="E2443" s="12">
        <v>80</v>
      </c>
      <c r="F2443" s="12" t="s">
        <v>4340</v>
      </c>
      <c r="G2443" s="12">
        <v>75</v>
      </c>
      <c r="H2443" s="363">
        <f t="shared" si="27"/>
        <v>6000</v>
      </c>
      <c r="I2443" s="12" t="s">
        <v>4905</v>
      </c>
    </row>
    <row r="2444" spans="1:9" ht="47.25" hidden="1" outlineLevel="4" x14ac:dyDescent="0.25">
      <c r="A2444" s="353">
        <v>162</v>
      </c>
      <c r="B2444" s="362" t="s">
        <v>3531</v>
      </c>
      <c r="C2444" s="359" t="s">
        <v>1123</v>
      </c>
      <c r="D2444" s="362" t="s">
        <v>5226</v>
      </c>
      <c r="E2444" s="12">
        <v>80</v>
      </c>
      <c r="F2444" s="12" t="s">
        <v>4340</v>
      </c>
      <c r="G2444" s="12">
        <v>75</v>
      </c>
      <c r="H2444" s="363">
        <f t="shared" si="27"/>
        <v>6000</v>
      </c>
      <c r="I2444" s="12" t="s">
        <v>4905</v>
      </c>
    </row>
    <row r="2445" spans="1:9" ht="47.25" hidden="1" outlineLevel="4" x14ac:dyDescent="0.25">
      <c r="A2445" s="353">
        <v>163</v>
      </c>
      <c r="B2445" s="362" t="s">
        <v>3532</v>
      </c>
      <c r="C2445" s="359" t="s">
        <v>1123</v>
      </c>
      <c r="D2445" s="362" t="s">
        <v>5226</v>
      </c>
      <c r="E2445" s="12">
        <v>320</v>
      </c>
      <c r="F2445" s="12" t="s">
        <v>4340</v>
      </c>
      <c r="G2445" s="12">
        <v>75</v>
      </c>
      <c r="H2445" s="363">
        <f t="shared" si="27"/>
        <v>24000</v>
      </c>
      <c r="I2445" s="12" t="s">
        <v>4905</v>
      </c>
    </row>
    <row r="2446" spans="1:9" ht="47.25" hidden="1" outlineLevel="4" x14ac:dyDescent="0.25">
      <c r="A2446" s="353">
        <v>164</v>
      </c>
      <c r="B2446" s="362" t="s">
        <v>3440</v>
      </c>
      <c r="C2446" s="359" t="s">
        <v>1123</v>
      </c>
      <c r="D2446" s="362" t="s">
        <v>5226</v>
      </c>
      <c r="E2446" s="12">
        <v>4</v>
      </c>
      <c r="F2446" s="12" t="s">
        <v>5874</v>
      </c>
      <c r="G2446" s="12">
        <v>1324.9999999999998</v>
      </c>
      <c r="H2446" s="363">
        <f>G2446*E2446</f>
        <v>5299.9999999999991</v>
      </c>
      <c r="I2446" s="12" t="s">
        <v>4905</v>
      </c>
    </row>
    <row r="2447" spans="1:9" ht="47.25" hidden="1" outlineLevel="4" x14ac:dyDescent="0.25">
      <c r="A2447" s="353">
        <v>165</v>
      </c>
      <c r="B2447" s="362" t="s">
        <v>3441</v>
      </c>
      <c r="C2447" s="359" t="s">
        <v>1123</v>
      </c>
      <c r="D2447" s="362" t="s">
        <v>5226</v>
      </c>
      <c r="E2447" s="12">
        <v>11</v>
      </c>
      <c r="F2447" s="12" t="s">
        <v>5874</v>
      </c>
      <c r="G2447" s="12">
        <v>1135.71</v>
      </c>
      <c r="H2447" s="363">
        <f t="shared" ref="H2447:H2474" si="28">G2447*E2447</f>
        <v>12492.810000000001</v>
      </c>
      <c r="I2447" s="12" t="s">
        <v>4905</v>
      </c>
    </row>
    <row r="2448" spans="1:9" ht="47.25" hidden="1" outlineLevel="4" x14ac:dyDescent="0.25">
      <c r="A2448" s="353">
        <v>166</v>
      </c>
      <c r="B2448" s="362" t="s">
        <v>3442</v>
      </c>
      <c r="C2448" s="359" t="s">
        <v>1123</v>
      </c>
      <c r="D2448" s="362" t="s">
        <v>5226</v>
      </c>
      <c r="E2448" s="12">
        <v>14</v>
      </c>
      <c r="F2448" s="12" t="s">
        <v>5874</v>
      </c>
      <c r="G2448" s="12">
        <v>71.42</v>
      </c>
      <c r="H2448" s="363">
        <f t="shared" si="28"/>
        <v>999.88</v>
      </c>
      <c r="I2448" s="12" t="s">
        <v>4905</v>
      </c>
    </row>
    <row r="2449" spans="1:9" ht="47.25" hidden="1" outlineLevel="4" x14ac:dyDescent="0.25">
      <c r="A2449" s="353">
        <v>167</v>
      </c>
      <c r="B2449" s="362" t="s">
        <v>3443</v>
      </c>
      <c r="C2449" s="359" t="s">
        <v>1123</v>
      </c>
      <c r="D2449" s="362" t="s">
        <v>5226</v>
      </c>
      <c r="E2449" s="12">
        <v>8</v>
      </c>
      <c r="F2449" s="12" t="s">
        <v>5874</v>
      </c>
      <c r="G2449" s="12">
        <v>1514.28</v>
      </c>
      <c r="H2449" s="363">
        <f t="shared" si="28"/>
        <v>12114.24</v>
      </c>
      <c r="I2449" s="12" t="s">
        <v>4905</v>
      </c>
    </row>
    <row r="2450" spans="1:9" ht="47.25" hidden="1" outlineLevel="4" x14ac:dyDescent="0.25">
      <c r="A2450" s="353">
        <v>168</v>
      </c>
      <c r="B2450" s="362" t="s">
        <v>3444</v>
      </c>
      <c r="C2450" s="359" t="s">
        <v>1123</v>
      </c>
      <c r="D2450" s="362" t="s">
        <v>5226</v>
      </c>
      <c r="E2450" s="12">
        <v>3750</v>
      </c>
      <c r="F2450" s="12" t="s">
        <v>5874</v>
      </c>
      <c r="G2450" s="12">
        <v>172.08</v>
      </c>
      <c r="H2450" s="363">
        <f t="shared" si="28"/>
        <v>645300</v>
      </c>
      <c r="I2450" s="12" t="s">
        <v>4905</v>
      </c>
    </row>
    <row r="2451" spans="1:9" ht="47.25" hidden="1" outlineLevel="4" x14ac:dyDescent="0.25">
      <c r="A2451" s="353">
        <v>169</v>
      </c>
      <c r="B2451" s="362" t="s">
        <v>3445</v>
      </c>
      <c r="C2451" s="359" t="s">
        <v>1123</v>
      </c>
      <c r="D2451" s="362" t="s">
        <v>5226</v>
      </c>
      <c r="E2451" s="12">
        <v>20</v>
      </c>
      <c r="F2451" s="12" t="s">
        <v>5874</v>
      </c>
      <c r="G2451" s="12">
        <v>591.96</v>
      </c>
      <c r="H2451" s="363">
        <f t="shared" si="28"/>
        <v>11839.2</v>
      </c>
      <c r="I2451" s="12" t="s">
        <v>4905</v>
      </c>
    </row>
    <row r="2452" spans="1:9" ht="47.25" hidden="1" outlineLevel="4" x14ac:dyDescent="0.25">
      <c r="A2452" s="353">
        <v>170</v>
      </c>
      <c r="B2452" s="362" t="s">
        <v>3446</v>
      </c>
      <c r="C2452" s="359" t="s">
        <v>1123</v>
      </c>
      <c r="D2452" s="362" t="s">
        <v>5226</v>
      </c>
      <c r="E2452" s="12">
        <v>20</v>
      </c>
      <c r="F2452" s="12" t="s">
        <v>5874</v>
      </c>
      <c r="G2452" s="12">
        <v>582.14</v>
      </c>
      <c r="H2452" s="363">
        <f t="shared" si="28"/>
        <v>11642.8</v>
      </c>
      <c r="I2452" s="12" t="s">
        <v>4905</v>
      </c>
    </row>
    <row r="2453" spans="1:9" ht="47.25" hidden="1" outlineLevel="4" x14ac:dyDescent="0.25">
      <c r="A2453" s="353">
        <v>171</v>
      </c>
      <c r="B2453" s="362" t="s">
        <v>3447</v>
      </c>
      <c r="C2453" s="359" t="s">
        <v>1123</v>
      </c>
      <c r="D2453" s="362" t="s">
        <v>5226</v>
      </c>
      <c r="E2453" s="12">
        <v>9</v>
      </c>
      <c r="F2453" s="12" t="s">
        <v>5874</v>
      </c>
      <c r="G2453" s="12">
        <v>772.32</v>
      </c>
      <c r="H2453" s="363">
        <f t="shared" si="28"/>
        <v>6950.88</v>
      </c>
      <c r="I2453" s="12" t="s">
        <v>4905</v>
      </c>
    </row>
    <row r="2454" spans="1:9" ht="78.75" hidden="1" outlineLevel="4" x14ac:dyDescent="0.25">
      <c r="A2454" s="353">
        <v>172</v>
      </c>
      <c r="B2454" s="362" t="s">
        <v>3448</v>
      </c>
      <c r="C2454" s="359" t="s">
        <v>1123</v>
      </c>
      <c r="D2454" s="362" t="s">
        <v>5226</v>
      </c>
      <c r="E2454" s="12">
        <v>11</v>
      </c>
      <c r="F2454" s="12" t="s">
        <v>5874</v>
      </c>
      <c r="G2454" s="12">
        <v>582.14</v>
      </c>
      <c r="H2454" s="363">
        <f t="shared" si="28"/>
        <v>6403.54</v>
      </c>
      <c r="I2454" s="12" t="s">
        <v>4905</v>
      </c>
    </row>
    <row r="2455" spans="1:9" ht="47.25" hidden="1" outlineLevel="4" x14ac:dyDescent="0.25">
      <c r="A2455" s="353">
        <v>173</v>
      </c>
      <c r="B2455" s="362" t="s">
        <v>3449</v>
      </c>
      <c r="C2455" s="359" t="s">
        <v>1123</v>
      </c>
      <c r="D2455" s="362" t="s">
        <v>5226</v>
      </c>
      <c r="E2455" s="12">
        <v>598</v>
      </c>
      <c r="F2455" s="12" t="s">
        <v>5874</v>
      </c>
      <c r="G2455" s="12">
        <v>61.6</v>
      </c>
      <c r="H2455" s="363">
        <f t="shared" si="28"/>
        <v>36836.800000000003</v>
      </c>
      <c r="I2455" s="12" t="s">
        <v>4905</v>
      </c>
    </row>
    <row r="2456" spans="1:9" ht="63" hidden="1" outlineLevel="4" x14ac:dyDescent="0.25">
      <c r="A2456" s="353">
        <v>174</v>
      </c>
      <c r="B2456" s="362" t="s">
        <v>3450</v>
      </c>
      <c r="C2456" s="359" t="s">
        <v>1123</v>
      </c>
      <c r="D2456" s="362" t="s">
        <v>5226</v>
      </c>
      <c r="E2456" s="12">
        <v>9</v>
      </c>
      <c r="F2456" s="12" t="s">
        <v>5874</v>
      </c>
      <c r="G2456" s="12">
        <v>582.14</v>
      </c>
      <c r="H2456" s="363">
        <f t="shared" si="28"/>
        <v>5239.26</v>
      </c>
      <c r="I2456" s="12" t="s">
        <v>4905</v>
      </c>
    </row>
    <row r="2457" spans="1:9" ht="47.25" hidden="1" outlineLevel="4" x14ac:dyDescent="0.25">
      <c r="A2457" s="353">
        <v>175</v>
      </c>
      <c r="B2457" s="362" t="s">
        <v>3451</v>
      </c>
      <c r="C2457" s="359" t="s">
        <v>1123</v>
      </c>
      <c r="D2457" s="362" t="s">
        <v>5226</v>
      </c>
      <c r="E2457" s="12">
        <v>3750</v>
      </c>
      <c r="F2457" s="12" t="s">
        <v>5874</v>
      </c>
      <c r="G2457" s="12">
        <v>8.0299999999999994</v>
      </c>
      <c r="H2457" s="363">
        <f t="shared" si="28"/>
        <v>30112.499999999996</v>
      </c>
      <c r="I2457" s="12" t="s">
        <v>4905</v>
      </c>
    </row>
    <row r="2458" spans="1:9" ht="63" hidden="1" outlineLevel="4" x14ac:dyDescent="0.25">
      <c r="A2458" s="353">
        <v>176</v>
      </c>
      <c r="B2458" s="362" t="s">
        <v>3452</v>
      </c>
      <c r="C2458" s="359" t="s">
        <v>1123</v>
      </c>
      <c r="D2458" s="362" t="s">
        <v>5226</v>
      </c>
      <c r="E2458" s="12">
        <v>910</v>
      </c>
      <c r="F2458" s="12" t="s">
        <v>5874</v>
      </c>
      <c r="G2458" s="12">
        <v>8.0299999999999994</v>
      </c>
      <c r="H2458" s="363">
        <f t="shared" si="28"/>
        <v>7307.2999999999993</v>
      </c>
      <c r="I2458" s="12" t="s">
        <v>4905</v>
      </c>
    </row>
    <row r="2459" spans="1:9" ht="47.25" hidden="1" outlineLevel="4" x14ac:dyDescent="0.25">
      <c r="A2459" s="353">
        <v>177</v>
      </c>
      <c r="B2459" s="362" t="s">
        <v>3453</v>
      </c>
      <c r="C2459" s="359" t="s">
        <v>1123</v>
      </c>
      <c r="D2459" s="362" t="s">
        <v>5226</v>
      </c>
      <c r="E2459" s="12">
        <v>910</v>
      </c>
      <c r="F2459" s="12" t="s">
        <v>5874</v>
      </c>
      <c r="G2459" s="12">
        <v>113.39</v>
      </c>
      <c r="H2459" s="363">
        <f t="shared" si="28"/>
        <v>103184.9</v>
      </c>
      <c r="I2459" s="12" t="s">
        <v>4905</v>
      </c>
    </row>
    <row r="2460" spans="1:9" ht="47.25" hidden="1" outlineLevel="4" x14ac:dyDescent="0.25">
      <c r="A2460" s="353">
        <v>178</v>
      </c>
      <c r="B2460" s="362" t="s">
        <v>3454</v>
      </c>
      <c r="C2460" s="359" t="s">
        <v>1123</v>
      </c>
      <c r="D2460" s="362" t="s">
        <v>5226</v>
      </c>
      <c r="E2460" s="12">
        <v>982</v>
      </c>
      <c r="F2460" s="12" t="s">
        <v>5874</v>
      </c>
      <c r="G2460" s="12">
        <v>8.0299999999999994</v>
      </c>
      <c r="H2460" s="363">
        <f t="shared" si="28"/>
        <v>7885.4599999999991</v>
      </c>
      <c r="I2460" s="12" t="s">
        <v>4905</v>
      </c>
    </row>
    <row r="2461" spans="1:9" ht="47.25" hidden="1" outlineLevel="4" x14ac:dyDescent="0.25">
      <c r="A2461" s="353">
        <v>179</v>
      </c>
      <c r="B2461" s="362" t="s">
        <v>3455</v>
      </c>
      <c r="C2461" s="359" t="s">
        <v>1123</v>
      </c>
      <c r="D2461" s="362" t="s">
        <v>5226</v>
      </c>
      <c r="E2461" s="12">
        <v>866</v>
      </c>
      <c r="F2461" s="12" t="s">
        <v>5874</v>
      </c>
      <c r="G2461" s="12">
        <v>8.0299999999999994</v>
      </c>
      <c r="H2461" s="363">
        <f t="shared" si="28"/>
        <v>6953.98</v>
      </c>
      <c r="I2461" s="12" t="s">
        <v>4905</v>
      </c>
    </row>
    <row r="2462" spans="1:9" ht="47.25" hidden="1" outlineLevel="4" x14ac:dyDescent="0.25">
      <c r="A2462" s="353">
        <v>180</v>
      </c>
      <c r="B2462" s="362" t="s">
        <v>3456</v>
      </c>
      <c r="C2462" s="359" t="s">
        <v>1123</v>
      </c>
      <c r="D2462" s="362" t="s">
        <v>5226</v>
      </c>
      <c r="E2462" s="12">
        <v>598</v>
      </c>
      <c r="F2462" s="12" t="s">
        <v>5874</v>
      </c>
      <c r="G2462" s="12">
        <v>8.0299999999999994</v>
      </c>
      <c r="H2462" s="363">
        <f t="shared" si="28"/>
        <v>4801.9399999999996</v>
      </c>
      <c r="I2462" s="12" t="s">
        <v>4905</v>
      </c>
    </row>
    <row r="2463" spans="1:9" ht="47.25" hidden="1" outlineLevel="4" x14ac:dyDescent="0.25">
      <c r="A2463" s="353">
        <v>181</v>
      </c>
      <c r="B2463" s="362" t="s">
        <v>3457</v>
      </c>
      <c r="C2463" s="359" t="s">
        <v>1123</v>
      </c>
      <c r="D2463" s="362" t="s">
        <v>5226</v>
      </c>
      <c r="E2463" s="12">
        <v>910</v>
      </c>
      <c r="F2463" s="12" t="s">
        <v>5874</v>
      </c>
      <c r="G2463" s="12">
        <v>113.39</v>
      </c>
      <c r="H2463" s="363">
        <f t="shared" si="28"/>
        <v>103184.9</v>
      </c>
      <c r="I2463" s="12" t="s">
        <v>4905</v>
      </c>
    </row>
    <row r="2464" spans="1:9" ht="47.25" hidden="1" outlineLevel="4" x14ac:dyDescent="0.25">
      <c r="A2464" s="353">
        <v>182</v>
      </c>
      <c r="B2464" s="362" t="s">
        <v>3458</v>
      </c>
      <c r="C2464" s="359" t="s">
        <v>1123</v>
      </c>
      <c r="D2464" s="362" t="s">
        <v>5226</v>
      </c>
      <c r="E2464" s="12">
        <v>598</v>
      </c>
      <c r="F2464" s="12" t="s">
        <v>5874</v>
      </c>
      <c r="G2464" s="12">
        <v>113.39</v>
      </c>
      <c r="H2464" s="363">
        <f t="shared" si="28"/>
        <v>67807.22</v>
      </c>
      <c r="I2464" s="12" t="s">
        <v>4905</v>
      </c>
    </row>
    <row r="2465" spans="1:9" ht="47.25" hidden="1" outlineLevel="4" x14ac:dyDescent="0.25">
      <c r="A2465" s="353">
        <v>183</v>
      </c>
      <c r="B2465" s="362" t="s">
        <v>3459</v>
      </c>
      <c r="C2465" s="359" t="s">
        <v>1123</v>
      </c>
      <c r="D2465" s="362" t="s">
        <v>5226</v>
      </c>
      <c r="E2465" s="12">
        <v>598</v>
      </c>
      <c r="F2465" s="12" t="s">
        <v>5874</v>
      </c>
      <c r="G2465" s="12">
        <v>113.39</v>
      </c>
      <c r="H2465" s="363">
        <f t="shared" si="28"/>
        <v>67807.22</v>
      </c>
      <c r="I2465" s="12" t="s">
        <v>4905</v>
      </c>
    </row>
    <row r="2466" spans="1:9" ht="47.25" hidden="1" outlineLevel="4" x14ac:dyDescent="0.25">
      <c r="A2466" s="353">
        <v>184</v>
      </c>
      <c r="B2466" s="362" t="s">
        <v>3460</v>
      </c>
      <c r="C2466" s="359" t="s">
        <v>1123</v>
      </c>
      <c r="D2466" s="362" t="s">
        <v>5226</v>
      </c>
      <c r="E2466" s="12">
        <v>2</v>
      </c>
      <c r="F2466" s="12" t="s">
        <v>5874</v>
      </c>
      <c r="G2466" s="12">
        <v>1324.9999999999998</v>
      </c>
      <c r="H2466" s="363">
        <f t="shared" si="28"/>
        <v>2649.9999999999995</v>
      </c>
      <c r="I2466" s="12" t="s">
        <v>4905</v>
      </c>
    </row>
    <row r="2467" spans="1:9" ht="47.25" hidden="1" outlineLevel="4" x14ac:dyDescent="0.25">
      <c r="A2467" s="353">
        <v>185</v>
      </c>
      <c r="B2467" s="362" t="s">
        <v>3461</v>
      </c>
      <c r="C2467" s="359" t="s">
        <v>1123</v>
      </c>
      <c r="D2467" s="362" t="s">
        <v>5226</v>
      </c>
      <c r="E2467" s="12">
        <v>10</v>
      </c>
      <c r="F2467" s="12" t="s">
        <v>5874</v>
      </c>
      <c r="G2467" s="12">
        <v>1135.71</v>
      </c>
      <c r="H2467" s="363">
        <f t="shared" si="28"/>
        <v>11357.1</v>
      </c>
      <c r="I2467" s="12" t="s">
        <v>4905</v>
      </c>
    </row>
    <row r="2468" spans="1:9" ht="47.25" hidden="1" outlineLevel="4" x14ac:dyDescent="0.25">
      <c r="A2468" s="353">
        <v>186</v>
      </c>
      <c r="B2468" s="362" t="s">
        <v>3462</v>
      </c>
      <c r="C2468" s="359" t="s">
        <v>1123</v>
      </c>
      <c r="D2468" s="362" t="s">
        <v>5226</v>
      </c>
      <c r="E2468" s="12">
        <v>8</v>
      </c>
      <c r="F2468" s="12" t="s">
        <v>5874</v>
      </c>
      <c r="G2468" s="12">
        <v>1135.71</v>
      </c>
      <c r="H2468" s="363">
        <f t="shared" si="28"/>
        <v>9085.68</v>
      </c>
      <c r="I2468" s="12" t="s">
        <v>4905</v>
      </c>
    </row>
    <row r="2469" spans="1:9" ht="47.25" hidden="1" outlineLevel="4" x14ac:dyDescent="0.25">
      <c r="A2469" s="353">
        <v>187</v>
      </c>
      <c r="B2469" s="362" t="s">
        <v>3463</v>
      </c>
      <c r="C2469" s="359" t="s">
        <v>1123</v>
      </c>
      <c r="D2469" s="362" t="s">
        <v>5226</v>
      </c>
      <c r="E2469" s="12">
        <v>2</v>
      </c>
      <c r="F2469" s="12" t="s">
        <v>5874</v>
      </c>
      <c r="G2469" s="12">
        <v>1324.9999999999998</v>
      </c>
      <c r="H2469" s="363">
        <f t="shared" si="28"/>
        <v>2649.9999999999995</v>
      </c>
      <c r="I2469" s="12" t="s">
        <v>4905</v>
      </c>
    </row>
    <row r="2470" spans="1:9" ht="47.25" hidden="1" outlineLevel="4" x14ac:dyDescent="0.25">
      <c r="A2470" s="353">
        <v>188</v>
      </c>
      <c r="B2470" s="362" t="s">
        <v>3464</v>
      </c>
      <c r="C2470" s="359" t="s">
        <v>1123</v>
      </c>
      <c r="D2470" s="362" t="s">
        <v>5226</v>
      </c>
      <c r="E2470" s="12">
        <v>892</v>
      </c>
      <c r="F2470" s="12" t="s">
        <v>5874</v>
      </c>
      <c r="G2470" s="12">
        <v>71.42</v>
      </c>
      <c r="H2470" s="363">
        <f t="shared" si="28"/>
        <v>63706.64</v>
      </c>
      <c r="I2470" s="12" t="s">
        <v>4905</v>
      </c>
    </row>
    <row r="2471" spans="1:9" ht="47.25" hidden="1" outlineLevel="4" x14ac:dyDescent="0.25">
      <c r="A2471" s="353">
        <v>189</v>
      </c>
      <c r="B2471" s="362" t="s">
        <v>3465</v>
      </c>
      <c r="C2471" s="359" t="s">
        <v>1123</v>
      </c>
      <c r="D2471" s="362" t="s">
        <v>5226</v>
      </c>
      <c r="E2471" s="12">
        <v>4</v>
      </c>
      <c r="F2471" s="12" t="s">
        <v>5874</v>
      </c>
      <c r="G2471" s="12">
        <v>1324.9999999999998</v>
      </c>
      <c r="H2471" s="363">
        <f t="shared" si="28"/>
        <v>5299.9999999999991</v>
      </c>
      <c r="I2471" s="12" t="s">
        <v>4905</v>
      </c>
    </row>
    <row r="2472" spans="1:9" ht="47.25" hidden="1" outlineLevel="4" x14ac:dyDescent="0.25">
      <c r="A2472" s="353">
        <v>190</v>
      </c>
      <c r="B2472" s="362" t="s">
        <v>3466</v>
      </c>
      <c r="C2472" s="359" t="s">
        <v>1123</v>
      </c>
      <c r="D2472" s="362" t="s">
        <v>5226</v>
      </c>
      <c r="E2472" s="12">
        <v>4</v>
      </c>
      <c r="F2472" s="12" t="s">
        <v>5874</v>
      </c>
      <c r="G2472" s="12">
        <v>1324.9999999999998</v>
      </c>
      <c r="H2472" s="363">
        <f t="shared" si="28"/>
        <v>5299.9999999999991</v>
      </c>
      <c r="I2472" s="12" t="s">
        <v>4905</v>
      </c>
    </row>
    <row r="2473" spans="1:9" ht="47.25" hidden="1" outlineLevel="4" x14ac:dyDescent="0.25">
      <c r="A2473" s="353">
        <v>191</v>
      </c>
      <c r="B2473" s="362" t="s">
        <v>3467</v>
      </c>
      <c r="C2473" s="359" t="s">
        <v>1123</v>
      </c>
      <c r="D2473" s="362" t="s">
        <v>5226</v>
      </c>
      <c r="E2473" s="12">
        <v>16</v>
      </c>
      <c r="F2473" s="12" t="s">
        <v>5874</v>
      </c>
      <c r="G2473" s="12">
        <v>772.32</v>
      </c>
      <c r="H2473" s="363">
        <f t="shared" si="28"/>
        <v>12357.12</v>
      </c>
      <c r="I2473" s="12" t="s">
        <v>4905</v>
      </c>
    </row>
    <row r="2474" spans="1:9" ht="47.25" hidden="1" outlineLevel="4" x14ac:dyDescent="0.25">
      <c r="A2474" s="353">
        <v>192</v>
      </c>
      <c r="B2474" s="362" t="s">
        <v>3533</v>
      </c>
      <c r="C2474" s="359" t="s">
        <v>1123</v>
      </c>
      <c r="D2474" s="362" t="s">
        <v>5226</v>
      </c>
      <c r="E2474" s="12">
        <v>4500</v>
      </c>
      <c r="F2474" s="12" t="s">
        <v>5874</v>
      </c>
      <c r="G2474" s="12">
        <v>63</v>
      </c>
      <c r="H2474" s="363">
        <f t="shared" si="28"/>
        <v>283500</v>
      </c>
      <c r="I2474" s="12" t="s">
        <v>4905</v>
      </c>
    </row>
    <row r="2475" spans="1:9" outlineLevel="3" collapsed="1" x14ac:dyDescent="0.25">
      <c r="A2475" s="396" t="s">
        <v>3534</v>
      </c>
      <c r="B2475" s="396"/>
      <c r="C2475" s="396"/>
      <c r="D2475" s="345"/>
      <c r="E2475" s="367"/>
      <c r="F2475" s="351"/>
      <c r="G2475" s="361"/>
      <c r="H2475" s="378">
        <f>SUM(H2283:H2474)</f>
        <v>11162305.910000004</v>
      </c>
      <c r="I2475" s="351"/>
    </row>
    <row r="2476" spans="1:9" ht="15.75" customHeight="1" outlineLevel="3" x14ac:dyDescent="0.25">
      <c r="A2476" s="351" t="s">
        <v>3546</v>
      </c>
      <c r="B2476" s="352" t="s">
        <v>3545</v>
      </c>
      <c r="C2476" s="353"/>
      <c r="D2476" s="353"/>
      <c r="E2476" s="354"/>
      <c r="F2476" s="354"/>
      <c r="G2476" s="12"/>
      <c r="H2476" s="12"/>
      <c r="I2476" s="354"/>
    </row>
    <row r="2477" spans="1:9" ht="47.25" hidden="1" outlineLevel="4" x14ac:dyDescent="0.25">
      <c r="A2477" s="353">
        <v>1</v>
      </c>
      <c r="B2477" s="362" t="s">
        <v>3547</v>
      </c>
      <c r="C2477" s="359" t="s">
        <v>1123</v>
      </c>
      <c r="D2477" s="362" t="s">
        <v>5226</v>
      </c>
      <c r="E2477" s="12">
        <v>18</v>
      </c>
      <c r="F2477" s="12" t="s">
        <v>4340</v>
      </c>
      <c r="G2477" s="12">
        <v>23376.18</v>
      </c>
      <c r="H2477" s="363">
        <v>420771.24</v>
      </c>
      <c r="I2477" s="12" t="s">
        <v>4905</v>
      </c>
    </row>
    <row r="2478" spans="1:9" ht="47.25" hidden="1" outlineLevel="4" x14ac:dyDescent="0.25">
      <c r="A2478" s="353">
        <v>2</v>
      </c>
      <c r="B2478" s="362" t="s">
        <v>3548</v>
      </c>
      <c r="C2478" s="359" t="s">
        <v>1123</v>
      </c>
      <c r="D2478" s="362" t="s">
        <v>5226</v>
      </c>
      <c r="E2478" s="12">
        <v>6</v>
      </c>
      <c r="F2478" s="12" t="s">
        <v>4340</v>
      </c>
      <c r="G2478" s="12">
        <v>77417.100000000006</v>
      </c>
      <c r="H2478" s="363">
        <v>464502.60000000003</v>
      </c>
      <c r="I2478" s="12" t="s">
        <v>4905</v>
      </c>
    </row>
    <row r="2479" spans="1:9" ht="47.25" hidden="1" outlineLevel="4" x14ac:dyDescent="0.25">
      <c r="A2479" s="353">
        <v>3</v>
      </c>
      <c r="B2479" s="362" t="s">
        <v>3549</v>
      </c>
      <c r="C2479" s="359" t="s">
        <v>1123</v>
      </c>
      <c r="D2479" s="362" t="s">
        <v>5226</v>
      </c>
      <c r="E2479" s="12">
        <v>15</v>
      </c>
      <c r="F2479" s="12" t="s">
        <v>4340</v>
      </c>
      <c r="G2479" s="12">
        <v>2703.0000000000005</v>
      </c>
      <c r="H2479" s="363">
        <v>40545.000000000007</v>
      </c>
      <c r="I2479" s="12" t="s">
        <v>4905</v>
      </c>
    </row>
    <row r="2480" spans="1:9" ht="47.25" hidden="1" outlineLevel="4" x14ac:dyDescent="0.25">
      <c r="A2480" s="353">
        <v>4</v>
      </c>
      <c r="B2480" s="362" t="s">
        <v>3550</v>
      </c>
      <c r="C2480" s="359" t="s">
        <v>1123</v>
      </c>
      <c r="D2480" s="362" t="s">
        <v>5226</v>
      </c>
      <c r="E2480" s="12">
        <v>13</v>
      </c>
      <c r="F2480" s="12" t="s">
        <v>4340</v>
      </c>
      <c r="G2480" s="12">
        <v>4240</v>
      </c>
      <c r="H2480" s="363">
        <v>55120</v>
      </c>
      <c r="I2480" s="12" t="s">
        <v>4905</v>
      </c>
    </row>
    <row r="2481" spans="1:9" ht="47.25" hidden="1" outlineLevel="4" x14ac:dyDescent="0.25">
      <c r="A2481" s="353">
        <v>5</v>
      </c>
      <c r="B2481" s="362" t="s">
        <v>3551</v>
      </c>
      <c r="C2481" s="359" t="s">
        <v>1123</v>
      </c>
      <c r="D2481" s="362" t="s">
        <v>5226</v>
      </c>
      <c r="E2481" s="12">
        <v>26</v>
      </c>
      <c r="F2481" s="12" t="s">
        <v>4340</v>
      </c>
      <c r="G2481" s="12">
        <v>19027.000000000004</v>
      </c>
      <c r="H2481" s="363">
        <v>494702.00000000012</v>
      </c>
      <c r="I2481" s="12" t="s">
        <v>4905</v>
      </c>
    </row>
    <row r="2482" spans="1:9" ht="47.25" hidden="1" outlineLevel="4" x14ac:dyDescent="0.25">
      <c r="A2482" s="353">
        <v>6</v>
      </c>
      <c r="B2482" s="362" t="s">
        <v>3552</v>
      </c>
      <c r="C2482" s="359" t="s">
        <v>1123</v>
      </c>
      <c r="D2482" s="362" t="s">
        <v>5226</v>
      </c>
      <c r="E2482" s="12">
        <v>13</v>
      </c>
      <c r="F2482" s="12" t="s">
        <v>4340</v>
      </c>
      <c r="G2482" s="12">
        <v>3392.0000000000005</v>
      </c>
      <c r="H2482" s="363">
        <v>44096.000000000007</v>
      </c>
      <c r="I2482" s="12" t="s">
        <v>4905</v>
      </c>
    </row>
    <row r="2483" spans="1:9" ht="47.25" hidden="1" outlineLevel="4" x14ac:dyDescent="0.25">
      <c r="A2483" s="353">
        <v>7</v>
      </c>
      <c r="B2483" s="362" t="s">
        <v>3553</v>
      </c>
      <c r="C2483" s="359" t="s">
        <v>1123</v>
      </c>
      <c r="D2483" s="362" t="s">
        <v>5226</v>
      </c>
      <c r="E2483" s="12">
        <v>16</v>
      </c>
      <c r="F2483" s="12" t="s">
        <v>4340</v>
      </c>
      <c r="G2483" s="12">
        <v>7759.2000000000007</v>
      </c>
      <c r="H2483" s="363">
        <v>124147.20000000001</v>
      </c>
      <c r="I2483" s="12" t="s">
        <v>4905</v>
      </c>
    </row>
    <row r="2484" spans="1:9" ht="47.25" hidden="1" outlineLevel="4" x14ac:dyDescent="0.25">
      <c r="A2484" s="353">
        <v>8</v>
      </c>
      <c r="B2484" s="362" t="s">
        <v>3554</v>
      </c>
      <c r="C2484" s="359" t="s">
        <v>1123</v>
      </c>
      <c r="D2484" s="362" t="s">
        <v>5226</v>
      </c>
      <c r="E2484" s="12">
        <v>8</v>
      </c>
      <c r="F2484" s="12" t="s">
        <v>4340</v>
      </c>
      <c r="G2484" s="12">
        <v>2405.1400000000003</v>
      </c>
      <c r="H2484" s="363">
        <v>19241.120000000003</v>
      </c>
      <c r="I2484" s="12" t="s">
        <v>4905</v>
      </c>
    </row>
    <row r="2485" spans="1:9" ht="47.25" hidden="1" outlineLevel="4" x14ac:dyDescent="0.25">
      <c r="A2485" s="353">
        <v>9</v>
      </c>
      <c r="B2485" s="362" t="s">
        <v>3555</v>
      </c>
      <c r="C2485" s="359" t="s">
        <v>1123</v>
      </c>
      <c r="D2485" s="362" t="s">
        <v>5226</v>
      </c>
      <c r="E2485" s="12">
        <v>8</v>
      </c>
      <c r="F2485" s="12" t="s">
        <v>4340</v>
      </c>
      <c r="G2485" s="12">
        <v>3392.0000000000005</v>
      </c>
      <c r="H2485" s="363">
        <v>27136.000000000004</v>
      </c>
      <c r="I2485" s="12" t="s">
        <v>4905</v>
      </c>
    </row>
    <row r="2486" spans="1:9" ht="47.25" hidden="1" outlineLevel="4" x14ac:dyDescent="0.25">
      <c r="A2486" s="353">
        <v>10</v>
      </c>
      <c r="B2486" s="362" t="s">
        <v>3556</v>
      </c>
      <c r="C2486" s="359" t="s">
        <v>1123</v>
      </c>
      <c r="D2486" s="362" t="s">
        <v>5226</v>
      </c>
      <c r="E2486" s="12">
        <v>44</v>
      </c>
      <c r="F2486" s="12" t="s">
        <v>4340</v>
      </c>
      <c r="G2486" s="12">
        <v>1272.0000000000002</v>
      </c>
      <c r="H2486" s="363">
        <v>55968.000000000007</v>
      </c>
      <c r="I2486" s="12" t="s">
        <v>4905</v>
      </c>
    </row>
    <row r="2487" spans="1:9" ht="47.25" hidden="1" outlineLevel="4" x14ac:dyDescent="0.25">
      <c r="A2487" s="353">
        <v>11</v>
      </c>
      <c r="B2487" s="362" t="s">
        <v>3557</v>
      </c>
      <c r="C2487" s="359" t="s">
        <v>1123</v>
      </c>
      <c r="D2487" s="362" t="s">
        <v>5226</v>
      </c>
      <c r="E2487" s="12">
        <v>18</v>
      </c>
      <c r="F2487" s="12" t="s">
        <v>4340</v>
      </c>
      <c r="G2487" s="12">
        <v>517.28000000000009</v>
      </c>
      <c r="H2487" s="363">
        <v>9311.0400000000009</v>
      </c>
      <c r="I2487" s="12" t="s">
        <v>4905</v>
      </c>
    </row>
    <row r="2488" spans="1:9" ht="47.25" hidden="1" outlineLevel="4" x14ac:dyDescent="0.25">
      <c r="A2488" s="353">
        <v>12</v>
      </c>
      <c r="B2488" s="362" t="s">
        <v>3558</v>
      </c>
      <c r="C2488" s="359" t="s">
        <v>1123</v>
      </c>
      <c r="D2488" s="362" t="s">
        <v>5226</v>
      </c>
      <c r="E2488" s="12">
        <v>5</v>
      </c>
      <c r="F2488" s="12" t="s">
        <v>4340</v>
      </c>
      <c r="G2488" s="12">
        <v>1949.76</v>
      </c>
      <c r="H2488" s="363">
        <v>9748.82</v>
      </c>
      <c r="I2488" s="12" t="s">
        <v>4905</v>
      </c>
    </row>
    <row r="2489" spans="1:9" ht="47.25" hidden="1" outlineLevel="4" x14ac:dyDescent="0.25">
      <c r="A2489" s="353">
        <v>13</v>
      </c>
      <c r="B2489" s="362" t="s">
        <v>3559</v>
      </c>
      <c r="C2489" s="359" t="s">
        <v>1123</v>
      </c>
      <c r="D2489" s="362" t="s">
        <v>5226</v>
      </c>
      <c r="E2489" s="12">
        <v>8</v>
      </c>
      <c r="F2489" s="12" t="s">
        <v>4340</v>
      </c>
      <c r="G2489" s="12">
        <v>1929.2</v>
      </c>
      <c r="H2489" s="363">
        <v>15433.6</v>
      </c>
      <c r="I2489" s="12" t="s">
        <v>4905</v>
      </c>
    </row>
    <row r="2490" spans="1:9" ht="47.25" hidden="1" outlineLevel="4" x14ac:dyDescent="0.25">
      <c r="A2490" s="353">
        <v>14</v>
      </c>
      <c r="B2490" s="362" t="s">
        <v>3560</v>
      </c>
      <c r="C2490" s="359" t="s">
        <v>1123</v>
      </c>
      <c r="D2490" s="362" t="s">
        <v>5226</v>
      </c>
      <c r="E2490" s="12">
        <v>535</v>
      </c>
      <c r="F2490" s="12" t="s">
        <v>4340</v>
      </c>
      <c r="G2490" s="12">
        <v>3943.2000000000003</v>
      </c>
      <c r="H2490" s="363">
        <v>2109612</v>
      </c>
      <c r="I2490" s="12" t="s">
        <v>4905</v>
      </c>
    </row>
    <row r="2491" spans="1:9" ht="47.25" hidden="1" outlineLevel="4" x14ac:dyDescent="0.25">
      <c r="A2491" s="353">
        <v>15</v>
      </c>
      <c r="B2491" s="362" t="s">
        <v>3561</v>
      </c>
      <c r="C2491" s="359" t="s">
        <v>1123</v>
      </c>
      <c r="D2491" s="362" t="s">
        <v>5226</v>
      </c>
      <c r="E2491" s="12">
        <v>44</v>
      </c>
      <c r="F2491" s="12" t="s">
        <v>4340</v>
      </c>
      <c r="G2491" s="12">
        <v>5543.8</v>
      </c>
      <c r="H2491" s="363">
        <v>243927.2</v>
      </c>
      <c r="I2491" s="12" t="s">
        <v>4905</v>
      </c>
    </row>
    <row r="2492" spans="1:9" ht="47.25" hidden="1" outlineLevel="4" x14ac:dyDescent="0.25">
      <c r="A2492" s="353">
        <v>16</v>
      </c>
      <c r="B2492" s="362" t="s">
        <v>3562</v>
      </c>
      <c r="C2492" s="359" t="s">
        <v>1123</v>
      </c>
      <c r="D2492" s="362" t="s">
        <v>5226</v>
      </c>
      <c r="E2492" s="12">
        <v>3</v>
      </c>
      <c r="F2492" s="12" t="s">
        <v>4339</v>
      </c>
      <c r="G2492" s="12">
        <v>23320.000000000004</v>
      </c>
      <c r="H2492" s="363">
        <v>69960.000000000015</v>
      </c>
      <c r="I2492" s="12" t="s">
        <v>4905</v>
      </c>
    </row>
    <row r="2493" spans="1:9" ht="47.25" hidden="1" outlineLevel="4" x14ac:dyDescent="0.25">
      <c r="A2493" s="353">
        <v>17</v>
      </c>
      <c r="B2493" s="362" t="s">
        <v>3563</v>
      </c>
      <c r="C2493" s="359" t="s">
        <v>1123</v>
      </c>
      <c r="D2493" s="362" t="s">
        <v>5226</v>
      </c>
      <c r="E2493" s="12">
        <v>3</v>
      </c>
      <c r="F2493" s="12" t="s">
        <v>4339</v>
      </c>
      <c r="G2493" s="12">
        <v>13780</v>
      </c>
      <c r="H2493" s="363">
        <v>41340</v>
      </c>
      <c r="I2493" s="12" t="s">
        <v>4905</v>
      </c>
    </row>
    <row r="2494" spans="1:9" ht="47.25" hidden="1" outlineLevel="4" x14ac:dyDescent="0.25">
      <c r="A2494" s="353">
        <v>18</v>
      </c>
      <c r="B2494" s="362" t="s">
        <v>3552</v>
      </c>
      <c r="C2494" s="359" t="s">
        <v>1123</v>
      </c>
      <c r="D2494" s="362" t="s">
        <v>5226</v>
      </c>
      <c r="E2494" s="12">
        <v>1</v>
      </c>
      <c r="F2494" s="12" t="s">
        <v>4340</v>
      </c>
      <c r="G2494" s="12">
        <v>4240</v>
      </c>
      <c r="H2494" s="363">
        <v>4240</v>
      </c>
      <c r="I2494" s="12" t="s">
        <v>4905</v>
      </c>
    </row>
    <row r="2495" spans="1:9" ht="78.75" hidden="1" outlineLevel="4" x14ac:dyDescent="0.25">
      <c r="A2495" s="353">
        <v>19</v>
      </c>
      <c r="B2495" s="362" t="s">
        <v>3564</v>
      </c>
      <c r="C2495" s="359" t="s">
        <v>1123</v>
      </c>
      <c r="D2495" s="362" t="s">
        <v>5226</v>
      </c>
      <c r="E2495" s="12">
        <v>8</v>
      </c>
      <c r="F2495" s="12" t="s">
        <v>4340</v>
      </c>
      <c r="G2495" s="12">
        <v>5088.0000000000009</v>
      </c>
      <c r="H2495" s="363">
        <v>40704.000000000007</v>
      </c>
      <c r="I2495" s="12" t="s">
        <v>4905</v>
      </c>
    </row>
    <row r="2496" spans="1:9" ht="47.25" hidden="1" outlineLevel="4" x14ac:dyDescent="0.25">
      <c r="A2496" s="353">
        <v>20</v>
      </c>
      <c r="B2496" s="362" t="s">
        <v>3565</v>
      </c>
      <c r="C2496" s="359" t="s">
        <v>1123</v>
      </c>
      <c r="D2496" s="362" t="s">
        <v>5226</v>
      </c>
      <c r="E2496" s="12">
        <v>4</v>
      </c>
      <c r="F2496" s="12" t="s">
        <v>5105</v>
      </c>
      <c r="G2496" s="12">
        <v>3498.0000000000005</v>
      </c>
      <c r="H2496" s="363">
        <v>13992.000000000002</v>
      </c>
      <c r="I2496" s="12" t="s">
        <v>4905</v>
      </c>
    </row>
    <row r="2497" spans="1:9" ht="47.25" hidden="1" outlineLevel="4" x14ac:dyDescent="0.25">
      <c r="A2497" s="353">
        <v>21</v>
      </c>
      <c r="B2497" s="362" t="s">
        <v>3566</v>
      </c>
      <c r="C2497" s="359" t="s">
        <v>1123</v>
      </c>
      <c r="D2497" s="362" t="s">
        <v>5226</v>
      </c>
      <c r="E2497" s="12">
        <v>2</v>
      </c>
      <c r="F2497" s="12" t="s">
        <v>4340</v>
      </c>
      <c r="G2497" s="12">
        <v>4579.2</v>
      </c>
      <c r="H2497" s="363">
        <v>9158.4</v>
      </c>
      <c r="I2497" s="12" t="s">
        <v>4905</v>
      </c>
    </row>
    <row r="2498" spans="1:9" outlineLevel="3" collapsed="1" x14ac:dyDescent="0.25">
      <c r="A2498" s="396" t="s">
        <v>3567</v>
      </c>
      <c r="B2498" s="396"/>
      <c r="C2498" s="396"/>
      <c r="D2498" s="345"/>
      <c r="E2498" s="367"/>
      <c r="F2498" s="351"/>
      <c r="G2498" s="361"/>
      <c r="H2498" s="378">
        <f>SUM(H2477:H2497)</f>
        <v>4313656.2200000016</v>
      </c>
      <c r="I2498" s="351"/>
    </row>
    <row r="2499" spans="1:9" outlineLevel="3" x14ac:dyDescent="0.25">
      <c r="A2499" s="351" t="s">
        <v>3586</v>
      </c>
      <c r="B2499" s="388" t="s">
        <v>3587</v>
      </c>
      <c r="C2499" s="388"/>
      <c r="D2499" s="351"/>
      <c r="E2499" s="370"/>
      <c r="F2499" s="345"/>
      <c r="G2499" s="369"/>
      <c r="H2499" s="363"/>
      <c r="I2499" s="345"/>
    </row>
    <row r="2500" spans="1:9" ht="47.25" hidden="1" outlineLevel="4" x14ac:dyDescent="0.25">
      <c r="A2500" s="353">
        <v>1</v>
      </c>
      <c r="B2500" s="362" t="s">
        <v>3573</v>
      </c>
      <c r="C2500" s="359" t="s">
        <v>1123</v>
      </c>
      <c r="D2500" s="362" t="s">
        <v>5226</v>
      </c>
      <c r="E2500" s="12">
        <v>5</v>
      </c>
      <c r="F2500" s="12" t="s">
        <v>5874</v>
      </c>
      <c r="G2500" s="12">
        <v>237067</v>
      </c>
      <c r="H2500" s="363">
        <f>E2500*G2500</f>
        <v>1185335</v>
      </c>
      <c r="I2500" s="12" t="s">
        <v>4905</v>
      </c>
    </row>
    <row r="2501" spans="1:9" ht="47.25" hidden="1" outlineLevel="4" x14ac:dyDescent="0.25">
      <c r="A2501" s="353">
        <v>2</v>
      </c>
      <c r="B2501" s="362" t="s">
        <v>3574</v>
      </c>
      <c r="C2501" s="359" t="s">
        <v>1123</v>
      </c>
      <c r="D2501" s="362" t="s">
        <v>5226</v>
      </c>
      <c r="E2501" s="12">
        <v>1</v>
      </c>
      <c r="F2501" s="12" t="s">
        <v>5874</v>
      </c>
      <c r="G2501" s="12">
        <v>625245</v>
      </c>
      <c r="H2501" s="363">
        <f t="shared" ref="H2501:H2507" si="29">E2501*G2501</f>
        <v>625245</v>
      </c>
      <c r="I2501" s="12" t="s">
        <v>4905</v>
      </c>
    </row>
    <row r="2502" spans="1:9" ht="47.25" hidden="1" outlineLevel="4" x14ac:dyDescent="0.25">
      <c r="A2502" s="353">
        <v>3</v>
      </c>
      <c r="B2502" s="362" t="s">
        <v>3575</v>
      </c>
      <c r="C2502" s="359" t="s">
        <v>1123</v>
      </c>
      <c r="D2502" s="362" t="s">
        <v>5226</v>
      </c>
      <c r="E2502" s="12">
        <v>1</v>
      </c>
      <c r="F2502" s="12" t="s">
        <v>5874</v>
      </c>
      <c r="G2502" s="12">
        <v>1667685</v>
      </c>
      <c r="H2502" s="363">
        <f t="shared" si="29"/>
        <v>1667685</v>
      </c>
      <c r="I2502" s="12" t="s">
        <v>4905</v>
      </c>
    </row>
    <row r="2503" spans="1:9" ht="47.25" hidden="1" outlineLevel="4" x14ac:dyDescent="0.25">
      <c r="A2503" s="353">
        <v>4</v>
      </c>
      <c r="B2503" s="362" t="s">
        <v>3576</v>
      </c>
      <c r="C2503" s="359" t="s">
        <v>1123</v>
      </c>
      <c r="D2503" s="362" t="s">
        <v>5226</v>
      </c>
      <c r="E2503" s="12">
        <v>1</v>
      </c>
      <c r="F2503" s="12" t="s">
        <v>5874</v>
      </c>
      <c r="G2503" s="12">
        <v>1000282</v>
      </c>
      <c r="H2503" s="363">
        <f t="shared" si="29"/>
        <v>1000282</v>
      </c>
      <c r="I2503" s="12" t="s">
        <v>4905</v>
      </c>
    </row>
    <row r="2504" spans="1:9" ht="47.25" hidden="1" outlineLevel="4" x14ac:dyDescent="0.25">
      <c r="A2504" s="353">
        <v>5</v>
      </c>
      <c r="B2504" s="362" t="s">
        <v>3577</v>
      </c>
      <c r="C2504" s="359" t="s">
        <v>1123</v>
      </c>
      <c r="D2504" s="362" t="s">
        <v>5226</v>
      </c>
      <c r="E2504" s="12">
        <v>2</v>
      </c>
      <c r="F2504" s="12" t="s">
        <v>5874</v>
      </c>
      <c r="G2504" s="12">
        <v>266049.09999999998</v>
      </c>
      <c r="H2504" s="363">
        <f t="shared" si="29"/>
        <v>532098.19999999995</v>
      </c>
      <c r="I2504" s="12" t="s">
        <v>4905</v>
      </c>
    </row>
    <row r="2505" spans="1:9" ht="47.25" hidden="1" outlineLevel="4" x14ac:dyDescent="0.25">
      <c r="A2505" s="353">
        <v>6</v>
      </c>
      <c r="B2505" s="362" t="s">
        <v>3578</v>
      </c>
      <c r="C2505" s="359" t="s">
        <v>1123</v>
      </c>
      <c r="D2505" s="362" t="s">
        <v>5226</v>
      </c>
      <c r="E2505" s="12">
        <v>1</v>
      </c>
      <c r="F2505" s="12" t="s">
        <v>5874</v>
      </c>
      <c r="G2505" s="12">
        <v>149400</v>
      </c>
      <c r="H2505" s="363">
        <f t="shared" si="29"/>
        <v>149400</v>
      </c>
      <c r="I2505" s="12" t="s">
        <v>4905</v>
      </c>
    </row>
    <row r="2506" spans="1:9" ht="47.25" hidden="1" outlineLevel="4" x14ac:dyDescent="0.25">
      <c r="A2506" s="353">
        <v>7</v>
      </c>
      <c r="B2506" s="362" t="s">
        <v>3579</v>
      </c>
      <c r="C2506" s="359" t="s">
        <v>1123</v>
      </c>
      <c r="D2506" s="362" t="s">
        <v>5226</v>
      </c>
      <c r="E2506" s="12">
        <v>1</v>
      </c>
      <c r="F2506" s="12" t="s">
        <v>5874</v>
      </c>
      <c r="G2506" s="12">
        <v>131625</v>
      </c>
      <c r="H2506" s="363">
        <f t="shared" si="29"/>
        <v>131625</v>
      </c>
      <c r="I2506" s="12" t="s">
        <v>4905</v>
      </c>
    </row>
    <row r="2507" spans="1:9" ht="47.25" hidden="1" outlineLevel="4" x14ac:dyDescent="0.25">
      <c r="A2507" s="353">
        <v>8</v>
      </c>
      <c r="B2507" s="362" t="s">
        <v>3580</v>
      </c>
      <c r="C2507" s="359" t="s">
        <v>1123</v>
      </c>
      <c r="D2507" s="362" t="s">
        <v>5226</v>
      </c>
      <c r="E2507" s="12">
        <v>1</v>
      </c>
      <c r="F2507" s="12" t="s">
        <v>5874</v>
      </c>
      <c r="G2507" s="12">
        <v>107850</v>
      </c>
      <c r="H2507" s="363">
        <f t="shared" si="29"/>
        <v>107850</v>
      </c>
      <c r="I2507" s="12" t="s">
        <v>4905</v>
      </c>
    </row>
    <row r="2508" spans="1:9" ht="47.25" hidden="1" outlineLevel="4" x14ac:dyDescent="0.25">
      <c r="A2508" s="353">
        <v>9</v>
      </c>
      <c r="B2508" s="362" t="s">
        <v>3581</v>
      </c>
      <c r="C2508" s="359" t="s">
        <v>1123</v>
      </c>
      <c r="D2508" s="362" t="s">
        <v>5872</v>
      </c>
      <c r="E2508" s="12">
        <v>3</v>
      </c>
      <c r="F2508" s="12" t="s">
        <v>5874</v>
      </c>
      <c r="G2508" s="12">
        <v>2410714.2799999998</v>
      </c>
      <c r="H2508" s="363">
        <f t="shared" ref="H2508:H2523" si="30">E2508*G2508</f>
        <v>7232142.8399999999</v>
      </c>
      <c r="I2508" s="12" t="s">
        <v>4905</v>
      </c>
    </row>
    <row r="2509" spans="1:9" ht="47.25" hidden="1" outlineLevel="4" x14ac:dyDescent="0.25">
      <c r="A2509" s="353">
        <v>10</v>
      </c>
      <c r="B2509" s="362" t="s">
        <v>3582</v>
      </c>
      <c r="C2509" s="12" t="s">
        <v>1135</v>
      </c>
      <c r="D2509" s="362" t="s">
        <v>5872</v>
      </c>
      <c r="E2509" s="12">
        <v>10</v>
      </c>
      <c r="F2509" s="12" t="s">
        <v>5874</v>
      </c>
      <c r="G2509" s="12">
        <v>2053571.42</v>
      </c>
      <c r="H2509" s="363">
        <f t="shared" si="30"/>
        <v>20535714.199999999</v>
      </c>
      <c r="I2509" s="12" t="s">
        <v>4905</v>
      </c>
    </row>
    <row r="2510" spans="1:9" ht="47.25" hidden="1" outlineLevel="4" x14ac:dyDescent="0.25">
      <c r="A2510" s="353">
        <v>11</v>
      </c>
      <c r="B2510" s="362" t="s">
        <v>3583</v>
      </c>
      <c r="C2510" s="359" t="s">
        <v>1123</v>
      </c>
      <c r="D2510" s="362" t="s">
        <v>5872</v>
      </c>
      <c r="E2510" s="12">
        <v>1</v>
      </c>
      <c r="F2510" s="12" t="s">
        <v>5874</v>
      </c>
      <c r="G2510" s="12">
        <v>4275000</v>
      </c>
      <c r="H2510" s="363">
        <f t="shared" si="30"/>
        <v>4275000</v>
      </c>
      <c r="I2510" s="12" t="s">
        <v>4905</v>
      </c>
    </row>
    <row r="2511" spans="1:9" ht="47.25" hidden="1" outlineLevel="4" x14ac:dyDescent="0.25">
      <c r="A2511" s="353">
        <v>12</v>
      </c>
      <c r="B2511" s="362" t="s">
        <v>5912</v>
      </c>
      <c r="C2511" s="359" t="s">
        <v>1123</v>
      </c>
      <c r="D2511" s="362" t="s">
        <v>5872</v>
      </c>
      <c r="E2511" s="12">
        <v>4</v>
      </c>
      <c r="F2511" s="12" t="s">
        <v>5874</v>
      </c>
      <c r="G2511" s="12">
        <v>200000</v>
      </c>
      <c r="H2511" s="363">
        <f t="shared" si="30"/>
        <v>800000</v>
      </c>
      <c r="I2511" s="12" t="s">
        <v>4905</v>
      </c>
    </row>
    <row r="2512" spans="1:9" ht="47.25" hidden="1" outlineLevel="4" x14ac:dyDescent="0.25">
      <c r="A2512" s="353">
        <v>13</v>
      </c>
      <c r="B2512" s="121" t="s">
        <v>3585</v>
      </c>
      <c r="C2512" s="106" t="s">
        <v>2408</v>
      </c>
      <c r="D2512" s="362" t="s">
        <v>5872</v>
      </c>
      <c r="E2512" s="53">
        <v>1</v>
      </c>
      <c r="F2512" s="54" t="s">
        <v>4339</v>
      </c>
      <c r="G2512" s="12">
        <v>170000</v>
      </c>
      <c r="H2512" s="363">
        <f t="shared" si="30"/>
        <v>170000</v>
      </c>
      <c r="I2512" s="12" t="s">
        <v>4905</v>
      </c>
    </row>
    <row r="2513" spans="1:9" ht="47.25" hidden="1" outlineLevel="4" x14ac:dyDescent="0.25">
      <c r="A2513" s="353">
        <v>14</v>
      </c>
      <c r="B2513" s="362" t="s">
        <v>5913</v>
      </c>
      <c r="C2513" s="106" t="s">
        <v>2408</v>
      </c>
      <c r="D2513" s="362" t="s">
        <v>5872</v>
      </c>
      <c r="E2513" s="53">
        <v>1</v>
      </c>
      <c r="F2513" s="12" t="s">
        <v>5874</v>
      </c>
      <c r="G2513" s="12">
        <v>222100</v>
      </c>
      <c r="H2513" s="363">
        <f t="shared" si="30"/>
        <v>222100</v>
      </c>
      <c r="I2513" s="12" t="s">
        <v>4905</v>
      </c>
    </row>
    <row r="2514" spans="1:9" ht="47.25" hidden="1" outlineLevel="4" x14ac:dyDescent="0.25">
      <c r="A2514" s="353">
        <v>15</v>
      </c>
      <c r="B2514" s="173" t="s">
        <v>3647</v>
      </c>
      <c r="C2514" s="106" t="s">
        <v>2408</v>
      </c>
      <c r="D2514" s="362" t="s">
        <v>5872</v>
      </c>
      <c r="E2514" s="12">
        <v>2</v>
      </c>
      <c r="F2514" s="12" t="s">
        <v>5874</v>
      </c>
      <c r="G2514" s="12">
        <v>810000</v>
      </c>
      <c r="H2514" s="363">
        <f t="shared" si="30"/>
        <v>1620000</v>
      </c>
      <c r="I2514" s="12" t="s">
        <v>4905</v>
      </c>
    </row>
    <row r="2515" spans="1:9" ht="47.25" hidden="1" outlineLevel="4" x14ac:dyDescent="0.25">
      <c r="A2515" s="353">
        <v>16</v>
      </c>
      <c r="B2515" s="173" t="s">
        <v>3648</v>
      </c>
      <c r="C2515" s="106" t="s">
        <v>2408</v>
      </c>
      <c r="D2515" s="362" t="s">
        <v>5872</v>
      </c>
      <c r="E2515" s="12">
        <v>2</v>
      </c>
      <c r="F2515" s="12" t="s">
        <v>5874</v>
      </c>
      <c r="G2515" s="12">
        <v>880000</v>
      </c>
      <c r="H2515" s="363">
        <f t="shared" si="30"/>
        <v>1760000</v>
      </c>
      <c r="I2515" s="12" t="s">
        <v>4905</v>
      </c>
    </row>
    <row r="2516" spans="1:9" ht="47.25" hidden="1" outlineLevel="4" x14ac:dyDescent="0.25">
      <c r="A2516" s="353">
        <v>17</v>
      </c>
      <c r="B2516" s="173" t="s">
        <v>3649</v>
      </c>
      <c r="C2516" s="106" t="s">
        <v>2408</v>
      </c>
      <c r="D2516" s="362" t="s">
        <v>5872</v>
      </c>
      <c r="E2516" s="12">
        <v>2</v>
      </c>
      <c r="F2516" s="12" t="s">
        <v>5874</v>
      </c>
      <c r="G2516" s="12">
        <v>432000</v>
      </c>
      <c r="H2516" s="363">
        <f t="shared" si="30"/>
        <v>864000</v>
      </c>
      <c r="I2516" s="12" t="s">
        <v>4905</v>
      </c>
    </row>
    <row r="2517" spans="1:9" ht="47.25" hidden="1" outlineLevel="4" x14ac:dyDescent="0.25">
      <c r="A2517" s="353">
        <v>18</v>
      </c>
      <c r="B2517" s="173" t="s">
        <v>3650</v>
      </c>
      <c r="C2517" s="106" t="s">
        <v>2408</v>
      </c>
      <c r="D2517" s="362" t="s">
        <v>5872</v>
      </c>
      <c r="E2517" s="12">
        <v>2</v>
      </c>
      <c r="F2517" s="12" t="s">
        <v>5874</v>
      </c>
      <c r="G2517" s="12">
        <v>432000</v>
      </c>
      <c r="H2517" s="363">
        <f t="shared" si="30"/>
        <v>864000</v>
      </c>
      <c r="I2517" s="12" t="s">
        <v>4905</v>
      </c>
    </row>
    <row r="2518" spans="1:9" ht="47.25" hidden="1" outlineLevel="4" x14ac:dyDescent="0.25">
      <c r="A2518" s="353">
        <v>19</v>
      </c>
      <c r="B2518" s="173" t="s">
        <v>3651</v>
      </c>
      <c r="C2518" s="106" t="s">
        <v>2408</v>
      </c>
      <c r="D2518" s="362" t="s">
        <v>5872</v>
      </c>
      <c r="E2518" s="12">
        <v>1</v>
      </c>
      <c r="F2518" s="12" t="s">
        <v>5874</v>
      </c>
      <c r="G2518" s="12">
        <v>432000</v>
      </c>
      <c r="H2518" s="363">
        <f t="shared" si="30"/>
        <v>432000</v>
      </c>
      <c r="I2518" s="12" t="s">
        <v>4905</v>
      </c>
    </row>
    <row r="2519" spans="1:9" ht="47.25" hidden="1" outlineLevel="4" x14ac:dyDescent="0.25">
      <c r="A2519" s="353">
        <v>20</v>
      </c>
      <c r="B2519" s="173" t="s">
        <v>3651</v>
      </c>
      <c r="C2519" s="106" t="s">
        <v>2408</v>
      </c>
      <c r="D2519" s="362" t="s">
        <v>5872</v>
      </c>
      <c r="E2519" s="12">
        <v>1</v>
      </c>
      <c r="F2519" s="12" t="s">
        <v>5874</v>
      </c>
      <c r="G2519" s="12">
        <v>432000</v>
      </c>
      <c r="H2519" s="363">
        <f t="shared" si="30"/>
        <v>432000</v>
      </c>
      <c r="I2519" s="12" t="s">
        <v>4905</v>
      </c>
    </row>
    <row r="2520" spans="1:9" ht="47.25" hidden="1" outlineLevel="4" x14ac:dyDescent="0.25">
      <c r="A2520" s="353">
        <v>21</v>
      </c>
      <c r="B2520" s="173" t="s">
        <v>3652</v>
      </c>
      <c r="C2520" s="106" t="s">
        <v>2408</v>
      </c>
      <c r="D2520" s="362" t="s">
        <v>5872</v>
      </c>
      <c r="E2520" s="12">
        <v>1</v>
      </c>
      <c r="F2520" s="12" t="s">
        <v>5874</v>
      </c>
      <c r="G2520" s="12">
        <v>432000</v>
      </c>
      <c r="H2520" s="363">
        <f t="shared" si="30"/>
        <v>432000</v>
      </c>
      <c r="I2520" s="12" t="s">
        <v>4905</v>
      </c>
    </row>
    <row r="2521" spans="1:9" ht="47.25" hidden="1" outlineLevel="4" x14ac:dyDescent="0.25">
      <c r="A2521" s="353">
        <v>22</v>
      </c>
      <c r="B2521" s="173" t="s">
        <v>3652</v>
      </c>
      <c r="C2521" s="106" t="s">
        <v>2408</v>
      </c>
      <c r="D2521" s="362" t="s">
        <v>5872</v>
      </c>
      <c r="E2521" s="12">
        <v>1</v>
      </c>
      <c r="F2521" s="12" t="s">
        <v>5874</v>
      </c>
      <c r="G2521" s="12">
        <v>432000</v>
      </c>
      <c r="H2521" s="363">
        <f t="shared" si="30"/>
        <v>432000</v>
      </c>
      <c r="I2521" s="12" t="s">
        <v>4905</v>
      </c>
    </row>
    <row r="2522" spans="1:9" ht="47.25" hidden="1" outlineLevel="4" x14ac:dyDescent="0.25">
      <c r="A2522" s="353">
        <v>23</v>
      </c>
      <c r="B2522" s="362" t="s">
        <v>3584</v>
      </c>
      <c r="C2522" s="106" t="s">
        <v>2408</v>
      </c>
      <c r="D2522" s="362" t="s">
        <v>5872</v>
      </c>
      <c r="E2522" s="12">
        <v>5</v>
      </c>
      <c r="F2522" s="12" t="s">
        <v>5874</v>
      </c>
      <c r="G2522" s="12">
        <v>250000</v>
      </c>
      <c r="H2522" s="363">
        <f t="shared" si="30"/>
        <v>1250000</v>
      </c>
      <c r="I2522" s="12" t="s">
        <v>4905</v>
      </c>
    </row>
    <row r="2523" spans="1:9" ht="47.25" hidden="1" outlineLevel="4" x14ac:dyDescent="0.25">
      <c r="A2523" s="353">
        <v>24</v>
      </c>
      <c r="B2523" s="362" t="s">
        <v>3695</v>
      </c>
      <c r="C2523" s="106" t="s">
        <v>2408</v>
      </c>
      <c r="D2523" s="362" t="s">
        <v>5872</v>
      </c>
      <c r="E2523" s="12">
        <v>5</v>
      </c>
      <c r="F2523" s="12" t="s">
        <v>4339</v>
      </c>
      <c r="G2523" s="12">
        <v>23318.93</v>
      </c>
      <c r="H2523" s="363">
        <f t="shared" si="30"/>
        <v>116594.65</v>
      </c>
      <c r="I2523" s="12" t="s">
        <v>4905</v>
      </c>
    </row>
    <row r="2524" spans="1:9" outlineLevel="3" collapsed="1" x14ac:dyDescent="0.25">
      <c r="A2524" s="396" t="s">
        <v>5914</v>
      </c>
      <c r="B2524" s="396"/>
      <c r="C2524" s="396"/>
      <c r="D2524" s="345"/>
      <c r="E2524" s="367"/>
      <c r="F2524" s="351"/>
      <c r="G2524" s="361"/>
      <c r="H2524" s="378">
        <f>SUM(H2500:H2523)</f>
        <v>46837071.889999993</v>
      </c>
      <c r="I2524" s="351"/>
    </row>
    <row r="2525" spans="1:9" outlineLevel="2" x14ac:dyDescent="0.25">
      <c r="A2525" s="396" t="s">
        <v>5895</v>
      </c>
      <c r="B2525" s="396"/>
      <c r="C2525" s="396"/>
      <c r="D2525" s="354"/>
      <c r="E2525" s="354"/>
      <c r="F2525" s="354"/>
      <c r="G2525" s="354"/>
      <c r="H2525" s="378">
        <f>H1389+H1520+H1538+H1542+H1687+H1748+H1777+H1939+H1975+H2275+H2281+H2475+H2498+H2524</f>
        <v>498113823.65600008</v>
      </c>
      <c r="I2525" s="354"/>
    </row>
    <row r="2526" spans="1:9" outlineLevel="1" x14ac:dyDescent="0.25">
      <c r="A2526" s="388" t="s">
        <v>5896</v>
      </c>
      <c r="B2526" s="388"/>
      <c r="C2526" s="350"/>
      <c r="D2526" s="350"/>
      <c r="E2526" s="350"/>
      <c r="F2526" s="350"/>
      <c r="G2526" s="350"/>
      <c r="H2526" s="349">
        <f>H1380+H2525</f>
        <v>1722925365.1902204</v>
      </c>
      <c r="I2526" s="350"/>
    </row>
    <row r="2527" spans="1:9" outlineLevel="1" x14ac:dyDescent="0.25">
      <c r="A2527" s="351">
        <v>1</v>
      </c>
      <c r="B2527" s="352" t="s">
        <v>20</v>
      </c>
      <c r="C2527" s="353"/>
      <c r="D2527" s="353"/>
      <c r="E2527" s="354"/>
      <c r="F2527" s="354"/>
      <c r="G2527" s="12"/>
      <c r="H2527" s="12"/>
      <c r="I2527" s="354"/>
    </row>
    <row r="2528" spans="1:9" ht="78.75" hidden="1" outlineLevel="2" x14ac:dyDescent="0.25">
      <c r="A2528" s="12">
        <v>1</v>
      </c>
      <c r="B2528" s="12" t="s">
        <v>3591</v>
      </c>
      <c r="C2528" s="372" t="s">
        <v>1123</v>
      </c>
      <c r="D2528" s="372" t="s">
        <v>5226</v>
      </c>
      <c r="E2528" s="372">
        <v>1</v>
      </c>
      <c r="F2528" s="372" t="s">
        <v>938</v>
      </c>
      <c r="G2528" s="372" t="s">
        <v>5897</v>
      </c>
      <c r="H2528" s="373">
        <v>2249285.71</v>
      </c>
      <c r="I2528" s="374" t="s">
        <v>4905</v>
      </c>
    </row>
    <row r="2529" spans="1:9" outlineLevel="1" collapsed="1" x14ac:dyDescent="0.25">
      <c r="A2529" s="388" t="s">
        <v>4893</v>
      </c>
      <c r="B2529" s="388"/>
      <c r="C2529" s="348"/>
      <c r="D2529" s="348"/>
      <c r="E2529" s="348"/>
      <c r="F2529" s="348"/>
      <c r="G2529" s="348"/>
      <c r="H2529" s="349">
        <f>H2528</f>
        <v>2249285.71</v>
      </c>
      <c r="I2529" s="348"/>
    </row>
    <row r="2530" spans="1:9" outlineLevel="1" x14ac:dyDescent="0.25">
      <c r="A2530" s="351">
        <v>1</v>
      </c>
      <c r="B2530" s="352" t="s">
        <v>22</v>
      </c>
      <c r="C2530" s="353"/>
      <c r="D2530" s="353"/>
      <c r="E2530" s="354"/>
      <c r="F2530" s="354"/>
      <c r="G2530" s="12"/>
      <c r="H2530" s="12"/>
      <c r="I2530" s="354"/>
    </row>
    <row r="2531" spans="1:9" outlineLevel="2" x14ac:dyDescent="0.25">
      <c r="A2531" s="351" t="s">
        <v>1119</v>
      </c>
      <c r="B2531" s="352" t="s">
        <v>3592</v>
      </c>
      <c r="C2531" s="353"/>
      <c r="D2531" s="350"/>
      <c r="E2531" s="350"/>
      <c r="F2531" s="350"/>
      <c r="G2531" s="350"/>
      <c r="H2531" s="350"/>
      <c r="I2531" s="350"/>
    </row>
    <row r="2532" spans="1:9" ht="47.25" hidden="1" outlineLevel="3" x14ac:dyDescent="0.25">
      <c r="A2532" s="12">
        <v>1</v>
      </c>
      <c r="B2532" s="92" t="s">
        <v>3593</v>
      </c>
      <c r="C2532" s="12" t="s">
        <v>2408</v>
      </c>
      <c r="D2532" s="92" t="s">
        <v>5872</v>
      </c>
      <c r="E2532" s="12">
        <v>1</v>
      </c>
      <c r="F2532" s="12" t="s">
        <v>1079</v>
      </c>
      <c r="G2532" s="12" t="s">
        <v>5897</v>
      </c>
      <c r="H2532" s="363">
        <v>7795666</v>
      </c>
      <c r="I2532" s="12" t="s">
        <v>4905</v>
      </c>
    </row>
    <row r="2533" spans="1:9" ht="47.25" hidden="1" outlineLevel="3" x14ac:dyDescent="0.25">
      <c r="A2533" s="12">
        <v>2</v>
      </c>
      <c r="B2533" s="92" t="s">
        <v>3594</v>
      </c>
      <c r="C2533" s="12" t="s">
        <v>2408</v>
      </c>
      <c r="D2533" s="92" t="s">
        <v>5872</v>
      </c>
      <c r="E2533" s="12">
        <v>1</v>
      </c>
      <c r="F2533" s="12" t="s">
        <v>1079</v>
      </c>
      <c r="G2533" s="12" t="s">
        <v>5897</v>
      </c>
      <c r="H2533" s="363">
        <v>16681</v>
      </c>
      <c r="I2533" s="12" t="s">
        <v>4905</v>
      </c>
    </row>
    <row r="2534" spans="1:9" ht="47.25" hidden="1" outlineLevel="3" x14ac:dyDescent="0.25">
      <c r="A2534" s="12">
        <v>3</v>
      </c>
      <c r="B2534" s="92" t="s">
        <v>3595</v>
      </c>
      <c r="C2534" s="12" t="s">
        <v>2408</v>
      </c>
      <c r="D2534" s="92" t="s">
        <v>5872</v>
      </c>
      <c r="E2534" s="12">
        <v>1</v>
      </c>
      <c r="F2534" s="12" t="s">
        <v>1079</v>
      </c>
      <c r="G2534" s="12" t="s">
        <v>5897</v>
      </c>
      <c r="H2534" s="363">
        <v>142621</v>
      </c>
      <c r="I2534" s="12" t="s">
        <v>4905</v>
      </c>
    </row>
    <row r="2535" spans="1:9" outlineLevel="2" collapsed="1" x14ac:dyDescent="0.25">
      <c r="A2535" s="397" t="s">
        <v>3596</v>
      </c>
      <c r="B2535" s="397"/>
      <c r="C2535" s="397"/>
      <c r="D2535" s="375"/>
      <c r="E2535" s="375"/>
      <c r="F2535" s="375"/>
      <c r="G2535" s="375"/>
      <c r="H2535" s="349">
        <f>SUM(H2532:H2534)</f>
        <v>7954968</v>
      </c>
      <c r="I2535" s="375"/>
    </row>
    <row r="2536" spans="1:9" outlineLevel="2" x14ac:dyDescent="0.25">
      <c r="A2536" s="351" t="s">
        <v>2388</v>
      </c>
      <c r="B2536" s="352" t="s">
        <v>3599</v>
      </c>
      <c r="C2536" s="350"/>
      <c r="D2536" s="350"/>
      <c r="E2536" s="350"/>
      <c r="F2536" s="350"/>
      <c r="G2536" s="350"/>
      <c r="H2536" s="350"/>
      <c r="I2536" s="350"/>
    </row>
    <row r="2537" spans="1:9" ht="47.25" hidden="1" outlineLevel="3" x14ac:dyDescent="0.25">
      <c r="A2537" s="12">
        <v>1</v>
      </c>
      <c r="B2537" s="92" t="s">
        <v>3600</v>
      </c>
      <c r="C2537" s="12" t="s">
        <v>1135</v>
      </c>
      <c r="D2537" s="92" t="s">
        <v>5872</v>
      </c>
      <c r="E2537" s="12">
        <v>1</v>
      </c>
      <c r="F2537" s="12" t="s">
        <v>1079</v>
      </c>
      <c r="G2537" s="12" t="s">
        <v>5897</v>
      </c>
      <c r="H2537" s="363">
        <v>19023278.57</v>
      </c>
      <c r="I2537" s="12" t="s">
        <v>4905</v>
      </c>
    </row>
    <row r="2538" spans="1:9" ht="47.25" hidden="1" outlineLevel="3" x14ac:dyDescent="0.25">
      <c r="A2538" s="12">
        <v>2</v>
      </c>
      <c r="B2538" s="92" t="s">
        <v>3601</v>
      </c>
      <c r="C2538" s="12" t="s">
        <v>1135</v>
      </c>
      <c r="D2538" s="92" t="s">
        <v>5872</v>
      </c>
      <c r="E2538" s="12">
        <v>1</v>
      </c>
      <c r="F2538" s="12" t="s">
        <v>1079</v>
      </c>
      <c r="G2538" s="12" t="s">
        <v>5897</v>
      </c>
      <c r="H2538" s="363">
        <v>163337424.28</v>
      </c>
      <c r="I2538" s="12" t="s">
        <v>4905</v>
      </c>
    </row>
    <row r="2539" spans="1:9" ht="47.25" hidden="1" outlineLevel="3" x14ac:dyDescent="0.25">
      <c r="A2539" s="12">
        <v>3</v>
      </c>
      <c r="B2539" s="92" t="s">
        <v>3602</v>
      </c>
      <c r="C2539" s="12" t="s">
        <v>1135</v>
      </c>
      <c r="D2539" s="92" t="s">
        <v>5872</v>
      </c>
      <c r="E2539" s="12">
        <v>1</v>
      </c>
      <c r="F2539" s="12" t="s">
        <v>1079</v>
      </c>
      <c r="G2539" s="12" t="s">
        <v>5897</v>
      </c>
      <c r="H2539" s="363">
        <v>116622600</v>
      </c>
      <c r="I2539" s="12" t="s">
        <v>4905</v>
      </c>
    </row>
    <row r="2540" spans="1:9" outlineLevel="2" collapsed="1" x14ac:dyDescent="0.25">
      <c r="A2540" s="396" t="s">
        <v>5898</v>
      </c>
      <c r="B2540" s="396"/>
      <c r="C2540" s="396"/>
      <c r="D2540" s="350"/>
      <c r="E2540" s="350"/>
      <c r="F2540" s="350"/>
      <c r="G2540" s="350"/>
      <c r="H2540" s="349">
        <f>SUM(H2537:H2539)</f>
        <v>298983302.85000002</v>
      </c>
      <c r="I2540" s="350"/>
    </row>
    <row r="2541" spans="1:9" ht="18.75" customHeight="1" outlineLevel="2" x14ac:dyDescent="0.25">
      <c r="A2541" s="351" t="s">
        <v>3609</v>
      </c>
      <c r="B2541" s="352" t="s">
        <v>3608</v>
      </c>
      <c r="C2541" s="351"/>
      <c r="D2541" s="352"/>
      <c r="E2541" s="376"/>
      <c r="F2541" s="376"/>
      <c r="G2541" s="376"/>
      <c r="H2541" s="363"/>
      <c r="I2541" s="376"/>
    </row>
    <row r="2542" spans="1:9" ht="47.25" hidden="1" outlineLevel="3" x14ac:dyDescent="0.25">
      <c r="A2542" s="12">
        <v>1</v>
      </c>
      <c r="B2542" s="92" t="s">
        <v>3610</v>
      </c>
      <c r="C2542" s="12" t="s">
        <v>2408</v>
      </c>
      <c r="D2542" s="92" t="s">
        <v>5872</v>
      </c>
      <c r="E2542" s="12">
        <v>1</v>
      </c>
      <c r="F2542" s="12" t="s">
        <v>1079</v>
      </c>
      <c r="G2542" s="12" t="s">
        <v>5897</v>
      </c>
      <c r="H2542" s="363">
        <v>1998214.29</v>
      </c>
      <c r="I2542" s="12" t="s">
        <v>4905</v>
      </c>
    </row>
    <row r="2543" spans="1:9" outlineLevel="2" collapsed="1" x14ac:dyDescent="0.25">
      <c r="A2543" s="388" t="s">
        <v>5899</v>
      </c>
      <c r="B2543" s="388"/>
      <c r="C2543" s="348"/>
      <c r="D2543" s="348"/>
      <c r="E2543" s="348"/>
      <c r="F2543" s="348"/>
      <c r="G2543" s="348"/>
      <c r="H2543" s="377">
        <f>H2542</f>
        <v>1998214.29</v>
      </c>
      <c r="I2543" s="348"/>
    </row>
    <row r="2544" spans="1:9" ht="18.75" customHeight="1" outlineLevel="2" x14ac:dyDescent="0.25">
      <c r="A2544" s="351" t="s">
        <v>3612</v>
      </c>
      <c r="B2544" s="352" t="s">
        <v>3611</v>
      </c>
      <c r="C2544" s="353"/>
      <c r="D2544" s="353"/>
      <c r="E2544" s="376"/>
      <c r="F2544" s="376"/>
      <c r="G2544" s="376"/>
      <c r="H2544" s="92"/>
      <c r="I2544" s="376"/>
    </row>
    <row r="2545" spans="1:9" ht="47.25" hidden="1" outlineLevel="3" x14ac:dyDescent="0.25">
      <c r="A2545" s="12">
        <v>1</v>
      </c>
      <c r="B2545" s="92" t="s">
        <v>3614</v>
      </c>
      <c r="C2545" s="12" t="s">
        <v>2408</v>
      </c>
      <c r="D2545" s="92" t="s">
        <v>5226</v>
      </c>
      <c r="E2545" s="12">
        <v>1</v>
      </c>
      <c r="F2545" s="12" t="s">
        <v>1079</v>
      </c>
      <c r="G2545" s="12" t="s">
        <v>5897</v>
      </c>
      <c r="H2545" s="363">
        <v>98214</v>
      </c>
      <c r="I2545" s="12" t="s">
        <v>4905</v>
      </c>
    </row>
    <row r="2546" spans="1:9" outlineLevel="2" collapsed="1" x14ac:dyDescent="0.25">
      <c r="A2546" s="396" t="s">
        <v>3613</v>
      </c>
      <c r="B2546" s="396"/>
      <c r="C2546" s="396"/>
      <c r="D2546" s="348"/>
      <c r="E2546" s="348"/>
      <c r="F2546" s="348"/>
      <c r="G2546" s="348"/>
      <c r="H2546" s="377">
        <f>H2545</f>
        <v>98214</v>
      </c>
      <c r="I2546" s="348"/>
    </row>
    <row r="2547" spans="1:9" ht="18.75" customHeight="1" outlineLevel="2" x14ac:dyDescent="0.25">
      <c r="A2547" s="351" t="s">
        <v>3616</v>
      </c>
      <c r="B2547" s="352" t="s">
        <v>3615</v>
      </c>
      <c r="C2547" s="351"/>
      <c r="D2547" s="352"/>
      <c r="E2547" s="376"/>
      <c r="F2547" s="376"/>
      <c r="G2547" s="376"/>
      <c r="H2547" s="92"/>
      <c r="I2547" s="376"/>
    </row>
    <row r="2548" spans="1:9" ht="47.25" hidden="1" outlineLevel="3" x14ac:dyDescent="0.25">
      <c r="A2548" s="12">
        <v>1</v>
      </c>
      <c r="B2548" s="92" t="s">
        <v>3617</v>
      </c>
      <c r="C2548" s="12" t="s">
        <v>2408</v>
      </c>
      <c r="D2548" s="92" t="s">
        <v>5226</v>
      </c>
      <c r="E2548" s="12">
        <v>1</v>
      </c>
      <c r="F2548" s="12" t="s">
        <v>1079</v>
      </c>
      <c r="G2548" s="12" t="s">
        <v>5897</v>
      </c>
      <c r="H2548" s="363">
        <v>8402678.5700000003</v>
      </c>
      <c r="I2548" s="12" t="s">
        <v>4905</v>
      </c>
    </row>
    <row r="2549" spans="1:9" ht="47.25" hidden="1" outlineLevel="3" x14ac:dyDescent="0.25">
      <c r="A2549" s="12">
        <v>2</v>
      </c>
      <c r="B2549" s="92" t="s">
        <v>3618</v>
      </c>
      <c r="C2549" s="12" t="s">
        <v>2408</v>
      </c>
      <c r="D2549" s="92" t="s">
        <v>5226</v>
      </c>
      <c r="E2549" s="12">
        <v>1</v>
      </c>
      <c r="F2549" s="12" t="s">
        <v>1079</v>
      </c>
      <c r="G2549" s="12" t="s">
        <v>5897</v>
      </c>
      <c r="H2549" s="363">
        <v>1587946.43</v>
      </c>
      <c r="I2549" s="12" t="s">
        <v>4905</v>
      </c>
    </row>
    <row r="2550" spans="1:9" ht="47.25" hidden="1" outlineLevel="3" x14ac:dyDescent="0.25">
      <c r="A2550" s="12">
        <v>3</v>
      </c>
      <c r="B2550" s="92" t="s">
        <v>3619</v>
      </c>
      <c r="C2550" s="12" t="s">
        <v>2408</v>
      </c>
      <c r="D2550" s="92" t="s">
        <v>5226</v>
      </c>
      <c r="E2550" s="12">
        <v>1</v>
      </c>
      <c r="F2550" s="12" t="s">
        <v>1079</v>
      </c>
      <c r="G2550" s="12" t="s">
        <v>5897</v>
      </c>
      <c r="H2550" s="363">
        <v>357140.17</v>
      </c>
      <c r="I2550" s="12" t="s">
        <v>5900</v>
      </c>
    </row>
    <row r="2551" spans="1:9" ht="47.25" hidden="1" outlineLevel="3" x14ac:dyDescent="0.25">
      <c r="A2551" s="12">
        <v>4</v>
      </c>
      <c r="B2551" s="92" t="s">
        <v>3620</v>
      </c>
      <c r="C2551" s="12" t="s">
        <v>2408</v>
      </c>
      <c r="D2551" s="92" t="s">
        <v>5226</v>
      </c>
      <c r="E2551" s="12">
        <v>1</v>
      </c>
      <c r="F2551" s="12" t="s">
        <v>1079</v>
      </c>
      <c r="G2551" s="12" t="s">
        <v>5897</v>
      </c>
      <c r="H2551" s="363">
        <v>749175</v>
      </c>
      <c r="I2551" s="12" t="s">
        <v>5900</v>
      </c>
    </row>
    <row r="2552" spans="1:9" ht="47.25" hidden="1" outlineLevel="3" x14ac:dyDescent="0.25">
      <c r="A2552" s="12">
        <v>5</v>
      </c>
      <c r="B2552" s="92" t="s">
        <v>3621</v>
      </c>
      <c r="C2552" s="12" t="s">
        <v>2408</v>
      </c>
      <c r="D2552" s="92" t="s">
        <v>5226</v>
      </c>
      <c r="E2552" s="12">
        <v>1</v>
      </c>
      <c r="F2552" s="12" t="s">
        <v>1079</v>
      </c>
      <c r="G2552" s="12" t="s">
        <v>5897</v>
      </c>
      <c r="H2552" s="363">
        <v>1936400</v>
      </c>
      <c r="I2552" s="12" t="s">
        <v>5900</v>
      </c>
    </row>
    <row r="2553" spans="1:9" ht="78.75" hidden="1" outlineLevel="3" x14ac:dyDescent="0.25">
      <c r="A2553" s="12">
        <v>6</v>
      </c>
      <c r="B2553" s="92" t="s">
        <v>3622</v>
      </c>
      <c r="C2553" s="12" t="s">
        <v>2408</v>
      </c>
      <c r="D2553" s="92" t="s">
        <v>5226</v>
      </c>
      <c r="E2553" s="12">
        <v>1</v>
      </c>
      <c r="F2553" s="12" t="s">
        <v>1079</v>
      </c>
      <c r="G2553" s="12" t="s">
        <v>5897</v>
      </c>
      <c r="H2553" s="363">
        <v>1506696.43</v>
      </c>
      <c r="I2553" s="12" t="s">
        <v>5900</v>
      </c>
    </row>
    <row r="2554" spans="1:9" ht="47.25" hidden="1" outlineLevel="3" x14ac:dyDescent="0.25">
      <c r="A2554" s="12">
        <v>7</v>
      </c>
      <c r="B2554" s="92" t="s">
        <v>3623</v>
      </c>
      <c r="C2554" s="12" t="s">
        <v>2408</v>
      </c>
      <c r="D2554" s="92" t="s">
        <v>5226</v>
      </c>
      <c r="E2554" s="12">
        <v>1</v>
      </c>
      <c r="F2554" s="12" t="s">
        <v>1079</v>
      </c>
      <c r="G2554" s="12" t="s">
        <v>5897</v>
      </c>
      <c r="H2554" s="363">
        <v>454355.36</v>
      </c>
      <c r="I2554" s="12" t="s">
        <v>5900</v>
      </c>
    </row>
    <row r="2555" spans="1:9" ht="47.25" hidden="1" outlineLevel="3" x14ac:dyDescent="0.25">
      <c r="A2555" s="12">
        <v>8</v>
      </c>
      <c r="B2555" s="92" t="s">
        <v>3624</v>
      </c>
      <c r="C2555" s="12" t="s">
        <v>2408</v>
      </c>
      <c r="D2555" s="92" t="s">
        <v>5226</v>
      </c>
      <c r="E2555" s="12">
        <v>1</v>
      </c>
      <c r="F2555" s="12" t="s">
        <v>1079</v>
      </c>
      <c r="G2555" s="12" t="s">
        <v>5897</v>
      </c>
      <c r="H2555" s="363">
        <v>677615.18</v>
      </c>
      <c r="I2555" s="12" t="s">
        <v>5900</v>
      </c>
    </row>
    <row r="2556" spans="1:9" ht="47.25" hidden="1" outlineLevel="3" x14ac:dyDescent="0.25">
      <c r="A2556" s="12">
        <v>9</v>
      </c>
      <c r="B2556" s="92" t="s">
        <v>3625</v>
      </c>
      <c r="C2556" s="12" t="s">
        <v>2408</v>
      </c>
      <c r="D2556" s="92" t="s">
        <v>5226</v>
      </c>
      <c r="E2556" s="12">
        <v>1</v>
      </c>
      <c r="F2556" s="12" t="s">
        <v>1079</v>
      </c>
      <c r="G2556" s="12" t="s">
        <v>5897</v>
      </c>
      <c r="H2556" s="363">
        <v>1616000</v>
      </c>
      <c r="I2556" s="12" t="s">
        <v>5900</v>
      </c>
    </row>
    <row r="2557" spans="1:9" ht="299.25" hidden="1" outlineLevel="3" x14ac:dyDescent="0.25">
      <c r="A2557" s="12">
        <v>10</v>
      </c>
      <c r="B2557" s="92" t="s">
        <v>3626</v>
      </c>
      <c r="C2557" s="12" t="s">
        <v>2408</v>
      </c>
      <c r="D2557" s="92" t="s">
        <v>5901</v>
      </c>
      <c r="E2557" s="12">
        <v>1</v>
      </c>
      <c r="F2557" s="12" t="s">
        <v>1079</v>
      </c>
      <c r="G2557" s="12" t="s">
        <v>5897</v>
      </c>
      <c r="H2557" s="363">
        <v>7125000</v>
      </c>
      <c r="I2557" s="12" t="s">
        <v>4905</v>
      </c>
    </row>
    <row r="2558" spans="1:9" ht="236.25" hidden="1" outlineLevel="3" x14ac:dyDescent="0.25">
      <c r="A2558" s="12">
        <v>11</v>
      </c>
      <c r="B2558" s="92" t="s">
        <v>3627</v>
      </c>
      <c r="C2558" s="12" t="s">
        <v>2408</v>
      </c>
      <c r="D2558" s="92" t="s">
        <v>5902</v>
      </c>
      <c r="E2558" s="12">
        <v>1</v>
      </c>
      <c r="F2558" s="12" t="s">
        <v>1079</v>
      </c>
      <c r="G2558" s="12" t="s">
        <v>5897</v>
      </c>
      <c r="H2558" s="363">
        <v>220000</v>
      </c>
      <c r="I2558" s="12" t="s">
        <v>4905</v>
      </c>
    </row>
    <row r="2559" spans="1:9" ht="189" hidden="1" outlineLevel="3" x14ac:dyDescent="0.25">
      <c r="A2559" s="12">
        <v>12</v>
      </c>
      <c r="B2559" s="92" t="s">
        <v>3628</v>
      </c>
      <c r="C2559" s="12" t="s">
        <v>2408</v>
      </c>
      <c r="D2559" s="92" t="s">
        <v>5903</v>
      </c>
      <c r="E2559" s="12">
        <v>1</v>
      </c>
      <c r="F2559" s="12" t="s">
        <v>1079</v>
      </c>
      <c r="G2559" s="12" t="s">
        <v>5897</v>
      </c>
      <c r="H2559" s="363">
        <v>450000</v>
      </c>
      <c r="I2559" s="12" t="s">
        <v>4905</v>
      </c>
    </row>
    <row r="2560" spans="1:9" ht="47.25" hidden="1" outlineLevel="3" x14ac:dyDescent="0.25">
      <c r="A2560" s="12">
        <v>13</v>
      </c>
      <c r="B2560" s="92" t="s">
        <v>3629</v>
      </c>
      <c r="C2560" s="12" t="s">
        <v>2408</v>
      </c>
      <c r="D2560" s="92" t="s">
        <v>5226</v>
      </c>
      <c r="E2560" s="12">
        <v>1</v>
      </c>
      <c r="F2560" s="12" t="s">
        <v>1079</v>
      </c>
      <c r="G2560" s="12" t="s">
        <v>5897</v>
      </c>
      <c r="H2560" s="363">
        <v>375000</v>
      </c>
      <c r="I2560" s="12" t="s">
        <v>4905</v>
      </c>
    </row>
    <row r="2561" spans="1:9" ht="78.75" hidden="1" outlineLevel="3" x14ac:dyDescent="0.25">
      <c r="A2561" s="12">
        <v>14</v>
      </c>
      <c r="B2561" s="92" t="s">
        <v>3630</v>
      </c>
      <c r="C2561" s="12" t="s">
        <v>2408</v>
      </c>
      <c r="D2561" s="92" t="s">
        <v>5226</v>
      </c>
      <c r="E2561" s="12">
        <v>1</v>
      </c>
      <c r="F2561" s="12" t="s">
        <v>1079</v>
      </c>
      <c r="G2561" s="12" t="s">
        <v>5897</v>
      </c>
      <c r="H2561" s="363">
        <v>79464.31</v>
      </c>
      <c r="I2561" s="12" t="s">
        <v>4905</v>
      </c>
    </row>
    <row r="2562" spans="1:9" ht="47.25" hidden="1" outlineLevel="3" x14ac:dyDescent="0.25">
      <c r="A2562" s="12">
        <v>15</v>
      </c>
      <c r="B2562" s="92" t="s">
        <v>3631</v>
      </c>
      <c r="C2562" s="12" t="s">
        <v>2408</v>
      </c>
      <c r="D2562" s="92" t="s">
        <v>5226</v>
      </c>
      <c r="E2562" s="12">
        <v>1</v>
      </c>
      <c r="F2562" s="12" t="s">
        <v>1079</v>
      </c>
      <c r="G2562" s="12" t="s">
        <v>5897</v>
      </c>
      <c r="H2562" s="363">
        <v>375000</v>
      </c>
      <c r="I2562" s="12" t="s">
        <v>4905</v>
      </c>
    </row>
    <row r="2563" spans="1:9" ht="47.25" hidden="1" outlineLevel="3" x14ac:dyDescent="0.25">
      <c r="A2563" s="12">
        <v>16</v>
      </c>
      <c r="B2563" s="92" t="s">
        <v>4511</v>
      </c>
      <c r="C2563" s="12" t="s">
        <v>1135</v>
      </c>
      <c r="D2563" s="92" t="s">
        <v>5226</v>
      </c>
      <c r="E2563" s="12">
        <v>1</v>
      </c>
      <c r="F2563" s="12" t="s">
        <v>1079</v>
      </c>
      <c r="G2563" s="12" t="s">
        <v>5897</v>
      </c>
      <c r="H2563" s="378">
        <v>73755160</v>
      </c>
      <c r="I2563" s="12" t="s">
        <v>4905</v>
      </c>
    </row>
    <row r="2564" spans="1:9" ht="63" hidden="1" outlineLevel="3" x14ac:dyDescent="0.25">
      <c r="A2564" s="12">
        <v>17</v>
      </c>
      <c r="B2564" s="92" t="s">
        <v>5906</v>
      </c>
      <c r="C2564" s="12" t="s">
        <v>2408</v>
      </c>
      <c r="D2564" s="92" t="s">
        <v>5226</v>
      </c>
      <c r="E2564" s="12">
        <v>1</v>
      </c>
      <c r="F2564" s="12" t="s">
        <v>1079</v>
      </c>
      <c r="G2564" s="12" t="s">
        <v>5897</v>
      </c>
      <c r="H2564" s="378">
        <v>3402600</v>
      </c>
      <c r="I2564" s="12" t="s">
        <v>4905</v>
      </c>
    </row>
    <row r="2565" spans="1:9" ht="47.25" hidden="1" outlineLevel="3" x14ac:dyDescent="0.25">
      <c r="A2565" s="12">
        <v>18</v>
      </c>
      <c r="B2565" s="92" t="s">
        <v>5907</v>
      </c>
      <c r="C2565" s="12" t="s">
        <v>2408</v>
      </c>
      <c r="D2565" s="92" t="s">
        <v>5226</v>
      </c>
      <c r="E2565" s="12">
        <v>1</v>
      </c>
      <c r="F2565" s="12" t="s">
        <v>1079</v>
      </c>
      <c r="G2565" s="12" t="s">
        <v>5897</v>
      </c>
      <c r="H2565" s="378">
        <v>2608660</v>
      </c>
      <c r="I2565" s="12" t="s">
        <v>4905</v>
      </c>
    </row>
    <row r="2566" spans="1:9" ht="63" hidden="1" outlineLevel="3" x14ac:dyDescent="0.25">
      <c r="A2566" s="12">
        <v>19</v>
      </c>
      <c r="B2566" s="92" t="s">
        <v>5908</v>
      </c>
      <c r="C2566" s="12" t="s">
        <v>2408</v>
      </c>
      <c r="D2566" s="92" t="s">
        <v>5226</v>
      </c>
      <c r="E2566" s="12">
        <v>1</v>
      </c>
      <c r="F2566" s="12" t="s">
        <v>1079</v>
      </c>
      <c r="G2566" s="12" t="s">
        <v>5897</v>
      </c>
      <c r="H2566" s="378">
        <v>5103900</v>
      </c>
      <c r="I2566" s="12" t="s">
        <v>4905</v>
      </c>
    </row>
    <row r="2567" spans="1:9" ht="47.25" hidden="1" outlineLevel="3" x14ac:dyDescent="0.25">
      <c r="A2567" s="12">
        <v>20</v>
      </c>
      <c r="B2567" s="92" t="s">
        <v>5909</v>
      </c>
      <c r="C2567" s="12" t="s">
        <v>2408</v>
      </c>
      <c r="D2567" s="92" t="s">
        <v>5226</v>
      </c>
      <c r="E2567" s="12">
        <v>1</v>
      </c>
      <c r="F2567" s="12" t="s">
        <v>1079</v>
      </c>
      <c r="G2567" s="12" t="s">
        <v>5897</v>
      </c>
      <c r="H2567" s="378">
        <v>1417750</v>
      </c>
      <c r="I2567" s="12" t="s">
        <v>4905</v>
      </c>
    </row>
    <row r="2568" spans="1:9" ht="63" hidden="1" outlineLevel="3" x14ac:dyDescent="0.25">
      <c r="A2568" s="12">
        <v>21</v>
      </c>
      <c r="B2568" s="92" t="s">
        <v>5910</v>
      </c>
      <c r="C2568" s="12" t="s">
        <v>2408</v>
      </c>
      <c r="D2568" s="92" t="s">
        <v>5226</v>
      </c>
      <c r="E2568" s="12">
        <v>1</v>
      </c>
      <c r="F2568" s="12" t="s">
        <v>1079</v>
      </c>
      <c r="G2568" s="12" t="s">
        <v>5897</v>
      </c>
      <c r="H2568" s="378">
        <v>2608600</v>
      </c>
      <c r="I2568" s="12" t="s">
        <v>4905</v>
      </c>
    </row>
    <row r="2569" spans="1:9" outlineLevel="2" collapsed="1" x14ac:dyDescent="0.25">
      <c r="A2569" s="396" t="s">
        <v>5905</v>
      </c>
      <c r="B2569" s="396"/>
      <c r="C2569" s="396"/>
      <c r="D2569" s="348"/>
      <c r="E2569" s="348"/>
      <c r="F2569" s="348"/>
      <c r="G2569" s="348"/>
      <c r="H2569" s="377">
        <f>SUM(H2548:H2568)</f>
        <v>114809141.45</v>
      </c>
      <c r="I2569" s="348"/>
    </row>
    <row r="2570" spans="1:9" ht="16.5" outlineLevel="1" thickBot="1" x14ac:dyDescent="0.3">
      <c r="A2570" s="389" t="s">
        <v>5904</v>
      </c>
      <c r="B2570" s="389"/>
      <c r="C2570" s="389"/>
      <c r="D2570" s="389"/>
      <c r="E2570" s="389"/>
      <c r="F2570" s="389"/>
      <c r="G2570" s="379"/>
      <c r="H2570" s="380">
        <f>H2535+H2540+H2543+H2546+H2569</f>
        <v>423843840.59000003</v>
      </c>
      <c r="I2570" s="387"/>
    </row>
    <row r="2571" spans="1:9" ht="16.5" thickBot="1" x14ac:dyDescent="0.3">
      <c r="A2571" s="394" t="s">
        <v>24</v>
      </c>
      <c r="B2571" s="395"/>
      <c r="C2571" s="381">
        <f>2462+1+24</f>
        <v>2487</v>
      </c>
      <c r="D2571" s="382"/>
      <c r="E2571" s="382"/>
      <c r="F2571" s="382"/>
      <c r="G2571" s="382"/>
      <c r="H2571" s="383">
        <f>H2526+H2529+H2570</f>
        <v>2149018491.4902205</v>
      </c>
      <c r="I2571" s="382"/>
    </row>
    <row r="2572" spans="1:9" x14ac:dyDescent="0.25">
      <c r="A2572" s="390"/>
      <c r="B2572" s="390"/>
      <c r="C2572" s="390"/>
      <c r="D2572" s="390"/>
      <c r="E2572" s="390"/>
      <c r="F2572" s="390"/>
      <c r="G2572" s="390"/>
      <c r="H2572" s="390"/>
      <c r="I2572" s="390"/>
    </row>
    <row r="2573" spans="1:9" hidden="1" x14ac:dyDescent="0.25">
      <c r="B2573" s="384" t="s">
        <v>19</v>
      </c>
      <c r="C2573" s="384">
        <f>2144+823+1</f>
        <v>2968</v>
      </c>
      <c r="H2573" s="385" t="e">
        <f>H2526+#REF!+#REF!</f>
        <v>#REF!</v>
      </c>
    </row>
    <row r="2574" spans="1:9" hidden="1" x14ac:dyDescent="0.25">
      <c r="B2574" s="384" t="s">
        <v>20</v>
      </c>
      <c r="C2574" s="384">
        <f>1+13</f>
        <v>14</v>
      </c>
      <c r="H2574" s="386" t="e">
        <f>H2529+#REF!+#REF!</f>
        <v>#REF!</v>
      </c>
    </row>
    <row r="2575" spans="1:9" hidden="1" x14ac:dyDescent="0.25">
      <c r="B2575" s="384" t="s">
        <v>22</v>
      </c>
      <c r="C2575" s="384">
        <f>23+129</f>
        <v>152</v>
      </c>
      <c r="H2575" s="386" t="e">
        <f>H2570+#REF!+#REF!</f>
        <v>#REF!</v>
      </c>
    </row>
    <row r="2576" spans="1:9" hidden="1" x14ac:dyDescent="0.25">
      <c r="C2576" s="384">
        <f>C2573+C2574+C2575</f>
        <v>3134</v>
      </c>
      <c r="H2576" s="384" t="e">
        <f>H2573+H2574+H2575</f>
        <v>#REF!</v>
      </c>
    </row>
    <row r="2577" spans="3:8" hidden="1" x14ac:dyDescent="0.25">
      <c r="C2577" s="384" t="e">
        <f>#REF!=C2576</f>
        <v>#REF!</v>
      </c>
      <c r="H2577" s="384" t="e">
        <f>#REF!=H2576</f>
        <v>#REF!</v>
      </c>
    </row>
  </sheetData>
  <autoFilter ref="A5:I2571"/>
  <mergeCells count="44">
    <mergeCell ref="A1:I2"/>
    <mergeCell ref="A3:A4"/>
    <mergeCell ref="B3:B4"/>
    <mergeCell ref="C3:C4"/>
    <mergeCell ref="D3:D4"/>
    <mergeCell ref="E3:E4"/>
    <mergeCell ref="F3:F4"/>
    <mergeCell ref="G3:G4"/>
    <mergeCell ref="H3:H4"/>
    <mergeCell ref="I3:I4"/>
    <mergeCell ref="A6:I6"/>
    <mergeCell ref="A720:B720"/>
    <mergeCell ref="A1336:B1336"/>
    <mergeCell ref="A1365:B1365"/>
    <mergeCell ref="A1379:B1379"/>
    <mergeCell ref="A1380:B1380"/>
    <mergeCell ref="A1520:B1520"/>
    <mergeCell ref="A1538:B1538"/>
    <mergeCell ref="A1542:B1542"/>
    <mergeCell ref="A1687:B1687"/>
    <mergeCell ref="A1748:F1748"/>
    <mergeCell ref="A1777:C1777"/>
    <mergeCell ref="A1939:C1939"/>
    <mergeCell ref="A1975:C1975"/>
    <mergeCell ref="A2275:C2275"/>
    <mergeCell ref="D2276:I2276"/>
    <mergeCell ref="A2281:C2281"/>
    <mergeCell ref="A2475:C2475"/>
    <mergeCell ref="A2498:C2498"/>
    <mergeCell ref="B2499:C2499"/>
    <mergeCell ref="A2524:C2524"/>
    <mergeCell ref="A2525:C2525"/>
    <mergeCell ref="A2526:B2526"/>
    <mergeCell ref="A2529:B2529"/>
    <mergeCell ref="A2535:C2535"/>
    <mergeCell ref="A2540:C2540"/>
    <mergeCell ref="A2543:B2543"/>
    <mergeCell ref="A2546:C2546"/>
    <mergeCell ref="A2569:C2569"/>
    <mergeCell ref="A2570:B2570"/>
    <mergeCell ref="C2570:D2570"/>
    <mergeCell ref="E2570:F2570"/>
    <mergeCell ref="A2571:B2571"/>
    <mergeCell ref="A2572:I2572"/>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[1]Лист2!#REF!</xm:f>
          </x14:formula1>
          <xm:sqref>E2262:E2274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3986"/>
  <sheetViews>
    <sheetView topLeftCell="A2738" zoomScale="60" zoomScaleNormal="60" workbookViewId="0">
      <pane xSplit="12" topLeftCell="M1" activePane="topRight" state="frozen"/>
      <selection pane="topRight" activeCell="B2750" sqref="B2750:C2757"/>
    </sheetView>
  </sheetViews>
  <sheetFormatPr defaultRowHeight="15" outlineLevelRow="4" x14ac:dyDescent="0.25"/>
  <cols>
    <col min="1" max="1" width="9.140625" style="260" customWidth="1"/>
    <col min="2" max="2" width="29.7109375" style="60" customWidth="1"/>
    <col min="3" max="4" width="16.28515625" style="260" customWidth="1"/>
    <col min="5" max="5" width="16.5703125" style="261" customWidth="1"/>
    <col min="6" max="6" width="26" style="60" customWidth="1"/>
    <col min="7" max="7" width="23" style="262" customWidth="1"/>
    <col min="8" max="8" width="21" style="262" customWidth="1"/>
    <col min="9" max="9" width="18.28515625" style="60" customWidth="1"/>
    <col min="10" max="10" width="23.28515625" style="60" customWidth="1"/>
    <col min="11" max="11" width="20.85546875" style="60" customWidth="1"/>
    <col min="12" max="12" width="15.5703125" style="60" customWidth="1"/>
    <col min="13" max="13" width="15.42578125" style="90" customWidth="1"/>
    <col min="14" max="14" width="14.42578125" style="58" customWidth="1"/>
    <col min="15" max="15" width="9.140625" style="58" customWidth="1"/>
    <col min="16" max="16" width="12.28515625" style="58" customWidth="1"/>
    <col min="17" max="17" width="16.140625" style="58" customWidth="1"/>
    <col min="18" max="18" width="20" style="59" customWidth="1"/>
    <col min="27" max="27" width="10.5703125" bestFit="1" customWidth="1"/>
    <col min="29" max="29" width="10.5703125" bestFit="1" customWidth="1"/>
  </cols>
  <sheetData>
    <row r="1" spans="1:18" ht="15" customHeight="1" x14ac:dyDescent="0.25">
      <c r="A1" s="448" t="s">
        <v>17</v>
      </c>
      <c r="B1" s="449"/>
      <c r="C1" s="449"/>
      <c r="D1" s="449"/>
      <c r="E1" s="449"/>
      <c r="F1" s="449"/>
      <c r="G1" s="449"/>
      <c r="H1" s="449"/>
      <c r="I1" s="449"/>
      <c r="J1" s="449"/>
      <c r="K1" s="449"/>
      <c r="L1" s="450"/>
    </row>
    <row r="2" spans="1:18" ht="15.75" customHeight="1" thickBot="1" x14ac:dyDescent="0.3">
      <c r="A2" s="451"/>
      <c r="B2" s="452"/>
      <c r="C2" s="452"/>
      <c r="D2" s="452"/>
      <c r="E2" s="452"/>
      <c r="F2" s="452"/>
      <c r="G2" s="452"/>
      <c r="H2" s="452"/>
      <c r="I2" s="452"/>
      <c r="J2" s="452"/>
      <c r="K2" s="452"/>
      <c r="L2" s="453"/>
    </row>
    <row r="3" spans="1:18" ht="16.5" customHeight="1" x14ac:dyDescent="0.25">
      <c r="A3" s="398" t="s">
        <v>0</v>
      </c>
      <c r="B3" s="455" t="s">
        <v>1</v>
      </c>
      <c r="C3" s="445" t="s">
        <v>3</v>
      </c>
      <c r="D3" s="456" t="s">
        <v>4</v>
      </c>
      <c r="E3" s="445" t="s">
        <v>2</v>
      </c>
      <c r="F3" s="445" t="s">
        <v>5</v>
      </c>
      <c r="G3" s="445" t="s">
        <v>6</v>
      </c>
      <c r="H3" s="445" t="s">
        <v>7</v>
      </c>
      <c r="I3" s="445" t="s">
        <v>15</v>
      </c>
      <c r="J3" s="454" t="s">
        <v>8</v>
      </c>
      <c r="K3" s="454" t="s">
        <v>9</v>
      </c>
      <c r="L3" s="454" t="s">
        <v>16</v>
      </c>
      <c r="M3" s="443" t="s">
        <v>2575</v>
      </c>
      <c r="N3" s="446" t="s">
        <v>10</v>
      </c>
      <c r="O3" s="441" t="s">
        <v>11</v>
      </c>
      <c r="P3" s="441" t="s">
        <v>12</v>
      </c>
      <c r="Q3" s="441" t="s">
        <v>13</v>
      </c>
      <c r="R3" s="443" t="s">
        <v>14</v>
      </c>
    </row>
    <row r="4" spans="1:18" ht="50.25" customHeight="1" thickBot="1" x14ac:dyDescent="0.3">
      <c r="A4" s="398"/>
      <c r="B4" s="455"/>
      <c r="C4" s="445"/>
      <c r="D4" s="456"/>
      <c r="E4" s="445"/>
      <c r="F4" s="445"/>
      <c r="G4" s="445"/>
      <c r="H4" s="445"/>
      <c r="I4" s="445"/>
      <c r="J4" s="454"/>
      <c r="K4" s="454"/>
      <c r="L4" s="454"/>
      <c r="M4" s="444"/>
      <c r="N4" s="447"/>
      <c r="O4" s="442"/>
      <c r="P4" s="442"/>
      <c r="Q4" s="442"/>
      <c r="R4" s="444"/>
    </row>
    <row r="5" spans="1:18" ht="16.5" x14ac:dyDescent="0.25">
      <c r="A5" s="65">
        <v>1</v>
      </c>
      <c r="B5" s="66">
        <v>2</v>
      </c>
      <c r="C5" s="66">
        <v>3</v>
      </c>
      <c r="D5" s="41">
        <v>4</v>
      </c>
      <c r="E5" s="66">
        <v>5</v>
      </c>
      <c r="F5" s="66">
        <v>6</v>
      </c>
      <c r="G5" s="41">
        <v>7</v>
      </c>
      <c r="H5" s="41">
        <v>8</v>
      </c>
      <c r="I5" s="41">
        <v>9</v>
      </c>
      <c r="J5" s="41">
        <v>10</v>
      </c>
      <c r="K5" s="41">
        <v>11</v>
      </c>
      <c r="L5" s="41">
        <v>12</v>
      </c>
      <c r="M5" s="1"/>
      <c r="N5" s="64"/>
      <c r="O5" s="1"/>
      <c r="P5" s="1"/>
      <c r="Q5" s="1"/>
      <c r="R5" s="1"/>
    </row>
    <row r="6" spans="1:18" s="2" customFormat="1" ht="15.75" customHeight="1" thickBot="1" x14ac:dyDescent="0.3">
      <c r="A6" s="431" t="s">
        <v>18</v>
      </c>
      <c r="B6" s="432"/>
      <c r="C6" s="432"/>
      <c r="D6" s="432"/>
      <c r="E6" s="432"/>
      <c r="F6" s="432"/>
      <c r="G6" s="433"/>
      <c r="H6" s="433"/>
      <c r="I6" s="432"/>
      <c r="J6" s="432"/>
      <c r="K6" s="432"/>
      <c r="L6" s="434"/>
      <c r="M6" s="76"/>
      <c r="N6" s="75"/>
      <c r="O6" s="75"/>
      <c r="P6" s="75"/>
      <c r="Q6" s="75"/>
      <c r="R6" s="76"/>
    </row>
    <row r="7" spans="1:18" ht="15" customHeight="1" outlineLevel="1" x14ac:dyDescent="0.25">
      <c r="A7" s="77">
        <v>1</v>
      </c>
      <c r="B7" s="78" t="s">
        <v>19</v>
      </c>
      <c r="C7" s="79"/>
      <c r="D7" s="79"/>
      <c r="E7" s="80"/>
      <c r="F7" s="80"/>
      <c r="G7" s="81"/>
      <c r="H7" s="81"/>
      <c r="I7" s="80"/>
      <c r="J7" s="80"/>
      <c r="K7" s="80"/>
      <c r="L7" s="80"/>
      <c r="M7" s="59"/>
    </row>
    <row r="8" spans="1:18" ht="15" customHeight="1" outlineLevel="2" x14ac:dyDescent="0.25">
      <c r="A8" s="82" t="s">
        <v>1119</v>
      </c>
      <c r="B8" s="83" t="s">
        <v>1120</v>
      </c>
      <c r="C8" s="84"/>
      <c r="D8" s="84"/>
      <c r="E8" s="85"/>
      <c r="F8" s="85"/>
      <c r="G8" s="86"/>
      <c r="H8" s="86"/>
      <c r="I8" s="85"/>
      <c r="J8" s="85"/>
      <c r="K8" s="85"/>
      <c r="L8" s="85"/>
      <c r="M8" s="59"/>
    </row>
    <row r="9" spans="1:18" ht="15" customHeight="1" outlineLevel="3" x14ac:dyDescent="0.25">
      <c r="A9" s="52" t="s">
        <v>3646</v>
      </c>
      <c r="B9" s="87" t="s">
        <v>1121</v>
      </c>
      <c r="C9" s="53"/>
      <c r="D9" s="53"/>
      <c r="E9" s="88"/>
      <c r="F9" s="88"/>
      <c r="G9" s="56"/>
      <c r="H9" s="56"/>
      <c r="I9" s="88"/>
      <c r="J9" s="88"/>
      <c r="K9" s="88"/>
      <c r="L9" s="88"/>
      <c r="M9" s="59"/>
    </row>
    <row r="10" spans="1:18" s="35" customFormat="1" ht="47.25" hidden="1" customHeight="1" outlineLevel="4" x14ac:dyDescent="0.25">
      <c r="A10" s="52">
        <v>1</v>
      </c>
      <c r="B10" s="12" t="s">
        <v>1122</v>
      </c>
      <c r="C10" s="12" t="s">
        <v>1123</v>
      </c>
      <c r="D10" s="53">
        <v>12000</v>
      </c>
      <c r="E10" s="53" t="s">
        <v>2295</v>
      </c>
      <c r="F10" s="54">
        <v>2268000</v>
      </c>
      <c r="G10" s="54">
        <v>2268000</v>
      </c>
      <c r="H10" s="54">
        <f>F10-G10</f>
        <v>0</v>
      </c>
      <c r="I10" s="55">
        <f>H10/G10</f>
        <v>0</v>
      </c>
      <c r="J10" s="56" t="s">
        <v>1284</v>
      </c>
      <c r="K10" s="56" t="s">
        <v>1285</v>
      </c>
      <c r="L10" s="56" t="s">
        <v>890</v>
      </c>
      <c r="M10" s="267" t="s">
        <v>4760</v>
      </c>
      <c r="N10" s="268">
        <v>43243</v>
      </c>
      <c r="O10" s="269" t="s">
        <v>4121</v>
      </c>
      <c r="P10" s="269" t="s">
        <v>3964</v>
      </c>
      <c r="Q10" s="269" t="s">
        <v>3656</v>
      </c>
      <c r="R10" s="59"/>
    </row>
    <row r="11" spans="1:18" s="35" customFormat="1" ht="47.25" hidden="1" customHeight="1" outlineLevel="4" x14ac:dyDescent="0.25">
      <c r="A11" s="52">
        <v>2</v>
      </c>
      <c r="B11" s="12" t="s">
        <v>1124</v>
      </c>
      <c r="C11" s="12" t="s">
        <v>1123</v>
      </c>
      <c r="D11" s="53">
        <f>5748+20</f>
        <v>5768</v>
      </c>
      <c r="E11" s="53" t="s">
        <v>2295</v>
      </c>
      <c r="F11" s="54">
        <f>833460+2900</f>
        <v>836360</v>
      </c>
      <c r="G11" s="54">
        <f>F11</f>
        <v>836360</v>
      </c>
      <c r="H11" s="54">
        <f>F11-G11</f>
        <v>0</v>
      </c>
      <c r="I11" s="55">
        <f>H11/G11</f>
        <v>0</v>
      </c>
      <c r="J11" s="56" t="s">
        <v>1284</v>
      </c>
      <c r="K11" s="56" t="s">
        <v>1285</v>
      </c>
      <c r="L11" s="56" t="s">
        <v>890</v>
      </c>
      <c r="M11" s="267" t="s">
        <v>4760</v>
      </c>
      <c r="N11" s="268">
        <v>43243</v>
      </c>
      <c r="O11" s="269" t="s">
        <v>4121</v>
      </c>
      <c r="P11" s="269" t="s">
        <v>3964</v>
      </c>
      <c r="Q11" s="269" t="s">
        <v>3656</v>
      </c>
      <c r="R11" s="59"/>
    </row>
    <row r="12" spans="1:18" s="35" customFormat="1" ht="47.25" hidden="1" customHeight="1" outlineLevel="4" x14ac:dyDescent="0.25">
      <c r="A12" s="52">
        <v>3</v>
      </c>
      <c r="B12" s="12" t="s">
        <v>1125</v>
      </c>
      <c r="C12" s="12" t="s">
        <v>1123</v>
      </c>
      <c r="D12" s="53">
        <v>2000</v>
      </c>
      <c r="E12" s="53" t="s">
        <v>2295</v>
      </c>
      <c r="F12" s="54">
        <v>396000</v>
      </c>
      <c r="G12" s="54">
        <v>396000</v>
      </c>
      <c r="H12" s="54">
        <f t="shared" ref="H12:H24" si="0">F12-G12</f>
        <v>0</v>
      </c>
      <c r="I12" s="55">
        <f t="shared" ref="I12:I75" si="1">H12/G12</f>
        <v>0</v>
      </c>
      <c r="J12" s="56" t="s">
        <v>1284</v>
      </c>
      <c r="K12" s="56" t="s">
        <v>1285</v>
      </c>
      <c r="L12" s="56" t="s">
        <v>890</v>
      </c>
      <c r="M12" s="267" t="s">
        <v>4760</v>
      </c>
      <c r="N12" s="268">
        <v>43243</v>
      </c>
      <c r="O12" s="269" t="s">
        <v>4121</v>
      </c>
      <c r="P12" s="269" t="s">
        <v>3964</v>
      </c>
      <c r="Q12" s="269" t="s">
        <v>3656</v>
      </c>
      <c r="R12" s="59"/>
    </row>
    <row r="13" spans="1:18" s="35" customFormat="1" ht="47.25" hidden="1" customHeight="1" outlineLevel="4" x14ac:dyDescent="0.25">
      <c r="A13" s="52">
        <v>4</v>
      </c>
      <c r="B13" s="12" t="s">
        <v>1126</v>
      </c>
      <c r="C13" s="12" t="s">
        <v>1123</v>
      </c>
      <c r="D13" s="53">
        <v>1091</v>
      </c>
      <c r="E13" s="53" t="s">
        <v>2295</v>
      </c>
      <c r="F13" s="54">
        <v>195289</v>
      </c>
      <c r="G13" s="54">
        <v>195289</v>
      </c>
      <c r="H13" s="54">
        <f t="shared" si="0"/>
        <v>0</v>
      </c>
      <c r="I13" s="55">
        <f t="shared" si="1"/>
        <v>0</v>
      </c>
      <c r="J13" s="56" t="s">
        <v>1284</v>
      </c>
      <c r="K13" s="56" t="s">
        <v>1285</v>
      </c>
      <c r="L13" s="56" t="s">
        <v>890</v>
      </c>
      <c r="M13" s="267" t="s">
        <v>4760</v>
      </c>
      <c r="N13" s="268">
        <v>43243</v>
      </c>
      <c r="O13" s="269" t="s">
        <v>4121</v>
      </c>
      <c r="P13" s="269" t="s">
        <v>3964</v>
      </c>
      <c r="Q13" s="269" t="s">
        <v>3656</v>
      </c>
      <c r="R13" s="59"/>
    </row>
    <row r="14" spans="1:18" s="35" customFormat="1" ht="47.25" hidden="1" customHeight="1" outlineLevel="4" x14ac:dyDescent="0.25">
      <c r="A14" s="52">
        <v>5</v>
      </c>
      <c r="B14" s="12" t="s">
        <v>1127</v>
      </c>
      <c r="C14" s="12" t="s">
        <v>1123</v>
      </c>
      <c r="D14" s="53">
        <v>2800</v>
      </c>
      <c r="E14" s="53" t="s">
        <v>2295</v>
      </c>
      <c r="F14" s="54">
        <v>641200</v>
      </c>
      <c r="G14" s="54">
        <v>641200</v>
      </c>
      <c r="H14" s="54">
        <f t="shared" si="0"/>
        <v>0</v>
      </c>
      <c r="I14" s="55">
        <f t="shared" si="1"/>
        <v>0</v>
      </c>
      <c r="J14" s="56" t="s">
        <v>1284</v>
      </c>
      <c r="K14" s="56" t="s">
        <v>1285</v>
      </c>
      <c r="L14" s="56" t="s">
        <v>890</v>
      </c>
      <c r="M14" s="267" t="s">
        <v>4760</v>
      </c>
      <c r="N14" s="268">
        <v>43243</v>
      </c>
      <c r="O14" s="269" t="s">
        <v>4121</v>
      </c>
      <c r="P14" s="269" t="s">
        <v>3964</v>
      </c>
      <c r="Q14" s="269" t="s">
        <v>3656</v>
      </c>
      <c r="R14" s="59"/>
    </row>
    <row r="15" spans="1:18" s="35" customFormat="1" ht="47.25" hidden="1" customHeight="1" outlineLevel="4" x14ac:dyDescent="0.25">
      <c r="A15" s="52">
        <v>6</v>
      </c>
      <c r="B15" s="12" t="s">
        <v>1127</v>
      </c>
      <c r="C15" s="12" t="s">
        <v>1123</v>
      </c>
      <c r="D15" s="53">
        <v>2315</v>
      </c>
      <c r="E15" s="53" t="s">
        <v>2295</v>
      </c>
      <c r="F15" s="54">
        <v>344935</v>
      </c>
      <c r="G15" s="54">
        <v>344935</v>
      </c>
      <c r="H15" s="54">
        <f t="shared" si="0"/>
        <v>0</v>
      </c>
      <c r="I15" s="55">
        <f t="shared" si="1"/>
        <v>0</v>
      </c>
      <c r="J15" s="56" t="s">
        <v>1284</v>
      </c>
      <c r="K15" s="56" t="s">
        <v>1285</v>
      </c>
      <c r="L15" s="56" t="s">
        <v>890</v>
      </c>
      <c r="M15" s="267" t="s">
        <v>4760</v>
      </c>
      <c r="N15" s="268">
        <v>43243</v>
      </c>
      <c r="O15" s="269" t="s">
        <v>4121</v>
      </c>
      <c r="P15" s="269" t="s">
        <v>3964</v>
      </c>
      <c r="Q15" s="269" t="s">
        <v>3656</v>
      </c>
      <c r="R15" s="59"/>
    </row>
    <row r="16" spans="1:18" s="35" customFormat="1" ht="47.25" hidden="1" customHeight="1" outlineLevel="4" x14ac:dyDescent="0.25">
      <c r="A16" s="52">
        <v>7</v>
      </c>
      <c r="B16" s="12" t="s">
        <v>1128</v>
      </c>
      <c r="C16" s="12" t="s">
        <v>1123</v>
      </c>
      <c r="D16" s="53">
        <v>6168</v>
      </c>
      <c r="E16" s="53" t="s">
        <v>2295</v>
      </c>
      <c r="F16" s="54">
        <v>3855000</v>
      </c>
      <c r="G16" s="54">
        <v>3855000</v>
      </c>
      <c r="H16" s="54">
        <f t="shared" si="0"/>
        <v>0</v>
      </c>
      <c r="I16" s="55">
        <f t="shared" si="1"/>
        <v>0</v>
      </c>
      <c r="J16" s="56" t="s">
        <v>1286</v>
      </c>
      <c r="K16" s="56" t="s">
        <v>1287</v>
      </c>
      <c r="L16" s="56" t="s">
        <v>890</v>
      </c>
      <c r="M16" s="58"/>
      <c r="N16" s="89">
        <v>43119</v>
      </c>
      <c r="O16" s="58" t="s">
        <v>3658</v>
      </c>
      <c r="P16" s="89">
        <v>43830</v>
      </c>
      <c r="Q16" s="90" t="s">
        <v>3656</v>
      </c>
      <c r="R16" s="58" t="s">
        <v>3659</v>
      </c>
    </row>
    <row r="17" spans="1:18" s="35" customFormat="1" ht="47.25" hidden="1" customHeight="1" outlineLevel="4" x14ac:dyDescent="0.25">
      <c r="A17" s="52">
        <v>8</v>
      </c>
      <c r="B17" s="91" t="s">
        <v>1129</v>
      </c>
      <c r="C17" s="12" t="s">
        <v>1123</v>
      </c>
      <c r="D17" s="53">
        <v>240</v>
      </c>
      <c r="E17" s="53" t="s">
        <v>2295</v>
      </c>
      <c r="F17" s="54">
        <v>9608640</v>
      </c>
      <c r="G17" s="54">
        <f>F17</f>
        <v>9608640</v>
      </c>
      <c r="H17" s="54">
        <f t="shared" si="0"/>
        <v>0</v>
      </c>
      <c r="I17" s="55">
        <f t="shared" si="1"/>
        <v>0</v>
      </c>
      <c r="J17" s="56" t="s">
        <v>1288</v>
      </c>
      <c r="K17" s="56" t="s">
        <v>1289</v>
      </c>
      <c r="L17" s="56" t="s">
        <v>890</v>
      </c>
      <c r="M17" s="267" t="s">
        <v>4760</v>
      </c>
      <c r="N17" s="268">
        <v>43255</v>
      </c>
      <c r="O17" s="269" t="s">
        <v>4153</v>
      </c>
      <c r="P17" s="269" t="s">
        <v>3964</v>
      </c>
      <c r="Q17" s="269" t="s">
        <v>3822</v>
      </c>
      <c r="R17" s="59"/>
    </row>
    <row r="18" spans="1:18" s="35" customFormat="1" ht="47.25" hidden="1" customHeight="1" outlineLevel="4" x14ac:dyDescent="0.25">
      <c r="A18" s="52">
        <v>9</v>
      </c>
      <c r="B18" s="12" t="s">
        <v>1130</v>
      </c>
      <c r="C18" s="12" t="s">
        <v>1123</v>
      </c>
      <c r="D18" s="53">
        <v>9000</v>
      </c>
      <c r="E18" s="53" t="s">
        <v>2295</v>
      </c>
      <c r="F18" s="54">
        <v>1512000</v>
      </c>
      <c r="G18" s="54">
        <v>1512000</v>
      </c>
      <c r="H18" s="54">
        <f t="shared" si="0"/>
        <v>0</v>
      </c>
      <c r="I18" s="55">
        <f t="shared" si="1"/>
        <v>0</v>
      </c>
      <c r="J18" s="56" t="s">
        <v>1290</v>
      </c>
      <c r="K18" s="56" t="s">
        <v>1285</v>
      </c>
      <c r="L18" s="56" t="s">
        <v>877</v>
      </c>
      <c r="M18" s="267" t="s">
        <v>4760</v>
      </c>
      <c r="N18" s="268">
        <v>43264</v>
      </c>
      <c r="O18" s="269" t="s">
        <v>4625</v>
      </c>
      <c r="P18" s="269" t="s">
        <v>3964</v>
      </c>
      <c r="Q18" s="269" t="s">
        <v>3672</v>
      </c>
      <c r="R18" s="59"/>
    </row>
    <row r="19" spans="1:18" s="35" customFormat="1" ht="47.25" hidden="1" customHeight="1" outlineLevel="4" x14ac:dyDescent="0.25">
      <c r="A19" s="52">
        <v>10</v>
      </c>
      <c r="B19" s="92" t="s">
        <v>1131</v>
      </c>
      <c r="C19" s="12" t="s">
        <v>1123</v>
      </c>
      <c r="D19" s="53">
        <v>10</v>
      </c>
      <c r="E19" s="53" t="s">
        <v>2295</v>
      </c>
      <c r="F19" s="54">
        <v>1200000</v>
      </c>
      <c r="G19" s="54">
        <v>1200000</v>
      </c>
      <c r="H19" s="54">
        <f t="shared" si="0"/>
        <v>0</v>
      </c>
      <c r="I19" s="55">
        <f t="shared" si="1"/>
        <v>0</v>
      </c>
      <c r="J19" s="56" t="s">
        <v>1291</v>
      </c>
      <c r="K19" s="56" t="s">
        <v>883</v>
      </c>
      <c r="L19" s="56" t="s">
        <v>840</v>
      </c>
      <c r="M19" s="267" t="s">
        <v>4760</v>
      </c>
      <c r="N19" s="268">
        <v>43175</v>
      </c>
      <c r="O19" s="269" t="s">
        <v>4491</v>
      </c>
      <c r="P19" s="269" t="s">
        <v>3964</v>
      </c>
      <c r="Q19" s="269" t="s">
        <v>3768</v>
      </c>
      <c r="R19" s="59"/>
    </row>
    <row r="20" spans="1:18" s="35" customFormat="1" ht="47.25" hidden="1" customHeight="1" outlineLevel="4" x14ac:dyDescent="0.25">
      <c r="A20" s="52">
        <v>11</v>
      </c>
      <c r="B20" s="92" t="s">
        <v>1132</v>
      </c>
      <c r="C20" s="12" t="s">
        <v>1123</v>
      </c>
      <c r="D20" s="53">
        <v>340</v>
      </c>
      <c r="E20" s="53" t="s">
        <v>2295</v>
      </c>
      <c r="F20" s="54">
        <v>11900000</v>
      </c>
      <c r="G20" s="54">
        <v>11900000</v>
      </c>
      <c r="H20" s="54">
        <f t="shared" si="0"/>
        <v>0</v>
      </c>
      <c r="I20" s="55">
        <f t="shared" si="1"/>
        <v>0</v>
      </c>
      <c r="J20" s="56" t="s">
        <v>1291</v>
      </c>
      <c r="K20" s="56" t="s">
        <v>883</v>
      </c>
      <c r="L20" s="56" t="s">
        <v>840</v>
      </c>
      <c r="M20" s="267" t="s">
        <v>4760</v>
      </c>
      <c r="N20" s="268">
        <v>43175</v>
      </c>
      <c r="O20" s="269" t="s">
        <v>4491</v>
      </c>
      <c r="P20" s="269" t="s">
        <v>3964</v>
      </c>
      <c r="Q20" s="269" t="s">
        <v>3768</v>
      </c>
      <c r="R20" s="59"/>
    </row>
    <row r="21" spans="1:18" s="35" customFormat="1" ht="47.25" hidden="1" customHeight="1" outlineLevel="4" x14ac:dyDescent="0.25">
      <c r="A21" s="52">
        <v>12</v>
      </c>
      <c r="B21" s="92" t="s">
        <v>1133</v>
      </c>
      <c r="C21" s="12" t="s">
        <v>1123</v>
      </c>
      <c r="D21" s="53">
        <v>275</v>
      </c>
      <c r="E21" s="53" t="s">
        <v>2295</v>
      </c>
      <c r="F21" s="54">
        <v>4001250</v>
      </c>
      <c r="G21" s="54">
        <f>2910000+1091250</f>
        <v>4001250</v>
      </c>
      <c r="H21" s="54">
        <f t="shared" si="0"/>
        <v>0</v>
      </c>
      <c r="I21" s="55">
        <f t="shared" si="1"/>
        <v>0</v>
      </c>
      <c r="J21" s="56" t="s">
        <v>1291</v>
      </c>
      <c r="K21" s="56" t="s">
        <v>883</v>
      </c>
      <c r="L21" s="56" t="s">
        <v>840</v>
      </c>
      <c r="M21" s="267" t="s">
        <v>4760</v>
      </c>
      <c r="N21" s="268">
        <v>43175</v>
      </c>
      <c r="O21" s="269" t="s">
        <v>4491</v>
      </c>
      <c r="P21" s="269" t="s">
        <v>3964</v>
      </c>
      <c r="Q21" s="269" t="s">
        <v>3768</v>
      </c>
      <c r="R21" s="59"/>
    </row>
    <row r="22" spans="1:18" s="35" customFormat="1" ht="47.25" hidden="1" customHeight="1" outlineLevel="4" x14ac:dyDescent="0.25">
      <c r="A22" s="52">
        <v>13</v>
      </c>
      <c r="B22" s="92" t="s">
        <v>1134</v>
      </c>
      <c r="C22" s="12" t="s">
        <v>1123</v>
      </c>
      <c r="D22" s="53">
        <v>180</v>
      </c>
      <c r="E22" s="53" t="s">
        <v>2295</v>
      </c>
      <c r="F22" s="54">
        <v>2700000</v>
      </c>
      <c r="G22" s="54">
        <v>2700000</v>
      </c>
      <c r="H22" s="54">
        <f t="shared" si="0"/>
        <v>0</v>
      </c>
      <c r="I22" s="55">
        <f t="shared" si="1"/>
        <v>0</v>
      </c>
      <c r="J22" s="56" t="s">
        <v>1292</v>
      </c>
      <c r="K22" s="56" t="s">
        <v>883</v>
      </c>
      <c r="L22" s="56" t="s">
        <v>840</v>
      </c>
      <c r="M22" s="267" t="s">
        <v>4760</v>
      </c>
      <c r="N22" s="268">
        <v>43258</v>
      </c>
      <c r="O22" s="269" t="s">
        <v>4717</v>
      </c>
      <c r="P22" s="269" t="s">
        <v>3964</v>
      </c>
      <c r="Q22" s="269" t="s">
        <v>3672</v>
      </c>
      <c r="R22" s="59"/>
    </row>
    <row r="23" spans="1:18" s="35" customFormat="1" ht="45" hidden="1" customHeight="1" outlineLevel="4" x14ac:dyDescent="0.25">
      <c r="A23" s="52">
        <v>14</v>
      </c>
      <c r="B23" s="92" t="s">
        <v>123</v>
      </c>
      <c r="C23" s="12" t="s">
        <v>1135</v>
      </c>
      <c r="D23" s="53">
        <v>25</v>
      </c>
      <c r="E23" s="53" t="s">
        <v>2295</v>
      </c>
      <c r="F23" s="54">
        <v>15250000</v>
      </c>
      <c r="G23" s="54">
        <v>15250000</v>
      </c>
      <c r="H23" s="54">
        <f t="shared" si="0"/>
        <v>0</v>
      </c>
      <c r="I23" s="55">
        <f t="shared" si="1"/>
        <v>0</v>
      </c>
      <c r="J23" s="56" t="s">
        <v>1293</v>
      </c>
      <c r="K23" s="56" t="s">
        <v>883</v>
      </c>
      <c r="L23" s="56" t="s">
        <v>840</v>
      </c>
      <c r="M23" s="267" t="s">
        <v>4760</v>
      </c>
      <c r="N23" s="268">
        <v>43201</v>
      </c>
      <c r="O23" s="269" t="s">
        <v>4710</v>
      </c>
      <c r="P23" s="269" t="s">
        <v>3964</v>
      </c>
      <c r="Q23" s="269" t="s">
        <v>3672</v>
      </c>
      <c r="R23" s="59"/>
    </row>
    <row r="24" spans="1:18" s="35" customFormat="1" ht="47.25" hidden="1" customHeight="1" outlineLevel="4" x14ac:dyDescent="0.25">
      <c r="A24" s="52">
        <v>15</v>
      </c>
      <c r="B24" s="12" t="s">
        <v>1136</v>
      </c>
      <c r="C24" s="12" t="s">
        <v>1123</v>
      </c>
      <c r="D24" s="53">
        <v>1000</v>
      </c>
      <c r="E24" s="53" t="s">
        <v>2295</v>
      </c>
      <c r="F24" s="54">
        <v>3500000</v>
      </c>
      <c r="G24" s="54">
        <v>3500000</v>
      </c>
      <c r="H24" s="54">
        <f t="shared" si="0"/>
        <v>0</v>
      </c>
      <c r="I24" s="55">
        <f t="shared" si="1"/>
        <v>0</v>
      </c>
      <c r="J24" s="56" t="s">
        <v>1294</v>
      </c>
      <c r="K24" s="56" t="s">
        <v>869</v>
      </c>
      <c r="L24" s="56" t="s">
        <v>840</v>
      </c>
      <c r="M24" s="267" t="s">
        <v>4760</v>
      </c>
      <c r="N24" s="268">
        <v>43213</v>
      </c>
      <c r="O24" s="269" t="s">
        <v>4707</v>
      </c>
      <c r="P24" s="269" t="s">
        <v>3964</v>
      </c>
      <c r="Q24" s="269" t="s">
        <v>3822</v>
      </c>
      <c r="R24" s="59"/>
    </row>
    <row r="25" spans="1:18" ht="15.75" hidden="1" customHeight="1" outlineLevel="4" x14ac:dyDescent="0.25">
      <c r="A25" s="42">
        <v>16</v>
      </c>
      <c r="B25" s="37" t="s">
        <v>1137</v>
      </c>
      <c r="C25" s="37" t="s">
        <v>1135</v>
      </c>
      <c r="D25" s="93">
        <v>0</v>
      </c>
      <c r="E25" s="93" t="s">
        <v>2295</v>
      </c>
      <c r="F25" s="94">
        <v>0</v>
      </c>
      <c r="G25" s="94"/>
      <c r="H25" s="95"/>
      <c r="I25" s="96" t="e">
        <f t="shared" si="1"/>
        <v>#DIV/0!</v>
      </c>
      <c r="J25" s="97" t="s">
        <v>1295</v>
      </c>
      <c r="K25" s="97" t="s">
        <v>1296</v>
      </c>
      <c r="L25" s="97" t="s">
        <v>874</v>
      </c>
      <c r="M25" s="59"/>
      <c r="N25" s="59" t="s">
        <v>3726</v>
      </c>
      <c r="O25" s="59"/>
      <c r="P25" s="59"/>
      <c r="Q25" s="59"/>
    </row>
    <row r="26" spans="1:18" s="35" customFormat="1" ht="45" hidden="1" customHeight="1" outlineLevel="4" x14ac:dyDescent="0.25">
      <c r="A26" s="52">
        <v>17</v>
      </c>
      <c r="B26" s="12" t="s">
        <v>1138</v>
      </c>
      <c r="C26" s="12" t="s">
        <v>1135</v>
      </c>
      <c r="D26" s="53">
        <v>2060</v>
      </c>
      <c r="E26" s="53" t="s">
        <v>4241</v>
      </c>
      <c r="F26" s="54">
        <v>12133400</v>
      </c>
      <c r="G26" s="54">
        <v>12133400</v>
      </c>
      <c r="H26" s="54">
        <f t="shared" ref="H26:H38" si="2">F26-G26</f>
        <v>0</v>
      </c>
      <c r="I26" s="55">
        <f t="shared" si="1"/>
        <v>0</v>
      </c>
      <c r="J26" s="56" t="s">
        <v>1295</v>
      </c>
      <c r="K26" s="56" t="s">
        <v>1296</v>
      </c>
      <c r="L26" s="56" t="s">
        <v>874</v>
      </c>
      <c r="M26" s="59"/>
      <c r="N26" s="57">
        <v>43119</v>
      </c>
      <c r="O26" s="58" t="s">
        <v>4080</v>
      </c>
      <c r="P26" s="58" t="s">
        <v>3964</v>
      </c>
      <c r="Q26" s="58" t="s">
        <v>3656</v>
      </c>
      <c r="R26" s="59"/>
    </row>
    <row r="27" spans="1:18" s="35" customFormat="1" ht="45" hidden="1" customHeight="1" outlineLevel="4" x14ac:dyDescent="0.25">
      <c r="A27" s="52">
        <v>18</v>
      </c>
      <c r="B27" s="12" t="s">
        <v>1139</v>
      </c>
      <c r="C27" s="12" t="s">
        <v>1135</v>
      </c>
      <c r="D27" s="53">
        <v>1192</v>
      </c>
      <c r="E27" s="53" t="s">
        <v>2295</v>
      </c>
      <c r="F27" s="54">
        <v>66358640</v>
      </c>
      <c r="G27" s="54">
        <f>F27</f>
        <v>66358640</v>
      </c>
      <c r="H27" s="54">
        <f t="shared" si="2"/>
        <v>0</v>
      </c>
      <c r="I27" s="55">
        <f t="shared" si="1"/>
        <v>0</v>
      </c>
      <c r="J27" s="56" t="s">
        <v>1297</v>
      </c>
      <c r="K27" s="56" t="s">
        <v>1287</v>
      </c>
      <c r="L27" s="56" t="s">
        <v>874</v>
      </c>
      <c r="M27" s="267" t="s">
        <v>4760</v>
      </c>
      <c r="N27" s="268">
        <v>43237</v>
      </c>
      <c r="O27" s="269" t="s">
        <v>4141</v>
      </c>
      <c r="P27" s="268">
        <v>43830</v>
      </c>
      <c r="Q27" s="269" t="s">
        <v>3656</v>
      </c>
      <c r="R27" s="59"/>
    </row>
    <row r="28" spans="1:18" s="35" customFormat="1" ht="47.25" hidden="1" customHeight="1" outlineLevel="4" x14ac:dyDescent="0.25">
      <c r="A28" s="52">
        <v>19</v>
      </c>
      <c r="B28" s="12" t="s">
        <v>1140</v>
      </c>
      <c r="C28" s="12" t="s">
        <v>1123</v>
      </c>
      <c r="D28" s="53">
        <v>280</v>
      </c>
      <c r="E28" s="53" t="s">
        <v>1276</v>
      </c>
      <c r="F28" s="54">
        <v>7456400</v>
      </c>
      <c r="G28" s="54">
        <v>7456400</v>
      </c>
      <c r="H28" s="54">
        <f t="shared" si="2"/>
        <v>0</v>
      </c>
      <c r="I28" s="55">
        <f t="shared" si="1"/>
        <v>0</v>
      </c>
      <c r="J28" s="56" t="s">
        <v>1290</v>
      </c>
      <c r="K28" s="56" t="s">
        <v>1298</v>
      </c>
      <c r="L28" s="56" t="s">
        <v>840</v>
      </c>
      <c r="M28" s="267" t="s">
        <v>4760</v>
      </c>
      <c r="N28" s="268">
        <v>43264</v>
      </c>
      <c r="O28" s="269" t="s">
        <v>4712</v>
      </c>
      <c r="P28" s="269" t="s">
        <v>3964</v>
      </c>
      <c r="Q28" s="269" t="s">
        <v>3672</v>
      </c>
      <c r="R28" s="59"/>
    </row>
    <row r="29" spans="1:18" s="35" customFormat="1" ht="47.25" hidden="1" customHeight="1" outlineLevel="4" x14ac:dyDescent="0.25">
      <c r="A29" s="52">
        <v>20</v>
      </c>
      <c r="B29" s="12" t="s">
        <v>1141</v>
      </c>
      <c r="C29" s="12" t="s">
        <v>1135</v>
      </c>
      <c r="D29" s="53">
        <v>135</v>
      </c>
      <c r="E29" s="53" t="s">
        <v>2295</v>
      </c>
      <c r="F29" s="54">
        <v>13720050</v>
      </c>
      <c r="G29" s="54">
        <v>13720050</v>
      </c>
      <c r="H29" s="54">
        <f t="shared" si="2"/>
        <v>0</v>
      </c>
      <c r="I29" s="55">
        <f t="shared" si="1"/>
        <v>0</v>
      </c>
      <c r="J29" s="56" t="s">
        <v>1293</v>
      </c>
      <c r="K29" s="56" t="s">
        <v>1298</v>
      </c>
      <c r="L29" s="56" t="s">
        <v>840</v>
      </c>
      <c r="M29" s="267" t="s">
        <v>4760</v>
      </c>
      <c r="N29" s="268">
        <v>43201</v>
      </c>
      <c r="O29" s="269" t="s">
        <v>4711</v>
      </c>
      <c r="P29" s="269" t="s">
        <v>3964</v>
      </c>
      <c r="Q29" s="269" t="s">
        <v>3672</v>
      </c>
      <c r="R29" s="59"/>
    </row>
    <row r="30" spans="1:18" s="35" customFormat="1" ht="30" hidden="1" customHeight="1" outlineLevel="4" x14ac:dyDescent="0.25">
      <c r="A30" s="52">
        <v>21</v>
      </c>
      <c r="B30" s="12" t="s">
        <v>1142</v>
      </c>
      <c r="C30" s="12" t="s">
        <v>1135</v>
      </c>
      <c r="D30" s="53">
        <v>1000</v>
      </c>
      <c r="E30" s="53" t="s">
        <v>1277</v>
      </c>
      <c r="F30" s="54">
        <v>10024000</v>
      </c>
      <c r="G30" s="54">
        <v>10024000</v>
      </c>
      <c r="H30" s="54">
        <f t="shared" si="2"/>
        <v>0</v>
      </c>
      <c r="I30" s="55">
        <f t="shared" si="1"/>
        <v>0</v>
      </c>
      <c r="J30" s="56" t="s">
        <v>1293</v>
      </c>
      <c r="K30" s="56" t="s">
        <v>1298</v>
      </c>
      <c r="L30" s="56" t="s">
        <v>840</v>
      </c>
      <c r="M30" s="267" t="s">
        <v>4760</v>
      </c>
      <c r="N30" s="268">
        <v>43201</v>
      </c>
      <c r="O30" s="269" t="s">
        <v>4711</v>
      </c>
      <c r="P30" s="269" t="s">
        <v>3964</v>
      </c>
      <c r="Q30" s="269" t="s">
        <v>3672</v>
      </c>
      <c r="R30" s="59"/>
    </row>
    <row r="31" spans="1:18" s="35" customFormat="1" ht="47.25" hidden="1" customHeight="1" outlineLevel="4" x14ac:dyDescent="0.25">
      <c r="A31" s="52">
        <v>22</v>
      </c>
      <c r="B31" s="12" t="s">
        <v>1143</v>
      </c>
      <c r="C31" s="12" t="s">
        <v>1123</v>
      </c>
      <c r="D31" s="53">
        <v>300</v>
      </c>
      <c r="E31" s="53" t="s">
        <v>2295</v>
      </c>
      <c r="F31" s="54">
        <v>12964200</v>
      </c>
      <c r="G31" s="54">
        <v>12964200</v>
      </c>
      <c r="H31" s="54">
        <f t="shared" si="2"/>
        <v>0</v>
      </c>
      <c r="I31" s="55">
        <f t="shared" si="1"/>
        <v>0</v>
      </c>
      <c r="J31" s="56" t="s">
        <v>1284</v>
      </c>
      <c r="K31" s="56" t="s">
        <v>1298</v>
      </c>
      <c r="L31" s="56" t="s">
        <v>840</v>
      </c>
      <c r="M31" s="267" t="s">
        <v>4760</v>
      </c>
      <c r="N31" s="268">
        <v>43200</v>
      </c>
      <c r="O31" s="269" t="s">
        <v>4693</v>
      </c>
      <c r="P31" s="269" t="s">
        <v>3964</v>
      </c>
      <c r="Q31" s="269" t="s">
        <v>3822</v>
      </c>
      <c r="R31" s="59"/>
    </row>
    <row r="32" spans="1:18" s="35" customFormat="1" ht="47.25" hidden="1" customHeight="1" outlineLevel="4" x14ac:dyDescent="0.25">
      <c r="A32" s="52">
        <v>23</v>
      </c>
      <c r="B32" s="12" t="s">
        <v>1144</v>
      </c>
      <c r="C32" s="12" t="s">
        <v>1123</v>
      </c>
      <c r="D32" s="53">
        <v>2</v>
      </c>
      <c r="E32" s="53" t="s">
        <v>2295</v>
      </c>
      <c r="F32" s="54">
        <v>147824</v>
      </c>
      <c r="G32" s="54">
        <v>147824</v>
      </c>
      <c r="H32" s="54">
        <f t="shared" si="2"/>
        <v>0</v>
      </c>
      <c r="I32" s="55">
        <f t="shared" si="1"/>
        <v>0</v>
      </c>
      <c r="J32" s="56" t="s">
        <v>1299</v>
      </c>
      <c r="K32" s="56" t="s">
        <v>1298</v>
      </c>
      <c r="L32" s="56" t="s">
        <v>840</v>
      </c>
      <c r="M32" s="267" t="s">
        <v>4760</v>
      </c>
      <c r="N32" s="268">
        <v>43292</v>
      </c>
      <c r="O32" s="269" t="s">
        <v>4718</v>
      </c>
      <c r="P32" s="269" t="s">
        <v>3964</v>
      </c>
      <c r="Q32" s="269" t="s">
        <v>3672</v>
      </c>
      <c r="R32" s="59"/>
    </row>
    <row r="33" spans="1:18" s="35" customFormat="1" ht="47.25" hidden="1" customHeight="1" outlineLevel="4" x14ac:dyDescent="0.25">
      <c r="A33" s="52">
        <v>24</v>
      </c>
      <c r="B33" s="12" t="s">
        <v>777</v>
      </c>
      <c r="C33" s="12" t="s">
        <v>1135</v>
      </c>
      <c r="D33" s="53">
        <v>3010</v>
      </c>
      <c r="E33" s="53" t="s">
        <v>4240</v>
      </c>
      <c r="F33" s="54">
        <v>16193800</v>
      </c>
      <c r="G33" s="54">
        <v>16193800</v>
      </c>
      <c r="H33" s="54">
        <f t="shared" si="2"/>
        <v>0</v>
      </c>
      <c r="I33" s="55">
        <f t="shared" si="1"/>
        <v>0</v>
      </c>
      <c r="J33" s="56" t="s">
        <v>1300</v>
      </c>
      <c r="K33" s="56" t="s">
        <v>868</v>
      </c>
      <c r="L33" s="56" t="s">
        <v>840</v>
      </c>
      <c r="M33" s="267" t="s">
        <v>4760</v>
      </c>
      <c r="N33" s="268">
        <v>43280</v>
      </c>
      <c r="O33" s="269" t="s">
        <v>4734</v>
      </c>
      <c r="P33" s="269" t="s">
        <v>3964</v>
      </c>
      <c r="Q33" s="269" t="s">
        <v>3672</v>
      </c>
      <c r="R33" s="59"/>
    </row>
    <row r="34" spans="1:18" s="35" customFormat="1" ht="47.25" hidden="1" customHeight="1" outlineLevel="4" x14ac:dyDescent="0.25">
      <c r="A34" s="52">
        <v>25</v>
      </c>
      <c r="B34" s="12" t="s">
        <v>1145</v>
      </c>
      <c r="C34" s="12" t="s">
        <v>1123</v>
      </c>
      <c r="D34" s="53">
        <v>120</v>
      </c>
      <c r="E34" s="53" t="s">
        <v>1278</v>
      </c>
      <c r="F34" s="54">
        <v>450000</v>
      </c>
      <c r="G34" s="54">
        <v>450000</v>
      </c>
      <c r="H34" s="54">
        <f t="shared" si="2"/>
        <v>0</v>
      </c>
      <c r="I34" s="55">
        <f t="shared" si="1"/>
        <v>0</v>
      </c>
      <c r="J34" s="56" t="s">
        <v>1301</v>
      </c>
      <c r="K34" s="56" t="s">
        <v>869</v>
      </c>
      <c r="L34" s="56" t="s">
        <v>840</v>
      </c>
      <c r="M34" s="267" t="s">
        <v>4760</v>
      </c>
      <c r="N34" s="268">
        <v>43300</v>
      </c>
      <c r="O34" s="269" t="s">
        <v>4731</v>
      </c>
      <c r="P34" s="269" t="s">
        <v>3964</v>
      </c>
      <c r="Q34" s="269" t="s">
        <v>3672</v>
      </c>
      <c r="R34" s="59"/>
    </row>
    <row r="35" spans="1:18" s="35" customFormat="1" ht="47.25" hidden="1" customHeight="1" outlineLevel="4" x14ac:dyDescent="0.25">
      <c r="A35" s="52">
        <v>26</v>
      </c>
      <c r="B35" s="12" t="s">
        <v>1146</v>
      </c>
      <c r="C35" s="12" t="s">
        <v>1123</v>
      </c>
      <c r="D35" s="53">
        <v>670</v>
      </c>
      <c r="E35" s="53" t="s">
        <v>2295</v>
      </c>
      <c r="F35" s="54">
        <v>4020000</v>
      </c>
      <c r="G35" s="54">
        <v>4020000</v>
      </c>
      <c r="H35" s="54">
        <f t="shared" si="2"/>
        <v>0</v>
      </c>
      <c r="I35" s="55">
        <f t="shared" si="1"/>
        <v>0</v>
      </c>
      <c r="J35" s="56" t="s">
        <v>1302</v>
      </c>
      <c r="K35" s="56" t="s">
        <v>1303</v>
      </c>
      <c r="L35" s="56" t="s">
        <v>874</v>
      </c>
      <c r="M35" s="267" t="s">
        <v>4760</v>
      </c>
      <c r="N35" s="268">
        <v>43131</v>
      </c>
      <c r="O35" s="269" t="s">
        <v>4753</v>
      </c>
      <c r="P35" s="269" t="s">
        <v>3964</v>
      </c>
      <c r="Q35" s="269" t="s">
        <v>3656</v>
      </c>
      <c r="R35" s="59"/>
    </row>
    <row r="36" spans="1:18" s="35" customFormat="1" ht="47.25" hidden="1" customHeight="1" outlineLevel="4" x14ac:dyDescent="0.25">
      <c r="A36" s="52">
        <v>27</v>
      </c>
      <c r="B36" s="12" t="s">
        <v>1147</v>
      </c>
      <c r="C36" s="12" t="s">
        <v>1123</v>
      </c>
      <c r="D36" s="53">
        <v>1500</v>
      </c>
      <c r="E36" s="53" t="s">
        <v>4241</v>
      </c>
      <c r="F36" s="54">
        <v>76065</v>
      </c>
      <c r="G36" s="54">
        <v>76065</v>
      </c>
      <c r="H36" s="54">
        <f t="shared" si="2"/>
        <v>0</v>
      </c>
      <c r="I36" s="55">
        <f t="shared" si="1"/>
        <v>0</v>
      </c>
      <c r="J36" s="56" t="s">
        <v>1304</v>
      </c>
      <c r="K36" s="56" t="s">
        <v>1305</v>
      </c>
      <c r="L36" s="56" t="s">
        <v>840</v>
      </c>
      <c r="M36" s="59"/>
      <c r="N36" s="57">
        <v>43266</v>
      </c>
      <c r="O36" s="58" t="s">
        <v>4713</v>
      </c>
      <c r="P36" s="58" t="s">
        <v>3964</v>
      </c>
      <c r="Q36" s="58" t="s">
        <v>3672</v>
      </c>
      <c r="R36" s="59"/>
    </row>
    <row r="37" spans="1:18" s="35" customFormat="1" ht="47.25" hidden="1" customHeight="1" outlineLevel="4" x14ac:dyDescent="0.25">
      <c r="A37" s="52">
        <v>28</v>
      </c>
      <c r="B37" s="12" t="s">
        <v>1148</v>
      </c>
      <c r="C37" s="12" t="s">
        <v>1135</v>
      </c>
      <c r="D37" s="53">
        <v>1805</v>
      </c>
      <c r="E37" s="53" t="s">
        <v>2295</v>
      </c>
      <c r="F37" s="54">
        <v>11280528</v>
      </c>
      <c r="G37" s="54">
        <v>11280528</v>
      </c>
      <c r="H37" s="54">
        <f t="shared" si="2"/>
        <v>0</v>
      </c>
      <c r="I37" s="55">
        <f t="shared" si="1"/>
        <v>0</v>
      </c>
      <c r="J37" s="56" t="s">
        <v>1306</v>
      </c>
      <c r="K37" s="56" t="s">
        <v>1303</v>
      </c>
      <c r="L37" s="56" t="s">
        <v>874</v>
      </c>
      <c r="M37" s="267" t="s">
        <v>4760</v>
      </c>
      <c r="N37" s="268">
        <v>43173</v>
      </c>
      <c r="O37" s="269" t="s">
        <v>4095</v>
      </c>
      <c r="P37" s="269" t="s">
        <v>3964</v>
      </c>
      <c r="Q37" s="269" t="s">
        <v>3656</v>
      </c>
      <c r="R37" s="59"/>
    </row>
    <row r="38" spans="1:18" s="35" customFormat="1" ht="47.25" hidden="1" customHeight="1" outlineLevel="4" x14ac:dyDescent="0.25">
      <c r="A38" s="52">
        <v>29</v>
      </c>
      <c r="B38" s="12" t="s">
        <v>1149</v>
      </c>
      <c r="C38" s="12" t="s">
        <v>1135</v>
      </c>
      <c r="D38" s="53">
        <v>240</v>
      </c>
      <c r="E38" s="53" t="s">
        <v>2295</v>
      </c>
      <c r="F38" s="54">
        <v>17906184</v>
      </c>
      <c r="G38" s="54">
        <v>17906184</v>
      </c>
      <c r="H38" s="54">
        <f t="shared" si="2"/>
        <v>0</v>
      </c>
      <c r="I38" s="55">
        <f t="shared" si="1"/>
        <v>0</v>
      </c>
      <c r="J38" s="56" t="s">
        <v>1306</v>
      </c>
      <c r="K38" s="56" t="s">
        <v>1307</v>
      </c>
      <c r="L38" s="56" t="s">
        <v>890</v>
      </c>
      <c r="M38" s="267" t="s">
        <v>4760</v>
      </c>
      <c r="N38" s="343">
        <v>43173</v>
      </c>
      <c r="O38" s="269" t="s">
        <v>4631</v>
      </c>
      <c r="P38" s="269" t="s">
        <v>3964</v>
      </c>
      <c r="Q38" s="269" t="s">
        <v>3656</v>
      </c>
      <c r="R38" s="59"/>
    </row>
    <row r="39" spans="1:18" s="35" customFormat="1" ht="15.75" hidden="1" customHeight="1" outlineLevel="4" x14ac:dyDescent="0.25">
      <c r="A39" s="52">
        <v>30</v>
      </c>
      <c r="B39" s="12" t="s">
        <v>1150</v>
      </c>
      <c r="C39" s="12" t="s">
        <v>1135</v>
      </c>
      <c r="D39" s="53">
        <v>0</v>
      </c>
      <c r="E39" s="53" t="s">
        <v>2295</v>
      </c>
      <c r="F39" s="54">
        <v>0</v>
      </c>
      <c r="G39" s="98"/>
      <c r="H39" s="56"/>
      <c r="I39" s="55" t="e">
        <f t="shared" si="1"/>
        <v>#DIV/0!</v>
      </c>
      <c r="J39" s="56" t="s">
        <v>1306</v>
      </c>
      <c r="K39" s="56" t="s">
        <v>1307</v>
      </c>
      <c r="L39" s="56" t="s">
        <v>890</v>
      </c>
      <c r="M39" s="267" t="s">
        <v>4760</v>
      </c>
      <c r="N39" s="343">
        <v>43173</v>
      </c>
      <c r="O39" s="269" t="s">
        <v>4631</v>
      </c>
      <c r="P39" s="269" t="s">
        <v>3964</v>
      </c>
      <c r="Q39" s="269" t="s">
        <v>3656</v>
      </c>
      <c r="R39" s="59"/>
    </row>
    <row r="40" spans="1:18" s="35" customFormat="1" ht="189" hidden="1" customHeight="1" outlineLevel="4" x14ac:dyDescent="0.25">
      <c r="A40" s="52">
        <v>31</v>
      </c>
      <c r="B40" s="12" t="s">
        <v>1151</v>
      </c>
      <c r="C40" s="12" t="s">
        <v>1123</v>
      </c>
      <c r="D40" s="53">
        <v>185</v>
      </c>
      <c r="E40" s="53" t="s">
        <v>2295</v>
      </c>
      <c r="F40" s="54">
        <v>7797750</v>
      </c>
      <c r="G40" s="54">
        <v>7797750</v>
      </c>
      <c r="H40" s="54">
        <f t="shared" ref="H40:H55" si="3">F40-G40</f>
        <v>0</v>
      </c>
      <c r="I40" s="55">
        <f t="shared" si="1"/>
        <v>0</v>
      </c>
      <c r="J40" s="56" t="s">
        <v>1308</v>
      </c>
      <c r="K40" s="56" t="s">
        <v>892</v>
      </c>
      <c r="L40" s="56" t="s">
        <v>890</v>
      </c>
      <c r="M40" s="90"/>
      <c r="N40" s="89">
        <v>43119</v>
      </c>
      <c r="O40" s="58" t="s">
        <v>3660</v>
      </c>
      <c r="P40" s="89">
        <v>43830</v>
      </c>
      <c r="Q40" s="90" t="s">
        <v>3656</v>
      </c>
      <c r="R40" s="90" t="s">
        <v>3661</v>
      </c>
    </row>
    <row r="41" spans="1:18" s="35" customFormat="1" ht="45" hidden="1" customHeight="1" outlineLevel="4" x14ac:dyDescent="0.25">
      <c r="A41" s="52">
        <v>32</v>
      </c>
      <c r="B41" s="12" t="s">
        <v>1152</v>
      </c>
      <c r="C41" s="12" t="s">
        <v>1135</v>
      </c>
      <c r="D41" s="53">
        <v>215</v>
      </c>
      <c r="E41" s="53" t="s">
        <v>2295</v>
      </c>
      <c r="F41" s="54">
        <v>23435000</v>
      </c>
      <c r="G41" s="54">
        <v>23435000</v>
      </c>
      <c r="H41" s="54">
        <f t="shared" si="3"/>
        <v>0</v>
      </c>
      <c r="I41" s="55">
        <f t="shared" si="1"/>
        <v>0</v>
      </c>
      <c r="J41" s="56" t="s">
        <v>1295</v>
      </c>
      <c r="K41" s="56" t="s">
        <v>1287</v>
      </c>
      <c r="L41" s="56" t="s">
        <v>890</v>
      </c>
      <c r="M41" s="100"/>
      <c r="N41" s="99">
        <v>43484</v>
      </c>
      <c r="O41" s="100" t="s">
        <v>3676</v>
      </c>
      <c r="P41" s="99">
        <v>43830</v>
      </c>
      <c r="Q41" s="59" t="s">
        <v>3656</v>
      </c>
      <c r="R41" s="100" t="s">
        <v>3675</v>
      </c>
    </row>
    <row r="42" spans="1:18" s="35" customFormat="1" ht="45" hidden="1" customHeight="1" outlineLevel="4" x14ac:dyDescent="0.25">
      <c r="A42" s="52">
        <v>33</v>
      </c>
      <c r="B42" s="12" t="s">
        <v>1153</v>
      </c>
      <c r="C42" s="12" t="s">
        <v>1135</v>
      </c>
      <c r="D42" s="53">
        <v>9400</v>
      </c>
      <c r="E42" s="53" t="s">
        <v>1278</v>
      </c>
      <c r="F42" s="54">
        <v>4418000</v>
      </c>
      <c r="G42" s="54">
        <v>4418000</v>
      </c>
      <c r="H42" s="54">
        <f t="shared" si="3"/>
        <v>0</v>
      </c>
      <c r="I42" s="55">
        <f t="shared" si="1"/>
        <v>0</v>
      </c>
      <c r="J42" s="56" t="s">
        <v>1295</v>
      </c>
      <c r="K42" s="56" t="s">
        <v>1287</v>
      </c>
      <c r="L42" s="56" t="s">
        <v>890</v>
      </c>
      <c r="M42" s="100"/>
      <c r="N42" s="99">
        <v>43484</v>
      </c>
      <c r="O42" s="100" t="s">
        <v>3676</v>
      </c>
      <c r="P42" s="99">
        <v>43830</v>
      </c>
      <c r="Q42" s="59" t="s">
        <v>3656</v>
      </c>
      <c r="R42" s="100" t="s">
        <v>3675</v>
      </c>
    </row>
    <row r="43" spans="1:18" s="35" customFormat="1" ht="45" hidden="1" customHeight="1" outlineLevel="4" x14ac:dyDescent="0.25">
      <c r="A43" s="52">
        <v>34</v>
      </c>
      <c r="B43" s="12" t="s">
        <v>1153</v>
      </c>
      <c r="C43" s="12" t="s">
        <v>1135</v>
      </c>
      <c r="D43" s="53">
        <v>8550</v>
      </c>
      <c r="E43" s="53" t="s">
        <v>1278</v>
      </c>
      <c r="F43" s="54">
        <v>8122500</v>
      </c>
      <c r="G43" s="54">
        <v>8122500</v>
      </c>
      <c r="H43" s="54">
        <f t="shared" si="3"/>
        <v>0</v>
      </c>
      <c r="I43" s="55">
        <f t="shared" si="1"/>
        <v>0</v>
      </c>
      <c r="J43" s="56" t="s">
        <v>1295</v>
      </c>
      <c r="K43" s="56" t="s">
        <v>1287</v>
      </c>
      <c r="L43" s="56" t="s">
        <v>890</v>
      </c>
      <c r="M43" s="100"/>
      <c r="N43" s="99">
        <v>43484</v>
      </c>
      <c r="O43" s="100" t="s">
        <v>3676</v>
      </c>
      <c r="P43" s="99">
        <v>43830</v>
      </c>
      <c r="Q43" s="59" t="s">
        <v>3656</v>
      </c>
      <c r="R43" s="100" t="s">
        <v>3675</v>
      </c>
    </row>
    <row r="44" spans="1:18" s="35" customFormat="1" ht="45" hidden="1" customHeight="1" outlineLevel="4" x14ac:dyDescent="0.25">
      <c r="A44" s="52">
        <v>35</v>
      </c>
      <c r="B44" s="12" t="s">
        <v>1154</v>
      </c>
      <c r="C44" s="12" t="s">
        <v>1135</v>
      </c>
      <c r="D44" s="53">
        <v>230</v>
      </c>
      <c r="E44" s="53" t="s">
        <v>2295</v>
      </c>
      <c r="F44" s="54">
        <v>27370000</v>
      </c>
      <c r="G44" s="54">
        <v>27370000</v>
      </c>
      <c r="H44" s="54">
        <f t="shared" si="3"/>
        <v>0</v>
      </c>
      <c r="I44" s="55">
        <f t="shared" si="1"/>
        <v>0</v>
      </c>
      <c r="J44" s="56" t="s">
        <v>1306</v>
      </c>
      <c r="K44" s="56" t="s">
        <v>884</v>
      </c>
      <c r="L44" s="56" t="s">
        <v>890</v>
      </c>
      <c r="M44" s="267" t="s">
        <v>4760</v>
      </c>
      <c r="N44" s="268">
        <v>43173</v>
      </c>
      <c r="O44" s="269" t="s">
        <v>4091</v>
      </c>
      <c r="P44" s="269" t="s">
        <v>3964</v>
      </c>
      <c r="Q44" s="269" t="s">
        <v>3822</v>
      </c>
      <c r="R44" s="59"/>
    </row>
    <row r="45" spans="1:18" s="35" customFormat="1" ht="45" hidden="1" customHeight="1" outlineLevel="4" x14ac:dyDescent="0.25">
      <c r="A45" s="52">
        <v>36</v>
      </c>
      <c r="B45" s="12" t="s">
        <v>1155</v>
      </c>
      <c r="C45" s="12" t="s">
        <v>1135</v>
      </c>
      <c r="D45" s="53">
        <v>7100</v>
      </c>
      <c r="E45" s="53" t="s">
        <v>4241</v>
      </c>
      <c r="F45" s="54">
        <v>12709000</v>
      </c>
      <c r="G45" s="54">
        <v>12709000</v>
      </c>
      <c r="H45" s="54">
        <f t="shared" si="3"/>
        <v>0</v>
      </c>
      <c r="I45" s="55">
        <f t="shared" si="1"/>
        <v>0</v>
      </c>
      <c r="J45" s="56" t="s">
        <v>1306</v>
      </c>
      <c r="K45" s="56" t="s">
        <v>884</v>
      </c>
      <c r="L45" s="56" t="s">
        <v>890</v>
      </c>
      <c r="M45" s="267" t="s">
        <v>4760</v>
      </c>
      <c r="N45" s="268">
        <v>43173</v>
      </c>
      <c r="O45" s="269" t="s">
        <v>4091</v>
      </c>
      <c r="P45" s="269" t="s">
        <v>3964</v>
      </c>
      <c r="Q45" s="269" t="s">
        <v>3822</v>
      </c>
      <c r="R45" s="59"/>
    </row>
    <row r="46" spans="1:18" s="35" customFormat="1" ht="45" hidden="1" customHeight="1" outlineLevel="4" x14ac:dyDescent="0.25">
      <c r="A46" s="52">
        <v>37</v>
      </c>
      <c r="B46" s="12" t="s">
        <v>1155</v>
      </c>
      <c r="C46" s="12" t="s">
        <v>1135</v>
      </c>
      <c r="D46" s="53">
        <v>870</v>
      </c>
      <c r="E46" s="53" t="s">
        <v>2295</v>
      </c>
      <c r="F46" s="54">
        <v>38280000</v>
      </c>
      <c r="G46" s="54">
        <v>38280000</v>
      </c>
      <c r="H46" s="54">
        <f t="shared" si="3"/>
        <v>0</v>
      </c>
      <c r="I46" s="55">
        <f t="shared" si="1"/>
        <v>0</v>
      </c>
      <c r="J46" s="56" t="s">
        <v>1306</v>
      </c>
      <c r="K46" s="56" t="s">
        <v>884</v>
      </c>
      <c r="L46" s="56" t="s">
        <v>890</v>
      </c>
      <c r="M46" s="267" t="s">
        <v>4760</v>
      </c>
      <c r="N46" s="268">
        <v>43173</v>
      </c>
      <c r="O46" s="269" t="s">
        <v>4091</v>
      </c>
      <c r="P46" s="269" t="s">
        <v>3964</v>
      </c>
      <c r="Q46" s="269" t="s">
        <v>3822</v>
      </c>
      <c r="R46" s="59"/>
    </row>
    <row r="47" spans="1:18" s="35" customFormat="1" ht="45" hidden="1" customHeight="1" outlineLevel="4" x14ac:dyDescent="0.25">
      <c r="A47" s="52">
        <v>38</v>
      </c>
      <c r="B47" s="12" t="s">
        <v>1156</v>
      </c>
      <c r="C47" s="12" t="s">
        <v>1135</v>
      </c>
      <c r="D47" s="53">
        <v>700</v>
      </c>
      <c r="E47" s="53" t="s">
        <v>4235</v>
      </c>
      <c r="F47" s="54">
        <v>6650000</v>
      </c>
      <c r="G47" s="54">
        <v>6650000</v>
      </c>
      <c r="H47" s="54">
        <f t="shared" si="3"/>
        <v>0</v>
      </c>
      <c r="I47" s="55">
        <f t="shared" si="1"/>
        <v>0</v>
      </c>
      <c r="J47" s="56" t="s">
        <v>1306</v>
      </c>
      <c r="K47" s="56" t="s">
        <v>884</v>
      </c>
      <c r="L47" s="56" t="s">
        <v>890</v>
      </c>
      <c r="M47" s="267" t="s">
        <v>4760</v>
      </c>
      <c r="N47" s="268">
        <v>43173</v>
      </c>
      <c r="O47" s="269" t="s">
        <v>4091</v>
      </c>
      <c r="P47" s="269" t="s">
        <v>3964</v>
      </c>
      <c r="Q47" s="269" t="s">
        <v>3822</v>
      </c>
      <c r="R47" s="59"/>
    </row>
    <row r="48" spans="1:18" s="35" customFormat="1" ht="45" hidden="1" customHeight="1" outlineLevel="4" x14ac:dyDescent="0.25">
      <c r="A48" s="52">
        <v>39</v>
      </c>
      <c r="B48" s="12" t="s">
        <v>1157</v>
      </c>
      <c r="C48" s="12" t="s">
        <v>1135</v>
      </c>
      <c r="D48" s="53">
        <v>250</v>
      </c>
      <c r="E48" s="53" t="s">
        <v>2295</v>
      </c>
      <c r="F48" s="54">
        <v>14625000</v>
      </c>
      <c r="G48" s="54">
        <v>14625000</v>
      </c>
      <c r="H48" s="54">
        <f t="shared" si="3"/>
        <v>0</v>
      </c>
      <c r="I48" s="55">
        <f t="shared" si="1"/>
        <v>0</v>
      </c>
      <c r="J48" s="56" t="s">
        <v>1306</v>
      </c>
      <c r="K48" s="56" t="s">
        <v>884</v>
      </c>
      <c r="L48" s="56" t="s">
        <v>890</v>
      </c>
      <c r="M48" s="267" t="s">
        <v>4760</v>
      </c>
      <c r="N48" s="268">
        <v>43173</v>
      </c>
      <c r="O48" s="269" t="s">
        <v>4091</v>
      </c>
      <c r="P48" s="269" t="s">
        <v>3964</v>
      </c>
      <c r="Q48" s="269" t="s">
        <v>3822</v>
      </c>
      <c r="R48" s="59"/>
    </row>
    <row r="49" spans="1:18" s="35" customFormat="1" ht="47.25" hidden="1" customHeight="1" outlineLevel="4" x14ac:dyDescent="0.25">
      <c r="A49" s="52">
        <v>40</v>
      </c>
      <c r="B49" s="12" t="s">
        <v>1148</v>
      </c>
      <c r="C49" s="12" t="s">
        <v>1135</v>
      </c>
      <c r="D49" s="53">
        <v>5</v>
      </c>
      <c r="E49" s="53" t="s">
        <v>2295</v>
      </c>
      <c r="F49" s="54">
        <v>31248</v>
      </c>
      <c r="G49" s="54">
        <v>31248</v>
      </c>
      <c r="H49" s="54">
        <f t="shared" si="3"/>
        <v>0</v>
      </c>
      <c r="I49" s="55">
        <f t="shared" si="1"/>
        <v>0</v>
      </c>
      <c r="J49" s="56" t="s">
        <v>1306</v>
      </c>
      <c r="K49" s="56" t="s">
        <v>1303</v>
      </c>
      <c r="L49" s="56" t="s">
        <v>890</v>
      </c>
      <c r="M49" s="267" t="s">
        <v>4760</v>
      </c>
      <c r="N49" s="268">
        <v>43173</v>
      </c>
      <c r="O49" s="269" t="s">
        <v>4095</v>
      </c>
      <c r="P49" s="269" t="s">
        <v>3964</v>
      </c>
      <c r="Q49" s="269" t="s">
        <v>3656</v>
      </c>
      <c r="R49" s="59"/>
    </row>
    <row r="50" spans="1:18" s="35" customFormat="1" ht="45" hidden="1" customHeight="1" outlineLevel="4" x14ac:dyDescent="0.25">
      <c r="A50" s="52">
        <v>41</v>
      </c>
      <c r="B50" s="12" t="s">
        <v>1136</v>
      </c>
      <c r="C50" s="12" t="s">
        <v>1135</v>
      </c>
      <c r="D50" s="53">
        <v>2750</v>
      </c>
      <c r="E50" s="53" t="s">
        <v>2295</v>
      </c>
      <c r="F50" s="54">
        <v>42625000</v>
      </c>
      <c r="G50" s="54">
        <v>42625000</v>
      </c>
      <c r="H50" s="54">
        <f t="shared" si="3"/>
        <v>0</v>
      </c>
      <c r="I50" s="55">
        <f t="shared" si="1"/>
        <v>0</v>
      </c>
      <c r="J50" s="56" t="s">
        <v>1297</v>
      </c>
      <c r="K50" s="56" t="s">
        <v>869</v>
      </c>
      <c r="L50" s="56" t="s">
        <v>890</v>
      </c>
      <c r="M50" s="267" t="s">
        <v>4760</v>
      </c>
      <c r="N50" s="268">
        <v>43237</v>
      </c>
      <c r="O50" s="269" t="s">
        <v>4140</v>
      </c>
      <c r="P50" s="268">
        <v>43830</v>
      </c>
      <c r="Q50" s="269" t="s">
        <v>3656</v>
      </c>
      <c r="R50" s="59"/>
    </row>
    <row r="51" spans="1:18" s="35" customFormat="1" ht="47.25" hidden="1" customHeight="1" outlineLevel="4" x14ac:dyDescent="0.25">
      <c r="A51" s="52">
        <v>42</v>
      </c>
      <c r="B51" s="12" t="s">
        <v>1122</v>
      </c>
      <c r="C51" s="12" t="s">
        <v>1123</v>
      </c>
      <c r="D51" s="53">
        <v>1800</v>
      </c>
      <c r="E51" s="53" t="s">
        <v>2295</v>
      </c>
      <c r="F51" s="54">
        <v>671400</v>
      </c>
      <c r="G51" s="54">
        <v>671400</v>
      </c>
      <c r="H51" s="54">
        <f t="shared" si="3"/>
        <v>0</v>
      </c>
      <c r="I51" s="55">
        <f t="shared" si="1"/>
        <v>0</v>
      </c>
      <c r="J51" s="56" t="s">
        <v>1309</v>
      </c>
      <c r="K51" s="56" t="s">
        <v>1310</v>
      </c>
      <c r="L51" s="56" t="s">
        <v>890</v>
      </c>
      <c r="M51" s="267" t="s">
        <v>4760</v>
      </c>
      <c r="N51" s="268">
        <v>43255</v>
      </c>
      <c r="O51" s="269" t="s">
        <v>4152</v>
      </c>
      <c r="P51" s="269" t="s">
        <v>3964</v>
      </c>
      <c r="Q51" s="269" t="s">
        <v>3822</v>
      </c>
      <c r="R51" s="59"/>
    </row>
    <row r="52" spans="1:18" s="35" customFormat="1" ht="47.25" hidden="1" customHeight="1" outlineLevel="4" x14ac:dyDescent="0.25">
      <c r="A52" s="52">
        <v>43</v>
      </c>
      <c r="B52" s="12" t="s">
        <v>1158</v>
      </c>
      <c r="C52" s="12" t="s">
        <v>1123</v>
      </c>
      <c r="D52" s="53">
        <v>555</v>
      </c>
      <c r="E52" s="53" t="s">
        <v>2295</v>
      </c>
      <c r="F52" s="54">
        <v>208125</v>
      </c>
      <c r="G52" s="54">
        <v>208125</v>
      </c>
      <c r="H52" s="54">
        <f t="shared" si="3"/>
        <v>0</v>
      </c>
      <c r="I52" s="55">
        <f t="shared" si="1"/>
        <v>0</v>
      </c>
      <c r="J52" s="56" t="s">
        <v>1309</v>
      </c>
      <c r="K52" s="56" t="s">
        <v>1310</v>
      </c>
      <c r="L52" s="56" t="s">
        <v>890</v>
      </c>
      <c r="M52" s="267" t="s">
        <v>4760</v>
      </c>
      <c r="N52" s="268">
        <v>43255</v>
      </c>
      <c r="O52" s="269" t="s">
        <v>4152</v>
      </c>
      <c r="P52" s="269" t="s">
        <v>3964</v>
      </c>
      <c r="Q52" s="269" t="s">
        <v>3822</v>
      </c>
      <c r="R52" s="59"/>
    </row>
    <row r="53" spans="1:18" s="35" customFormat="1" ht="47.25" hidden="1" customHeight="1" outlineLevel="4" x14ac:dyDescent="0.25">
      <c r="A53" s="52">
        <v>44</v>
      </c>
      <c r="B53" s="12" t="s">
        <v>1150</v>
      </c>
      <c r="C53" s="12" t="s">
        <v>1123</v>
      </c>
      <c r="D53" s="53">
        <v>5561</v>
      </c>
      <c r="E53" s="53" t="s">
        <v>2295</v>
      </c>
      <c r="F53" s="54">
        <v>1912984</v>
      </c>
      <c r="G53" s="54">
        <v>1912984</v>
      </c>
      <c r="H53" s="54">
        <f t="shared" si="3"/>
        <v>0</v>
      </c>
      <c r="I53" s="55">
        <f t="shared" si="1"/>
        <v>0</v>
      </c>
      <c r="J53" s="56" t="s">
        <v>1309</v>
      </c>
      <c r="K53" s="56" t="s">
        <v>1310</v>
      </c>
      <c r="L53" s="56" t="s">
        <v>890</v>
      </c>
      <c r="M53" s="267" t="s">
        <v>4760</v>
      </c>
      <c r="N53" s="268">
        <v>43255</v>
      </c>
      <c r="O53" s="269" t="s">
        <v>4152</v>
      </c>
      <c r="P53" s="269" t="s">
        <v>3964</v>
      </c>
      <c r="Q53" s="269" t="s">
        <v>3822</v>
      </c>
      <c r="R53" s="59"/>
    </row>
    <row r="54" spans="1:18" s="35" customFormat="1" ht="47.25" hidden="1" customHeight="1" outlineLevel="4" x14ac:dyDescent="0.25">
      <c r="A54" s="52">
        <v>45</v>
      </c>
      <c r="B54" s="12" t="s">
        <v>1159</v>
      </c>
      <c r="C54" s="12" t="s">
        <v>1123</v>
      </c>
      <c r="D54" s="53">
        <v>3050</v>
      </c>
      <c r="E54" s="53" t="s">
        <v>2295</v>
      </c>
      <c r="F54" s="54">
        <v>494100</v>
      </c>
      <c r="G54" s="54">
        <v>494100</v>
      </c>
      <c r="H54" s="54">
        <f t="shared" si="3"/>
        <v>0</v>
      </c>
      <c r="I54" s="55">
        <f t="shared" si="1"/>
        <v>0</v>
      </c>
      <c r="J54" s="56" t="s">
        <v>1309</v>
      </c>
      <c r="K54" s="56" t="s">
        <v>1310</v>
      </c>
      <c r="L54" s="56" t="s">
        <v>890</v>
      </c>
      <c r="M54" s="267" t="s">
        <v>4760</v>
      </c>
      <c r="N54" s="268">
        <v>43255</v>
      </c>
      <c r="O54" s="269" t="s">
        <v>4152</v>
      </c>
      <c r="P54" s="269" t="s">
        <v>3964</v>
      </c>
      <c r="Q54" s="269" t="s">
        <v>3822</v>
      </c>
      <c r="R54" s="59"/>
    </row>
    <row r="55" spans="1:18" s="35" customFormat="1" ht="47.25" hidden="1" customHeight="1" outlineLevel="4" x14ac:dyDescent="0.25">
      <c r="A55" s="52">
        <v>46</v>
      </c>
      <c r="B55" s="12" t="s">
        <v>1160</v>
      </c>
      <c r="C55" s="12" t="s">
        <v>1123</v>
      </c>
      <c r="D55" s="53">
        <v>90</v>
      </c>
      <c r="E55" s="53" t="s">
        <v>2295</v>
      </c>
      <c r="F55" s="54">
        <v>46080</v>
      </c>
      <c r="G55" s="54">
        <v>46080</v>
      </c>
      <c r="H55" s="54">
        <f t="shared" si="3"/>
        <v>0</v>
      </c>
      <c r="I55" s="55">
        <f t="shared" si="1"/>
        <v>0</v>
      </c>
      <c r="J55" s="56" t="s">
        <v>1309</v>
      </c>
      <c r="K55" s="56" t="s">
        <v>1310</v>
      </c>
      <c r="L55" s="56" t="s">
        <v>890</v>
      </c>
      <c r="M55" s="267" t="s">
        <v>4760</v>
      </c>
      <c r="N55" s="268">
        <v>43255</v>
      </c>
      <c r="O55" s="269" t="s">
        <v>4152</v>
      </c>
      <c r="P55" s="269" t="s">
        <v>3964</v>
      </c>
      <c r="Q55" s="269" t="s">
        <v>3822</v>
      </c>
      <c r="R55" s="59"/>
    </row>
    <row r="56" spans="1:18" s="35" customFormat="1" ht="47.25" hidden="1" customHeight="1" outlineLevel="4" x14ac:dyDescent="0.25">
      <c r="A56" s="52">
        <v>47</v>
      </c>
      <c r="B56" s="12" t="s">
        <v>1150</v>
      </c>
      <c r="C56" s="12" t="s">
        <v>1123</v>
      </c>
      <c r="D56" s="53">
        <v>0</v>
      </c>
      <c r="E56" s="53" t="s">
        <v>2295</v>
      </c>
      <c r="F56" s="54">
        <v>0</v>
      </c>
      <c r="G56" s="54"/>
      <c r="H56" s="88"/>
      <c r="I56" s="55" t="e">
        <f t="shared" si="1"/>
        <v>#DIV/0!</v>
      </c>
      <c r="J56" s="56" t="s">
        <v>1309</v>
      </c>
      <c r="K56" s="56" t="s">
        <v>1310</v>
      </c>
      <c r="L56" s="56" t="s">
        <v>890</v>
      </c>
      <c r="M56" s="267" t="s">
        <v>4760</v>
      </c>
      <c r="N56" s="268">
        <v>43255</v>
      </c>
      <c r="O56" s="269" t="s">
        <v>4152</v>
      </c>
      <c r="P56" s="269" t="s">
        <v>3964</v>
      </c>
      <c r="Q56" s="269" t="s">
        <v>3822</v>
      </c>
      <c r="R56" s="59"/>
    </row>
    <row r="57" spans="1:18" s="35" customFormat="1" ht="47.25" hidden="1" customHeight="1" outlineLevel="4" x14ac:dyDescent="0.25">
      <c r="A57" s="52">
        <v>48</v>
      </c>
      <c r="B57" s="12" t="s">
        <v>1150</v>
      </c>
      <c r="C57" s="12" t="s">
        <v>1123</v>
      </c>
      <c r="D57" s="53">
        <v>0</v>
      </c>
      <c r="E57" s="53" t="s">
        <v>2295</v>
      </c>
      <c r="F57" s="54">
        <v>0</v>
      </c>
      <c r="G57" s="54"/>
      <c r="H57" s="88"/>
      <c r="I57" s="55" t="e">
        <f t="shared" si="1"/>
        <v>#DIV/0!</v>
      </c>
      <c r="J57" s="56" t="s">
        <v>1309</v>
      </c>
      <c r="K57" s="56" t="s">
        <v>1310</v>
      </c>
      <c r="L57" s="56" t="s">
        <v>890</v>
      </c>
      <c r="M57" s="267" t="s">
        <v>4760</v>
      </c>
      <c r="N57" s="268">
        <v>43255</v>
      </c>
      <c r="O57" s="269" t="s">
        <v>4152</v>
      </c>
      <c r="P57" s="269" t="s">
        <v>3964</v>
      </c>
      <c r="Q57" s="269" t="s">
        <v>3822</v>
      </c>
      <c r="R57" s="59"/>
    </row>
    <row r="58" spans="1:18" s="35" customFormat="1" ht="47.25" hidden="1" customHeight="1" outlineLevel="4" x14ac:dyDescent="0.25">
      <c r="A58" s="52">
        <v>49</v>
      </c>
      <c r="B58" s="12" t="s">
        <v>1160</v>
      </c>
      <c r="C58" s="12" t="s">
        <v>1123</v>
      </c>
      <c r="D58" s="53">
        <v>823</v>
      </c>
      <c r="E58" s="53" t="s">
        <v>2295</v>
      </c>
      <c r="F58" s="54">
        <v>34566</v>
      </c>
      <c r="G58" s="54">
        <v>34566</v>
      </c>
      <c r="H58" s="54">
        <f t="shared" ref="H58:H62" si="4">F58-G58</f>
        <v>0</v>
      </c>
      <c r="I58" s="55">
        <f t="shared" si="1"/>
        <v>0</v>
      </c>
      <c r="J58" s="56" t="s">
        <v>1311</v>
      </c>
      <c r="K58" s="56" t="s">
        <v>1312</v>
      </c>
      <c r="L58" s="56" t="s">
        <v>890</v>
      </c>
      <c r="M58" s="267" t="s">
        <v>4760</v>
      </c>
      <c r="N58" s="268">
        <v>43278</v>
      </c>
      <c r="O58" s="269" t="s">
        <v>4165</v>
      </c>
      <c r="P58" s="268">
        <v>43830</v>
      </c>
      <c r="Q58" s="269" t="s">
        <v>3656</v>
      </c>
      <c r="R58" s="59"/>
    </row>
    <row r="59" spans="1:18" s="35" customFormat="1" ht="47.25" hidden="1" customHeight="1" outlineLevel="4" x14ac:dyDescent="0.25">
      <c r="A59" s="52">
        <v>50</v>
      </c>
      <c r="B59" s="12" t="s">
        <v>1161</v>
      </c>
      <c r="C59" s="12" t="s">
        <v>1123</v>
      </c>
      <c r="D59" s="53">
        <v>30</v>
      </c>
      <c r="E59" s="53" t="s">
        <v>2295</v>
      </c>
      <c r="F59" s="54">
        <v>41250</v>
      </c>
      <c r="G59" s="54">
        <v>41250</v>
      </c>
      <c r="H59" s="54">
        <f t="shared" si="4"/>
        <v>0</v>
      </c>
      <c r="I59" s="55">
        <f t="shared" si="1"/>
        <v>0</v>
      </c>
      <c r="J59" s="56" t="s">
        <v>1311</v>
      </c>
      <c r="K59" s="56" t="s">
        <v>1312</v>
      </c>
      <c r="L59" s="56" t="s">
        <v>890</v>
      </c>
      <c r="M59" s="267" t="s">
        <v>4760</v>
      </c>
      <c r="N59" s="268">
        <v>43278</v>
      </c>
      <c r="O59" s="269" t="s">
        <v>4165</v>
      </c>
      <c r="P59" s="268">
        <v>43830</v>
      </c>
      <c r="Q59" s="269" t="s">
        <v>3656</v>
      </c>
      <c r="R59" s="59"/>
    </row>
    <row r="60" spans="1:18" s="35" customFormat="1" ht="47.25" hidden="1" customHeight="1" outlineLevel="4" x14ac:dyDescent="0.25">
      <c r="A60" s="52">
        <v>51</v>
      </c>
      <c r="B60" s="92" t="s">
        <v>1162</v>
      </c>
      <c r="C60" s="12" t="s">
        <v>1123</v>
      </c>
      <c r="D60" s="53">
        <v>705</v>
      </c>
      <c r="E60" s="53" t="s">
        <v>4235</v>
      </c>
      <c r="F60" s="54">
        <v>573870</v>
      </c>
      <c r="G60" s="54">
        <v>573870</v>
      </c>
      <c r="H60" s="54">
        <f t="shared" si="4"/>
        <v>0</v>
      </c>
      <c r="I60" s="55">
        <f t="shared" si="1"/>
        <v>0</v>
      </c>
      <c r="J60" s="56" t="s">
        <v>1313</v>
      </c>
      <c r="K60" s="56" t="s">
        <v>883</v>
      </c>
      <c r="L60" s="56" t="s">
        <v>890</v>
      </c>
      <c r="M60" s="267" t="s">
        <v>4760</v>
      </c>
      <c r="N60" s="343">
        <v>43385</v>
      </c>
      <c r="O60" s="269" t="s">
        <v>4626</v>
      </c>
      <c r="P60" s="269" t="s">
        <v>3964</v>
      </c>
      <c r="Q60" s="269" t="s">
        <v>3768</v>
      </c>
      <c r="R60" s="59"/>
    </row>
    <row r="61" spans="1:18" s="35" customFormat="1" ht="30" hidden="1" customHeight="1" outlineLevel="4" x14ac:dyDescent="0.25">
      <c r="A61" s="52">
        <v>52</v>
      </c>
      <c r="B61" s="101" t="s">
        <v>1163</v>
      </c>
      <c r="C61" s="102" t="s">
        <v>1164</v>
      </c>
      <c r="D61" s="53">
        <v>3600</v>
      </c>
      <c r="E61" s="53" t="s">
        <v>4235</v>
      </c>
      <c r="F61" s="54">
        <v>120960</v>
      </c>
      <c r="G61" s="54">
        <v>120960</v>
      </c>
      <c r="H61" s="54">
        <f t="shared" si="4"/>
        <v>0</v>
      </c>
      <c r="I61" s="55">
        <f t="shared" si="1"/>
        <v>0</v>
      </c>
      <c r="J61" s="56" t="s">
        <v>1314</v>
      </c>
      <c r="K61" s="56" t="s">
        <v>873</v>
      </c>
      <c r="L61" s="56" t="s">
        <v>840</v>
      </c>
      <c r="M61" s="59"/>
      <c r="N61" s="57">
        <v>43565</v>
      </c>
      <c r="O61" s="58" t="s">
        <v>3901</v>
      </c>
      <c r="P61" s="57">
        <v>43830</v>
      </c>
      <c r="Q61" s="58" t="s">
        <v>3822</v>
      </c>
      <c r="R61" s="59"/>
    </row>
    <row r="62" spans="1:18" s="35" customFormat="1" ht="30" hidden="1" customHeight="1" outlineLevel="4" x14ac:dyDescent="0.25">
      <c r="A62" s="52">
        <v>53</v>
      </c>
      <c r="B62" s="101" t="s">
        <v>1165</v>
      </c>
      <c r="C62" s="102" t="s">
        <v>1164</v>
      </c>
      <c r="D62" s="53">
        <v>1000</v>
      </c>
      <c r="E62" s="53" t="s">
        <v>4241</v>
      </c>
      <c r="F62" s="54">
        <v>114300</v>
      </c>
      <c r="G62" s="54">
        <v>114300</v>
      </c>
      <c r="H62" s="54">
        <f t="shared" si="4"/>
        <v>0</v>
      </c>
      <c r="I62" s="55">
        <f t="shared" si="1"/>
        <v>0</v>
      </c>
      <c r="J62" s="56" t="s">
        <v>1314</v>
      </c>
      <c r="K62" s="56" t="s">
        <v>873</v>
      </c>
      <c r="L62" s="56" t="s">
        <v>840</v>
      </c>
      <c r="M62" s="59"/>
      <c r="N62" s="57">
        <v>43565</v>
      </c>
      <c r="O62" s="58" t="s">
        <v>3901</v>
      </c>
      <c r="P62" s="57">
        <v>43830</v>
      </c>
      <c r="Q62" s="58" t="s">
        <v>3822</v>
      </c>
      <c r="R62" s="59"/>
    </row>
    <row r="63" spans="1:18" ht="18.75" customHeight="1" outlineLevel="4" x14ac:dyDescent="0.25">
      <c r="A63" s="52">
        <v>54</v>
      </c>
      <c r="B63" s="10" t="s">
        <v>1166</v>
      </c>
      <c r="C63" s="102" t="s">
        <v>1164</v>
      </c>
      <c r="D63" s="53">
        <v>320</v>
      </c>
      <c r="E63" s="53" t="s">
        <v>4241</v>
      </c>
      <c r="F63" s="54">
        <v>8640</v>
      </c>
      <c r="G63" s="98"/>
      <c r="H63" s="56"/>
      <c r="I63" s="55" t="e">
        <f t="shared" si="1"/>
        <v>#DIV/0!</v>
      </c>
      <c r="J63" s="56"/>
      <c r="K63" s="56"/>
      <c r="L63" s="56" t="s">
        <v>840</v>
      </c>
      <c r="M63" s="59"/>
    </row>
    <row r="64" spans="1:18" s="35" customFormat="1" ht="30" hidden="1" customHeight="1" outlineLevel="4" x14ac:dyDescent="0.25">
      <c r="A64" s="52">
        <v>55</v>
      </c>
      <c r="B64" s="4" t="s">
        <v>1167</v>
      </c>
      <c r="C64" s="102" t="s">
        <v>1164</v>
      </c>
      <c r="D64" s="53">
        <v>7000</v>
      </c>
      <c r="E64" s="53" t="s">
        <v>4235</v>
      </c>
      <c r="F64" s="54">
        <v>574000</v>
      </c>
      <c r="G64" s="54">
        <v>574000</v>
      </c>
      <c r="H64" s="54">
        <f>F64-G64</f>
        <v>0</v>
      </c>
      <c r="I64" s="55">
        <f t="shared" si="1"/>
        <v>0</v>
      </c>
      <c r="J64" s="56" t="s">
        <v>1314</v>
      </c>
      <c r="K64" s="56" t="s">
        <v>873</v>
      </c>
      <c r="L64" s="56" t="s">
        <v>840</v>
      </c>
      <c r="M64" s="59"/>
      <c r="N64" s="57">
        <v>43565</v>
      </c>
      <c r="O64" s="58" t="s">
        <v>3901</v>
      </c>
      <c r="P64" s="57">
        <v>43830</v>
      </c>
      <c r="Q64" s="58" t="s">
        <v>3822</v>
      </c>
      <c r="R64" s="59"/>
    </row>
    <row r="65" spans="1:18" ht="18.75" customHeight="1" outlineLevel="4" x14ac:dyDescent="0.25">
      <c r="A65" s="52">
        <v>56</v>
      </c>
      <c r="B65" s="4" t="s">
        <v>1168</v>
      </c>
      <c r="C65" s="102" t="s">
        <v>1164</v>
      </c>
      <c r="D65" s="53">
        <v>2600</v>
      </c>
      <c r="E65" s="53" t="s">
        <v>2295</v>
      </c>
      <c r="F65" s="54">
        <v>172822</v>
      </c>
      <c r="G65" s="98"/>
      <c r="H65" s="56"/>
      <c r="I65" s="55" t="e">
        <f t="shared" si="1"/>
        <v>#DIV/0!</v>
      </c>
      <c r="J65" s="56"/>
      <c r="K65" s="56"/>
      <c r="L65" s="56" t="s">
        <v>840</v>
      </c>
      <c r="M65" s="59"/>
    </row>
    <row r="66" spans="1:18" ht="18.75" customHeight="1" outlineLevel="4" x14ac:dyDescent="0.25">
      <c r="A66" s="52">
        <v>57</v>
      </c>
      <c r="B66" s="4" t="s">
        <v>1169</v>
      </c>
      <c r="C66" s="102" t="s">
        <v>1164</v>
      </c>
      <c r="D66" s="53">
        <v>60</v>
      </c>
      <c r="E66" s="53" t="s">
        <v>4241</v>
      </c>
      <c r="F66" s="54">
        <v>1750.2</v>
      </c>
      <c r="G66" s="98"/>
      <c r="H66" s="56"/>
      <c r="I66" s="55" t="e">
        <f t="shared" si="1"/>
        <v>#DIV/0!</v>
      </c>
      <c r="J66" s="56"/>
      <c r="K66" s="56"/>
      <c r="L66" s="56" t="s">
        <v>840</v>
      </c>
      <c r="M66" s="59"/>
    </row>
    <row r="67" spans="1:18" s="35" customFormat="1" ht="30" hidden="1" customHeight="1" outlineLevel="4" x14ac:dyDescent="0.25">
      <c r="A67" s="52">
        <v>58</v>
      </c>
      <c r="B67" s="4" t="s">
        <v>1170</v>
      </c>
      <c r="C67" s="102" t="s">
        <v>1164</v>
      </c>
      <c r="D67" s="53">
        <v>2800</v>
      </c>
      <c r="E67" s="53" t="s">
        <v>4241</v>
      </c>
      <c r="F67" s="54">
        <v>7280</v>
      </c>
      <c r="G67" s="54">
        <v>7280</v>
      </c>
      <c r="H67" s="54">
        <f>F67-G67</f>
        <v>0</v>
      </c>
      <c r="I67" s="55">
        <f t="shared" si="1"/>
        <v>0</v>
      </c>
      <c r="J67" s="56" t="s">
        <v>1314</v>
      </c>
      <c r="K67" s="56" t="s">
        <v>873</v>
      </c>
      <c r="L67" s="56" t="s">
        <v>840</v>
      </c>
      <c r="M67" s="59"/>
      <c r="N67" s="57">
        <v>43565</v>
      </c>
      <c r="O67" s="58" t="s">
        <v>3901</v>
      </c>
      <c r="P67" s="57">
        <v>43830</v>
      </c>
      <c r="Q67" s="58" t="s">
        <v>3822</v>
      </c>
      <c r="R67" s="59"/>
    </row>
    <row r="68" spans="1:18" ht="18.75" customHeight="1" outlineLevel="4" x14ac:dyDescent="0.25">
      <c r="A68" s="52">
        <v>59</v>
      </c>
      <c r="B68" s="4" t="s">
        <v>1171</v>
      </c>
      <c r="C68" s="102" t="s">
        <v>1164</v>
      </c>
      <c r="D68" s="53">
        <v>80</v>
      </c>
      <c r="E68" s="53" t="s">
        <v>4241</v>
      </c>
      <c r="F68" s="54">
        <v>26400</v>
      </c>
      <c r="G68" s="98"/>
      <c r="H68" s="56"/>
      <c r="I68" s="55" t="e">
        <f t="shared" si="1"/>
        <v>#DIV/0!</v>
      </c>
      <c r="J68" s="56"/>
      <c r="K68" s="56"/>
      <c r="L68" s="56" t="s">
        <v>840</v>
      </c>
      <c r="M68" s="59"/>
    </row>
    <row r="69" spans="1:18" s="35" customFormat="1" ht="30" hidden="1" customHeight="1" outlineLevel="4" x14ac:dyDescent="0.25">
      <c r="A69" s="52">
        <v>60</v>
      </c>
      <c r="B69" s="5" t="s">
        <v>1172</v>
      </c>
      <c r="C69" s="102" t="s">
        <v>1164</v>
      </c>
      <c r="D69" s="53">
        <v>800</v>
      </c>
      <c r="E69" s="53" t="s">
        <v>4235</v>
      </c>
      <c r="F69" s="54">
        <v>37280</v>
      </c>
      <c r="G69" s="54">
        <v>37280</v>
      </c>
      <c r="H69" s="54">
        <f>F69-G69</f>
        <v>0</v>
      </c>
      <c r="I69" s="55">
        <f t="shared" si="1"/>
        <v>0</v>
      </c>
      <c r="J69" s="56" t="s">
        <v>1314</v>
      </c>
      <c r="K69" s="56" t="s">
        <v>873</v>
      </c>
      <c r="L69" s="56" t="s">
        <v>840</v>
      </c>
      <c r="M69" s="59"/>
      <c r="N69" s="57">
        <v>43565</v>
      </c>
      <c r="O69" s="58" t="s">
        <v>3901</v>
      </c>
      <c r="P69" s="57">
        <v>43830</v>
      </c>
      <c r="Q69" s="58" t="s">
        <v>3822</v>
      </c>
      <c r="R69" s="59"/>
    </row>
    <row r="70" spans="1:18" ht="18.75" customHeight="1" outlineLevel="4" x14ac:dyDescent="0.25">
      <c r="A70" s="52">
        <v>61</v>
      </c>
      <c r="B70" s="4" t="s">
        <v>1173</v>
      </c>
      <c r="C70" s="102" t="s">
        <v>1164</v>
      </c>
      <c r="D70" s="53">
        <v>60</v>
      </c>
      <c r="E70" s="53" t="s">
        <v>4241</v>
      </c>
      <c r="F70" s="54">
        <v>978.59999999999991</v>
      </c>
      <c r="G70" s="98"/>
      <c r="H70" s="56"/>
      <c r="I70" s="55" t="e">
        <f t="shared" si="1"/>
        <v>#DIV/0!</v>
      </c>
      <c r="J70" s="56"/>
      <c r="K70" s="56"/>
      <c r="L70" s="56" t="s">
        <v>840</v>
      </c>
      <c r="M70" s="59"/>
    </row>
    <row r="71" spans="1:18" s="35" customFormat="1" ht="30" hidden="1" customHeight="1" outlineLevel="4" x14ac:dyDescent="0.25">
      <c r="A71" s="52">
        <v>62</v>
      </c>
      <c r="B71" s="103" t="s">
        <v>1174</v>
      </c>
      <c r="C71" s="102" t="s">
        <v>1164</v>
      </c>
      <c r="D71" s="53">
        <v>1300</v>
      </c>
      <c r="E71" s="53" t="s">
        <v>4235</v>
      </c>
      <c r="F71" s="54">
        <v>38272</v>
      </c>
      <c r="G71" s="54">
        <v>38272</v>
      </c>
      <c r="H71" s="54">
        <f>F71-G71</f>
        <v>0</v>
      </c>
      <c r="I71" s="55">
        <f t="shared" si="1"/>
        <v>0</v>
      </c>
      <c r="J71" s="56" t="s">
        <v>1314</v>
      </c>
      <c r="K71" s="56" t="s">
        <v>873</v>
      </c>
      <c r="L71" s="56" t="s">
        <v>840</v>
      </c>
      <c r="M71" s="59"/>
      <c r="N71" s="57">
        <v>43565</v>
      </c>
      <c r="O71" s="58" t="s">
        <v>3901</v>
      </c>
      <c r="P71" s="57">
        <v>43830</v>
      </c>
      <c r="Q71" s="58" t="s">
        <v>3822</v>
      </c>
      <c r="R71" s="59"/>
    </row>
    <row r="72" spans="1:18" ht="37.5" customHeight="1" outlineLevel="4" x14ac:dyDescent="0.25">
      <c r="A72" s="52">
        <v>63</v>
      </c>
      <c r="B72" s="8" t="s">
        <v>1175</v>
      </c>
      <c r="C72" s="102" t="s">
        <v>1164</v>
      </c>
      <c r="D72" s="53">
        <v>1500</v>
      </c>
      <c r="E72" s="53" t="s">
        <v>4240</v>
      </c>
      <c r="F72" s="54">
        <v>90000</v>
      </c>
      <c r="G72" s="98"/>
      <c r="H72" s="56"/>
      <c r="I72" s="55" t="e">
        <f t="shared" si="1"/>
        <v>#DIV/0!</v>
      </c>
      <c r="J72" s="56"/>
      <c r="K72" s="56"/>
      <c r="L72" s="56" t="s">
        <v>840</v>
      </c>
      <c r="M72" s="59"/>
    </row>
    <row r="73" spans="1:18" s="35" customFormat="1" ht="56.25" hidden="1" customHeight="1" outlineLevel="4" x14ac:dyDescent="0.25">
      <c r="A73" s="52">
        <v>64</v>
      </c>
      <c r="B73" s="8" t="s">
        <v>1176</v>
      </c>
      <c r="C73" s="102" t="s">
        <v>1164</v>
      </c>
      <c r="D73" s="53">
        <v>400</v>
      </c>
      <c r="E73" s="53" t="s">
        <v>2295</v>
      </c>
      <c r="F73" s="54">
        <v>253000</v>
      </c>
      <c r="G73" s="54">
        <v>251600</v>
      </c>
      <c r="H73" s="54">
        <f>F73-G73</f>
        <v>1400</v>
      </c>
      <c r="I73" s="55">
        <f t="shared" si="1"/>
        <v>5.5643879173290934E-3</v>
      </c>
      <c r="J73" s="56" t="s">
        <v>1315</v>
      </c>
      <c r="K73" s="56" t="s">
        <v>1316</v>
      </c>
      <c r="L73" s="56" t="s">
        <v>840</v>
      </c>
      <c r="M73" s="58"/>
      <c r="N73" s="57">
        <v>43543</v>
      </c>
      <c r="O73" s="58" t="s">
        <v>3821</v>
      </c>
      <c r="P73" s="57">
        <v>43830</v>
      </c>
      <c r="Q73" s="58" t="s">
        <v>3822</v>
      </c>
      <c r="R73" s="58"/>
    </row>
    <row r="74" spans="1:18" ht="18.75" customHeight="1" outlineLevel="4" x14ac:dyDescent="0.25">
      <c r="A74" s="52">
        <v>65</v>
      </c>
      <c r="B74" s="104" t="s">
        <v>1177</v>
      </c>
      <c r="C74" s="105" t="s">
        <v>1164</v>
      </c>
      <c r="D74" s="53">
        <v>500</v>
      </c>
      <c r="E74" s="53" t="s">
        <v>4241</v>
      </c>
      <c r="F74" s="54">
        <v>22480</v>
      </c>
      <c r="G74" s="98"/>
      <c r="H74" s="56"/>
      <c r="I74" s="55" t="e">
        <f t="shared" si="1"/>
        <v>#DIV/0!</v>
      </c>
      <c r="J74" s="56"/>
      <c r="K74" s="56"/>
      <c r="L74" s="56" t="s">
        <v>1317</v>
      </c>
      <c r="M74" s="59"/>
    </row>
    <row r="75" spans="1:18" ht="18.75" customHeight="1" outlineLevel="4" x14ac:dyDescent="0.25">
      <c r="A75" s="52">
        <v>66</v>
      </c>
      <c r="B75" s="104" t="s">
        <v>1178</v>
      </c>
      <c r="C75" s="105" t="s">
        <v>1164</v>
      </c>
      <c r="D75" s="53">
        <v>30</v>
      </c>
      <c r="E75" s="53" t="s">
        <v>2295</v>
      </c>
      <c r="F75" s="54">
        <v>206207.09999999998</v>
      </c>
      <c r="G75" s="98"/>
      <c r="H75" s="56"/>
      <c r="I75" s="55" t="e">
        <f t="shared" si="1"/>
        <v>#DIV/0!</v>
      </c>
      <c r="J75" s="56"/>
      <c r="K75" s="56"/>
      <c r="L75" s="56" t="s">
        <v>877</v>
      </c>
      <c r="M75" s="59"/>
    </row>
    <row r="76" spans="1:18" ht="18.75" customHeight="1" outlineLevel="4" x14ac:dyDescent="0.25">
      <c r="A76" s="52">
        <v>67</v>
      </c>
      <c r="B76" s="104" t="s">
        <v>1178</v>
      </c>
      <c r="C76" s="105" t="s">
        <v>1164</v>
      </c>
      <c r="D76" s="53">
        <v>40</v>
      </c>
      <c r="E76" s="53" t="s">
        <v>2295</v>
      </c>
      <c r="F76" s="54">
        <v>248236.4</v>
      </c>
      <c r="G76" s="98"/>
      <c r="H76" s="56"/>
      <c r="I76" s="55" t="e">
        <f t="shared" ref="I76:I139" si="5">H76/G76</f>
        <v>#DIV/0!</v>
      </c>
      <c r="J76" s="56"/>
      <c r="K76" s="56"/>
      <c r="L76" s="56" t="s">
        <v>877</v>
      </c>
      <c r="M76" s="59"/>
    </row>
    <row r="77" spans="1:18" ht="18.75" customHeight="1" outlineLevel="4" x14ac:dyDescent="0.25">
      <c r="A77" s="52">
        <v>68</v>
      </c>
      <c r="B77" s="104" t="s">
        <v>1178</v>
      </c>
      <c r="C77" s="105" t="s">
        <v>1164</v>
      </c>
      <c r="D77" s="53" t="s">
        <v>108</v>
      </c>
      <c r="E77" s="53" t="s">
        <v>2295</v>
      </c>
      <c r="F77" s="54">
        <v>3299312.9999999995</v>
      </c>
      <c r="G77" s="98"/>
      <c r="H77" s="56"/>
      <c r="I77" s="55" t="e">
        <f t="shared" si="5"/>
        <v>#DIV/0!</v>
      </c>
      <c r="J77" s="56"/>
      <c r="K77" s="56"/>
      <c r="L77" s="56" t="s">
        <v>877</v>
      </c>
      <c r="M77" s="59"/>
    </row>
    <row r="78" spans="1:18" ht="18.75" customHeight="1" outlineLevel="4" x14ac:dyDescent="0.25">
      <c r="A78" s="52">
        <v>69</v>
      </c>
      <c r="B78" s="104" t="s">
        <v>1179</v>
      </c>
      <c r="C78" s="105" t="s">
        <v>1164</v>
      </c>
      <c r="D78" s="53">
        <v>1300</v>
      </c>
      <c r="E78" s="53" t="s">
        <v>4235</v>
      </c>
      <c r="F78" s="54">
        <v>122472.99999999999</v>
      </c>
      <c r="G78" s="98"/>
      <c r="H78" s="56"/>
      <c r="I78" s="55" t="e">
        <f t="shared" si="5"/>
        <v>#DIV/0!</v>
      </c>
      <c r="J78" s="56"/>
      <c r="K78" s="56"/>
      <c r="L78" s="56" t="s">
        <v>877</v>
      </c>
      <c r="M78" s="59"/>
    </row>
    <row r="79" spans="1:18" s="35" customFormat="1" ht="30" hidden="1" customHeight="1" outlineLevel="4" x14ac:dyDescent="0.25">
      <c r="A79" s="52">
        <v>70</v>
      </c>
      <c r="B79" s="104" t="s">
        <v>1180</v>
      </c>
      <c r="C79" s="105" t="s">
        <v>1164</v>
      </c>
      <c r="D79" s="53">
        <v>10000</v>
      </c>
      <c r="E79" s="53" t="s">
        <v>2295</v>
      </c>
      <c r="F79" s="54">
        <v>662700</v>
      </c>
      <c r="G79" s="54">
        <v>503000</v>
      </c>
      <c r="H79" s="54">
        <f>F79-G79</f>
        <v>159700</v>
      </c>
      <c r="I79" s="55">
        <f t="shared" si="5"/>
        <v>0.31749502982107358</v>
      </c>
      <c r="J79" s="56" t="s">
        <v>1318</v>
      </c>
      <c r="K79" s="56" t="s">
        <v>1316</v>
      </c>
      <c r="L79" s="56" t="s">
        <v>877</v>
      </c>
      <c r="M79" s="59"/>
      <c r="N79" s="57">
        <v>43550</v>
      </c>
      <c r="O79" s="58" t="s">
        <v>3889</v>
      </c>
      <c r="P79" s="57">
        <v>43830</v>
      </c>
      <c r="Q79" s="58" t="s">
        <v>3890</v>
      </c>
      <c r="R79" s="59"/>
    </row>
    <row r="80" spans="1:18" ht="18.75" customHeight="1" outlineLevel="4" x14ac:dyDescent="0.25">
      <c r="A80" s="52">
        <v>71</v>
      </c>
      <c r="B80" s="25" t="s">
        <v>1181</v>
      </c>
      <c r="C80" s="102" t="s">
        <v>1164</v>
      </c>
      <c r="D80" s="53">
        <v>800</v>
      </c>
      <c r="E80" s="53" t="s">
        <v>4241</v>
      </c>
      <c r="F80" s="54">
        <v>7680</v>
      </c>
      <c r="G80" s="98"/>
      <c r="H80" s="56"/>
      <c r="I80" s="55" t="e">
        <f t="shared" si="5"/>
        <v>#DIV/0!</v>
      </c>
      <c r="J80" s="56"/>
      <c r="K80" s="56"/>
      <c r="L80" s="56" t="s">
        <v>840</v>
      </c>
      <c r="M80" s="59"/>
    </row>
    <row r="81" spans="1:18" ht="18.75" customHeight="1" outlineLevel="4" x14ac:dyDescent="0.25">
      <c r="A81" s="52">
        <v>72</v>
      </c>
      <c r="B81" s="5" t="s">
        <v>1182</v>
      </c>
      <c r="C81" s="102" t="s">
        <v>1164</v>
      </c>
      <c r="D81" s="53">
        <v>55</v>
      </c>
      <c r="E81" s="53" t="s">
        <v>2295</v>
      </c>
      <c r="F81" s="54">
        <v>29951.350000000002</v>
      </c>
      <c r="G81" s="98"/>
      <c r="H81" s="56"/>
      <c r="I81" s="55" t="e">
        <f t="shared" si="5"/>
        <v>#DIV/0!</v>
      </c>
      <c r="J81" s="56"/>
      <c r="K81" s="56"/>
      <c r="L81" s="56" t="s">
        <v>840</v>
      </c>
      <c r="M81" s="59"/>
    </row>
    <row r="82" spans="1:18" ht="18.75" customHeight="1" outlineLevel="4" x14ac:dyDescent="0.25">
      <c r="A82" s="52">
        <v>73</v>
      </c>
      <c r="B82" s="5" t="s">
        <v>1183</v>
      </c>
      <c r="C82" s="102" t="s">
        <v>1164</v>
      </c>
      <c r="D82" s="53">
        <v>10</v>
      </c>
      <c r="E82" s="53" t="s">
        <v>2295</v>
      </c>
      <c r="F82" s="54">
        <v>406.1</v>
      </c>
      <c r="G82" s="98"/>
      <c r="H82" s="56"/>
      <c r="I82" s="55" t="e">
        <f t="shared" si="5"/>
        <v>#DIV/0!</v>
      </c>
      <c r="J82" s="56"/>
      <c r="K82" s="56"/>
      <c r="L82" s="56" t="s">
        <v>840</v>
      </c>
      <c r="M82" s="59"/>
    </row>
    <row r="83" spans="1:18" ht="56.25" customHeight="1" outlineLevel="4" x14ac:dyDescent="0.25">
      <c r="A83" s="52">
        <v>74</v>
      </c>
      <c r="B83" s="4" t="s">
        <v>1184</v>
      </c>
      <c r="C83" s="102" t="s">
        <v>1164</v>
      </c>
      <c r="D83" s="53">
        <v>60</v>
      </c>
      <c r="E83" s="53" t="s">
        <v>2295</v>
      </c>
      <c r="F83" s="54">
        <v>150000</v>
      </c>
      <c r="G83" s="98"/>
      <c r="H83" s="56"/>
      <c r="I83" s="55" t="e">
        <f t="shared" si="5"/>
        <v>#DIV/0!</v>
      </c>
      <c r="J83" s="56"/>
      <c r="K83" s="56"/>
      <c r="L83" s="56" t="s">
        <v>840</v>
      </c>
      <c r="M83" s="59"/>
    </row>
    <row r="84" spans="1:18" ht="56.25" customHeight="1" outlineLevel="4" x14ac:dyDescent="0.25">
      <c r="A84" s="52">
        <v>75</v>
      </c>
      <c r="B84" s="4" t="s">
        <v>1184</v>
      </c>
      <c r="C84" s="102" t="s">
        <v>1164</v>
      </c>
      <c r="D84" s="53">
        <v>10</v>
      </c>
      <c r="E84" s="53" t="s">
        <v>2295</v>
      </c>
      <c r="F84" s="54">
        <v>5290.1</v>
      </c>
      <c r="G84" s="98"/>
      <c r="H84" s="56"/>
      <c r="I84" s="55" t="e">
        <f t="shared" si="5"/>
        <v>#DIV/0!</v>
      </c>
      <c r="J84" s="56"/>
      <c r="K84" s="56"/>
      <c r="L84" s="56" t="s">
        <v>840</v>
      </c>
      <c r="M84" s="59"/>
    </row>
    <row r="85" spans="1:18" ht="18.75" customHeight="1" outlineLevel="4" x14ac:dyDescent="0.25">
      <c r="A85" s="52">
        <v>76</v>
      </c>
      <c r="B85" s="4" t="s">
        <v>1185</v>
      </c>
      <c r="C85" s="102" t="s">
        <v>1164</v>
      </c>
      <c r="D85" s="53">
        <v>1300</v>
      </c>
      <c r="E85" s="53" t="s">
        <v>2295</v>
      </c>
      <c r="F85" s="54">
        <v>1015079</v>
      </c>
      <c r="G85" s="98"/>
      <c r="H85" s="56"/>
      <c r="I85" s="55" t="e">
        <f t="shared" si="5"/>
        <v>#DIV/0!</v>
      </c>
      <c r="J85" s="56"/>
      <c r="K85" s="56"/>
      <c r="L85" s="56" t="s">
        <v>840</v>
      </c>
      <c r="M85" s="59"/>
    </row>
    <row r="86" spans="1:18" s="40" customFormat="1" ht="30" hidden="1" customHeight="1" outlineLevel="4" x14ac:dyDescent="0.25">
      <c r="A86" s="106">
        <v>77</v>
      </c>
      <c r="B86" s="107" t="s">
        <v>1186</v>
      </c>
      <c r="C86" s="108" t="s">
        <v>1164</v>
      </c>
      <c r="D86" s="56">
        <v>320</v>
      </c>
      <c r="E86" s="56" t="s">
        <v>4240</v>
      </c>
      <c r="F86" s="98">
        <v>230400</v>
      </c>
      <c r="G86" s="98">
        <v>226560</v>
      </c>
      <c r="H86" s="98">
        <f>F86-G86</f>
        <v>3840</v>
      </c>
      <c r="I86" s="109">
        <f t="shared" si="5"/>
        <v>1.6949152542372881E-2</v>
      </c>
      <c r="J86" s="56" t="s">
        <v>1319</v>
      </c>
      <c r="K86" s="56" t="s">
        <v>1316</v>
      </c>
      <c r="L86" s="56" t="s">
        <v>840</v>
      </c>
      <c r="M86" s="58"/>
      <c r="N86" s="57">
        <v>43580</v>
      </c>
      <c r="O86" s="58" t="s">
        <v>3926</v>
      </c>
      <c r="P86" s="57">
        <v>43830</v>
      </c>
      <c r="Q86" s="58" t="s">
        <v>3822</v>
      </c>
      <c r="R86" s="58"/>
    </row>
    <row r="87" spans="1:18" ht="37.5" customHeight="1" outlineLevel="4" x14ac:dyDescent="0.25">
      <c r="A87" s="52">
        <v>78</v>
      </c>
      <c r="B87" s="5" t="s">
        <v>1187</v>
      </c>
      <c r="C87" s="102" t="s">
        <v>1164</v>
      </c>
      <c r="D87" s="53">
        <v>40</v>
      </c>
      <c r="E87" s="53" t="s">
        <v>2295</v>
      </c>
      <c r="F87" s="54">
        <v>1683.636363636364</v>
      </c>
      <c r="G87" s="98"/>
      <c r="H87" s="56"/>
      <c r="I87" s="55" t="e">
        <f t="shared" si="5"/>
        <v>#DIV/0!</v>
      </c>
      <c r="J87" s="56"/>
      <c r="K87" s="56"/>
      <c r="L87" s="56" t="s">
        <v>840</v>
      </c>
      <c r="M87" s="59"/>
    </row>
    <row r="88" spans="1:18" s="35" customFormat="1" ht="30" hidden="1" customHeight="1" outlineLevel="4" x14ac:dyDescent="0.25">
      <c r="A88" s="52">
        <v>79</v>
      </c>
      <c r="B88" s="26" t="s">
        <v>1188</v>
      </c>
      <c r="C88" s="102" t="s">
        <v>1164</v>
      </c>
      <c r="D88" s="53">
        <v>300</v>
      </c>
      <c r="E88" s="53" t="s">
        <v>1278</v>
      </c>
      <c r="F88" s="54">
        <v>304200</v>
      </c>
      <c r="G88" s="54">
        <v>304200</v>
      </c>
      <c r="H88" s="54">
        <f>F88-G88</f>
        <v>0</v>
      </c>
      <c r="I88" s="55">
        <f t="shared" si="5"/>
        <v>0</v>
      </c>
      <c r="J88" s="56" t="s">
        <v>1318</v>
      </c>
      <c r="K88" s="56" t="s">
        <v>1312</v>
      </c>
      <c r="L88" s="56" t="s">
        <v>840</v>
      </c>
      <c r="M88" s="59"/>
      <c r="N88" s="57">
        <v>43551</v>
      </c>
      <c r="O88" s="58" t="s">
        <v>3882</v>
      </c>
      <c r="P88" s="57">
        <v>43830</v>
      </c>
      <c r="Q88" s="58" t="s">
        <v>3822</v>
      </c>
      <c r="R88" s="59"/>
    </row>
    <row r="89" spans="1:18" ht="18.75" customHeight="1" outlineLevel="4" x14ac:dyDescent="0.25">
      <c r="A89" s="52">
        <v>80</v>
      </c>
      <c r="B89" s="27" t="s">
        <v>1189</v>
      </c>
      <c r="C89" s="102" t="s">
        <v>1164</v>
      </c>
      <c r="D89" s="53">
        <v>20</v>
      </c>
      <c r="E89" s="53" t="s">
        <v>4241</v>
      </c>
      <c r="F89" s="54">
        <v>134.19999999999999</v>
      </c>
      <c r="G89" s="98"/>
      <c r="H89" s="56"/>
      <c r="I89" s="55" t="e">
        <f t="shared" si="5"/>
        <v>#DIV/0!</v>
      </c>
      <c r="J89" s="56"/>
      <c r="K89" s="56"/>
      <c r="L89" s="56" t="s">
        <v>840</v>
      </c>
      <c r="M89" s="59"/>
    </row>
    <row r="90" spans="1:18" ht="18.75" customHeight="1" outlineLevel="4" x14ac:dyDescent="0.25">
      <c r="A90" s="52">
        <v>81</v>
      </c>
      <c r="B90" s="4" t="s">
        <v>1190</v>
      </c>
      <c r="C90" s="102" t="s">
        <v>1164</v>
      </c>
      <c r="D90" s="53">
        <v>80</v>
      </c>
      <c r="E90" s="53" t="s">
        <v>2295</v>
      </c>
      <c r="F90" s="54">
        <v>66586.400000000009</v>
      </c>
      <c r="G90" s="98"/>
      <c r="H90" s="56"/>
      <c r="I90" s="55" t="e">
        <f t="shared" si="5"/>
        <v>#DIV/0!</v>
      </c>
      <c r="J90" s="56"/>
      <c r="K90" s="56"/>
      <c r="L90" s="56" t="s">
        <v>840</v>
      </c>
      <c r="M90" s="59"/>
    </row>
    <row r="91" spans="1:18" ht="37.5" customHeight="1" outlineLevel="4" x14ac:dyDescent="0.25">
      <c r="A91" s="52">
        <v>82</v>
      </c>
      <c r="B91" s="4" t="s">
        <v>1191</v>
      </c>
      <c r="C91" s="102" t="s">
        <v>1164</v>
      </c>
      <c r="D91" s="53">
        <v>30</v>
      </c>
      <c r="E91" s="53" t="s">
        <v>4241</v>
      </c>
      <c r="F91" s="54">
        <v>1356.8999999999999</v>
      </c>
      <c r="G91" s="98"/>
      <c r="H91" s="56"/>
      <c r="I91" s="55" t="e">
        <f t="shared" si="5"/>
        <v>#DIV/0!</v>
      </c>
      <c r="J91" s="56"/>
      <c r="K91" s="56"/>
      <c r="L91" s="56" t="s">
        <v>840</v>
      </c>
      <c r="M91" s="59"/>
    </row>
    <row r="92" spans="1:18" ht="37.5" customHeight="1" outlineLevel="4" x14ac:dyDescent="0.25">
      <c r="A92" s="52">
        <v>83</v>
      </c>
      <c r="B92" s="5" t="s">
        <v>1192</v>
      </c>
      <c r="C92" s="102" t="s">
        <v>1164</v>
      </c>
      <c r="D92" s="53">
        <v>2</v>
      </c>
      <c r="E92" s="53" t="s">
        <v>1279</v>
      </c>
      <c r="F92" s="54">
        <v>800</v>
      </c>
      <c r="G92" s="98"/>
      <c r="H92" s="56"/>
      <c r="I92" s="55" t="e">
        <f t="shared" si="5"/>
        <v>#DIV/0!</v>
      </c>
      <c r="J92" s="56"/>
      <c r="K92" s="56"/>
      <c r="L92" s="56" t="s">
        <v>840</v>
      </c>
      <c r="M92" s="59"/>
    </row>
    <row r="93" spans="1:18" s="35" customFormat="1" ht="30" hidden="1" customHeight="1" outlineLevel="4" x14ac:dyDescent="0.25">
      <c r="A93" s="52">
        <v>84</v>
      </c>
      <c r="B93" s="4" t="s">
        <v>1193</v>
      </c>
      <c r="C93" s="102" t="s">
        <v>1164</v>
      </c>
      <c r="D93" s="53">
        <v>20000</v>
      </c>
      <c r="E93" s="53" t="s">
        <v>4241</v>
      </c>
      <c r="F93" s="54">
        <v>800000</v>
      </c>
      <c r="G93" s="54">
        <v>800000</v>
      </c>
      <c r="H93" s="54">
        <f>F93-G93</f>
        <v>0</v>
      </c>
      <c r="I93" s="55">
        <f t="shared" si="5"/>
        <v>0</v>
      </c>
      <c r="J93" s="56" t="s">
        <v>1318</v>
      </c>
      <c r="K93" s="56" t="s">
        <v>1312</v>
      </c>
      <c r="L93" s="56" t="s">
        <v>840</v>
      </c>
      <c r="M93" s="59"/>
      <c r="N93" s="57">
        <v>43551</v>
      </c>
      <c r="O93" s="58" t="s">
        <v>3882</v>
      </c>
      <c r="P93" s="57">
        <v>43830</v>
      </c>
      <c r="Q93" s="58" t="s">
        <v>3822</v>
      </c>
      <c r="R93" s="59"/>
    </row>
    <row r="94" spans="1:18" ht="18.75" customHeight="1" outlineLevel="4" x14ac:dyDescent="0.25">
      <c r="A94" s="52">
        <v>85</v>
      </c>
      <c r="B94" s="5" t="s">
        <v>1122</v>
      </c>
      <c r="C94" s="102" t="s">
        <v>1164</v>
      </c>
      <c r="D94" s="53">
        <v>540</v>
      </c>
      <c r="E94" s="53" t="s">
        <v>4235</v>
      </c>
      <c r="F94" s="54">
        <v>27664.199999999997</v>
      </c>
      <c r="G94" s="98"/>
      <c r="H94" s="56"/>
      <c r="I94" s="55" t="e">
        <f t="shared" si="5"/>
        <v>#DIV/0!</v>
      </c>
      <c r="J94" s="56"/>
      <c r="K94" s="56"/>
      <c r="L94" s="56" t="s">
        <v>840</v>
      </c>
      <c r="M94" s="59"/>
    </row>
    <row r="95" spans="1:18" ht="18.75" customHeight="1" outlineLevel="4" x14ac:dyDescent="0.25">
      <c r="A95" s="52">
        <v>86</v>
      </c>
      <c r="B95" s="4" t="s">
        <v>1122</v>
      </c>
      <c r="C95" s="102" t="s">
        <v>1164</v>
      </c>
      <c r="D95" s="53" t="s">
        <v>1280</v>
      </c>
      <c r="E95" s="53" t="s">
        <v>2295</v>
      </c>
      <c r="F95" s="54">
        <v>2031859</v>
      </c>
      <c r="G95" s="98"/>
      <c r="H95" s="56"/>
      <c r="I95" s="55" t="e">
        <f t="shared" si="5"/>
        <v>#DIV/0!</v>
      </c>
      <c r="J95" s="56"/>
      <c r="K95" s="56"/>
      <c r="L95" s="56" t="s">
        <v>840</v>
      </c>
      <c r="M95" s="59"/>
    </row>
    <row r="96" spans="1:18" ht="18.75" customHeight="1" outlineLevel="4" x14ac:dyDescent="0.25">
      <c r="A96" s="52">
        <v>87</v>
      </c>
      <c r="B96" s="4" t="s">
        <v>1194</v>
      </c>
      <c r="C96" s="102" t="s">
        <v>1164</v>
      </c>
      <c r="D96" s="53">
        <v>30</v>
      </c>
      <c r="E96" s="53" t="s">
        <v>4241</v>
      </c>
      <c r="F96" s="54">
        <v>13378.2</v>
      </c>
      <c r="G96" s="98"/>
      <c r="H96" s="56"/>
      <c r="I96" s="55" t="e">
        <f t="shared" si="5"/>
        <v>#DIV/0!</v>
      </c>
      <c r="J96" s="56"/>
      <c r="K96" s="56"/>
      <c r="L96" s="56" t="s">
        <v>840</v>
      </c>
      <c r="M96" s="59"/>
    </row>
    <row r="97" spans="1:13" ht="18.75" customHeight="1" outlineLevel="4" x14ac:dyDescent="0.25">
      <c r="A97" s="52">
        <v>88</v>
      </c>
      <c r="B97" s="4" t="s">
        <v>1195</v>
      </c>
      <c r="C97" s="102" t="s">
        <v>1164</v>
      </c>
      <c r="D97" s="53">
        <v>60</v>
      </c>
      <c r="E97" s="53" t="s">
        <v>4241</v>
      </c>
      <c r="F97" s="54">
        <v>148.20000000000002</v>
      </c>
      <c r="G97" s="98"/>
      <c r="H97" s="56"/>
      <c r="I97" s="55" t="e">
        <f t="shared" si="5"/>
        <v>#DIV/0!</v>
      </c>
      <c r="J97" s="56"/>
      <c r="K97" s="56"/>
      <c r="L97" s="56" t="s">
        <v>840</v>
      </c>
      <c r="M97" s="59"/>
    </row>
    <row r="98" spans="1:13" ht="18.75" customHeight="1" outlineLevel="4" x14ac:dyDescent="0.25">
      <c r="A98" s="52">
        <v>89</v>
      </c>
      <c r="B98" s="4" t="s">
        <v>1195</v>
      </c>
      <c r="C98" s="102" t="s">
        <v>1164</v>
      </c>
      <c r="D98" s="53">
        <v>20</v>
      </c>
      <c r="E98" s="53" t="s">
        <v>4235</v>
      </c>
      <c r="F98" s="54">
        <v>488</v>
      </c>
      <c r="G98" s="98"/>
      <c r="H98" s="56"/>
      <c r="I98" s="55" t="e">
        <f t="shared" si="5"/>
        <v>#DIV/0!</v>
      </c>
      <c r="J98" s="56"/>
      <c r="K98" s="56"/>
      <c r="L98" s="56" t="s">
        <v>840</v>
      </c>
      <c r="M98" s="59"/>
    </row>
    <row r="99" spans="1:13" ht="18.75" customHeight="1" outlineLevel="4" x14ac:dyDescent="0.25">
      <c r="A99" s="52">
        <v>90</v>
      </c>
      <c r="B99" s="25" t="s">
        <v>1196</v>
      </c>
      <c r="C99" s="102" t="s">
        <v>1164</v>
      </c>
      <c r="D99" s="53">
        <v>40</v>
      </c>
      <c r="E99" s="53" t="s">
        <v>4241</v>
      </c>
      <c r="F99" s="54">
        <v>176.4</v>
      </c>
      <c r="G99" s="98"/>
      <c r="H99" s="56"/>
      <c r="I99" s="55" t="e">
        <f t="shared" si="5"/>
        <v>#DIV/0!</v>
      </c>
      <c r="J99" s="56"/>
      <c r="K99" s="56"/>
      <c r="L99" s="56" t="s">
        <v>840</v>
      </c>
      <c r="M99" s="59"/>
    </row>
    <row r="100" spans="1:13" ht="18.75" customHeight="1" outlineLevel="4" x14ac:dyDescent="0.25">
      <c r="A100" s="52">
        <v>91</v>
      </c>
      <c r="B100" s="25" t="s">
        <v>1197</v>
      </c>
      <c r="C100" s="102" t="s">
        <v>1164</v>
      </c>
      <c r="D100" s="53">
        <v>30</v>
      </c>
      <c r="E100" s="53" t="s">
        <v>4241</v>
      </c>
      <c r="F100" s="54">
        <v>1042.5</v>
      </c>
      <c r="G100" s="98"/>
      <c r="H100" s="56"/>
      <c r="I100" s="55" t="e">
        <f t="shared" si="5"/>
        <v>#DIV/0!</v>
      </c>
      <c r="J100" s="56"/>
      <c r="K100" s="56"/>
      <c r="L100" s="56" t="s">
        <v>840</v>
      </c>
      <c r="M100" s="59"/>
    </row>
    <row r="101" spans="1:13" ht="18.75" customHeight="1" outlineLevel="4" x14ac:dyDescent="0.25">
      <c r="A101" s="52">
        <v>92</v>
      </c>
      <c r="B101" s="4" t="s">
        <v>1198</v>
      </c>
      <c r="C101" s="102" t="s">
        <v>1164</v>
      </c>
      <c r="D101" s="53">
        <v>160</v>
      </c>
      <c r="E101" s="53" t="s">
        <v>4235</v>
      </c>
      <c r="F101" s="54">
        <v>5108.8</v>
      </c>
      <c r="G101" s="98"/>
      <c r="H101" s="56"/>
      <c r="I101" s="55" t="e">
        <f t="shared" si="5"/>
        <v>#DIV/0!</v>
      </c>
      <c r="J101" s="56"/>
      <c r="K101" s="56"/>
      <c r="L101" s="56" t="s">
        <v>840</v>
      </c>
      <c r="M101" s="59"/>
    </row>
    <row r="102" spans="1:13" ht="18.75" customHeight="1" outlineLevel="4" x14ac:dyDescent="0.25">
      <c r="A102" s="52">
        <v>93</v>
      </c>
      <c r="B102" s="5" t="s">
        <v>1174</v>
      </c>
      <c r="C102" s="102" t="s">
        <v>1164</v>
      </c>
      <c r="D102" s="53">
        <v>140</v>
      </c>
      <c r="E102" s="53" t="s">
        <v>4241</v>
      </c>
      <c r="F102" s="54">
        <v>2100</v>
      </c>
      <c r="G102" s="98"/>
      <c r="H102" s="56"/>
      <c r="I102" s="55" t="e">
        <f t="shared" si="5"/>
        <v>#DIV/0!</v>
      </c>
      <c r="J102" s="56"/>
      <c r="K102" s="56"/>
      <c r="L102" s="56" t="s">
        <v>840</v>
      </c>
      <c r="M102" s="59"/>
    </row>
    <row r="103" spans="1:13" ht="93.75" customHeight="1" outlineLevel="4" x14ac:dyDescent="0.25">
      <c r="A103" s="52">
        <v>94</v>
      </c>
      <c r="B103" s="4" t="s">
        <v>1199</v>
      </c>
      <c r="C103" s="102" t="s">
        <v>1164</v>
      </c>
      <c r="D103" s="53">
        <v>60</v>
      </c>
      <c r="E103" s="53" t="s">
        <v>2295</v>
      </c>
      <c r="F103" s="54">
        <v>18378.599999999999</v>
      </c>
      <c r="G103" s="98"/>
      <c r="H103" s="56"/>
      <c r="I103" s="55" t="e">
        <f t="shared" si="5"/>
        <v>#DIV/0!</v>
      </c>
      <c r="J103" s="56"/>
      <c r="K103" s="56"/>
      <c r="L103" s="56" t="s">
        <v>840</v>
      </c>
      <c r="M103" s="59"/>
    </row>
    <row r="104" spans="1:13" ht="56.25" customHeight="1" outlineLevel="4" x14ac:dyDescent="0.25">
      <c r="A104" s="52">
        <v>95</v>
      </c>
      <c r="B104" s="4" t="s">
        <v>1200</v>
      </c>
      <c r="C104" s="102" t="s">
        <v>1164</v>
      </c>
      <c r="D104" s="53">
        <v>260</v>
      </c>
      <c r="E104" s="53" t="s">
        <v>4235</v>
      </c>
      <c r="F104" s="54">
        <v>803140</v>
      </c>
      <c r="G104" s="98"/>
      <c r="H104" s="56"/>
      <c r="I104" s="55" t="e">
        <f t="shared" si="5"/>
        <v>#DIV/0!</v>
      </c>
      <c r="J104" s="56"/>
      <c r="K104" s="56"/>
      <c r="L104" s="56" t="s">
        <v>840</v>
      </c>
      <c r="M104" s="59"/>
    </row>
    <row r="105" spans="1:13" ht="18.75" customHeight="1" outlineLevel="4" x14ac:dyDescent="0.25">
      <c r="A105" s="52">
        <v>96</v>
      </c>
      <c r="B105" s="4" t="s">
        <v>1201</v>
      </c>
      <c r="C105" s="102" t="s">
        <v>1164</v>
      </c>
      <c r="D105" s="53">
        <v>200</v>
      </c>
      <c r="E105" s="53" t="s">
        <v>2295</v>
      </c>
      <c r="F105" s="54">
        <v>94950</v>
      </c>
      <c r="G105" s="98"/>
      <c r="H105" s="56"/>
      <c r="I105" s="55" t="e">
        <f t="shared" si="5"/>
        <v>#DIV/0!</v>
      </c>
      <c r="J105" s="56"/>
      <c r="K105" s="56"/>
      <c r="L105" s="56" t="s">
        <v>840</v>
      </c>
      <c r="M105" s="59"/>
    </row>
    <row r="106" spans="1:13" ht="75" customHeight="1" outlineLevel="4" x14ac:dyDescent="0.25">
      <c r="A106" s="52">
        <v>97</v>
      </c>
      <c r="B106" s="28" t="s">
        <v>1202</v>
      </c>
      <c r="C106" s="102" t="s">
        <v>1164</v>
      </c>
      <c r="D106" s="53">
        <v>5</v>
      </c>
      <c r="E106" s="53" t="s">
        <v>4235</v>
      </c>
      <c r="F106" s="54">
        <v>5864.4000000000005</v>
      </c>
      <c r="G106" s="98"/>
      <c r="H106" s="56"/>
      <c r="I106" s="55" t="e">
        <f t="shared" si="5"/>
        <v>#DIV/0!</v>
      </c>
      <c r="J106" s="56"/>
      <c r="K106" s="56"/>
      <c r="L106" s="56" t="s">
        <v>840</v>
      </c>
      <c r="M106" s="59"/>
    </row>
    <row r="107" spans="1:13" ht="18.75" customHeight="1" outlineLevel="4" x14ac:dyDescent="0.25">
      <c r="A107" s="52">
        <v>98</v>
      </c>
      <c r="B107" s="4" t="s">
        <v>1203</v>
      </c>
      <c r="C107" s="102" t="s">
        <v>1164</v>
      </c>
      <c r="D107" s="53">
        <v>500</v>
      </c>
      <c r="E107" s="53" t="s">
        <v>4235</v>
      </c>
      <c r="F107" s="54">
        <v>34415</v>
      </c>
      <c r="G107" s="98"/>
      <c r="H107" s="56"/>
      <c r="I107" s="55" t="e">
        <f t="shared" si="5"/>
        <v>#DIV/0!</v>
      </c>
      <c r="J107" s="56"/>
      <c r="K107" s="56"/>
      <c r="L107" s="56" t="s">
        <v>840</v>
      </c>
      <c r="M107" s="59"/>
    </row>
    <row r="108" spans="1:13" ht="18.75" customHeight="1" outlineLevel="4" x14ac:dyDescent="0.25">
      <c r="A108" s="52">
        <v>99</v>
      </c>
      <c r="B108" s="4" t="s">
        <v>1147</v>
      </c>
      <c r="C108" s="102" t="s">
        <v>1164</v>
      </c>
      <c r="D108" s="53">
        <v>60</v>
      </c>
      <c r="E108" s="53" t="s">
        <v>4241</v>
      </c>
      <c r="F108" s="54">
        <v>6538.2</v>
      </c>
      <c r="G108" s="98"/>
      <c r="H108" s="56"/>
      <c r="I108" s="55" t="e">
        <f t="shared" si="5"/>
        <v>#DIV/0!</v>
      </c>
      <c r="J108" s="56"/>
      <c r="K108" s="56"/>
      <c r="L108" s="56" t="s">
        <v>840</v>
      </c>
      <c r="M108" s="59"/>
    </row>
    <row r="109" spans="1:13" ht="18.75" customHeight="1" outlineLevel="4" x14ac:dyDescent="0.25">
      <c r="A109" s="52">
        <v>100</v>
      </c>
      <c r="B109" s="26" t="s">
        <v>761</v>
      </c>
      <c r="C109" s="102" t="s">
        <v>1164</v>
      </c>
      <c r="D109" s="53">
        <v>20</v>
      </c>
      <c r="E109" s="53" t="s">
        <v>4235</v>
      </c>
      <c r="F109" s="54">
        <v>629462.4</v>
      </c>
      <c r="G109" s="98"/>
      <c r="H109" s="56"/>
      <c r="I109" s="55" t="e">
        <f t="shared" si="5"/>
        <v>#DIV/0!</v>
      </c>
      <c r="J109" s="56"/>
      <c r="K109" s="56"/>
      <c r="L109" s="56" t="s">
        <v>840</v>
      </c>
      <c r="M109" s="59"/>
    </row>
    <row r="110" spans="1:13" ht="18.75" customHeight="1" outlineLevel="4" x14ac:dyDescent="0.25">
      <c r="A110" s="52">
        <v>101</v>
      </c>
      <c r="B110" s="4" t="s">
        <v>1204</v>
      </c>
      <c r="C110" s="102" t="s">
        <v>1164</v>
      </c>
      <c r="D110" s="53">
        <v>300</v>
      </c>
      <c r="E110" s="53" t="s">
        <v>4241</v>
      </c>
      <c r="F110" s="54">
        <v>3591</v>
      </c>
      <c r="G110" s="98"/>
      <c r="H110" s="56"/>
      <c r="I110" s="55" t="e">
        <f t="shared" si="5"/>
        <v>#DIV/0!</v>
      </c>
      <c r="J110" s="56"/>
      <c r="K110" s="56"/>
      <c r="L110" s="56" t="s">
        <v>840</v>
      </c>
      <c r="M110" s="59"/>
    </row>
    <row r="111" spans="1:13" ht="18.75" customHeight="1" outlineLevel="4" x14ac:dyDescent="0.25">
      <c r="A111" s="52">
        <v>102</v>
      </c>
      <c r="B111" s="4" t="s">
        <v>1205</v>
      </c>
      <c r="C111" s="102" t="s">
        <v>1164</v>
      </c>
      <c r="D111" s="53">
        <v>20</v>
      </c>
      <c r="E111" s="53" t="s">
        <v>2295</v>
      </c>
      <c r="F111" s="54">
        <v>340000</v>
      </c>
      <c r="G111" s="98"/>
      <c r="H111" s="56"/>
      <c r="I111" s="55" t="e">
        <f t="shared" si="5"/>
        <v>#DIV/0!</v>
      </c>
      <c r="J111" s="56"/>
      <c r="K111" s="56"/>
      <c r="L111" s="56" t="s">
        <v>840</v>
      </c>
      <c r="M111" s="59"/>
    </row>
    <row r="112" spans="1:13" ht="18.75" customHeight="1" outlineLevel="4" x14ac:dyDescent="0.25">
      <c r="A112" s="52">
        <v>103</v>
      </c>
      <c r="B112" s="26" t="s">
        <v>1206</v>
      </c>
      <c r="C112" s="102" t="s">
        <v>1164</v>
      </c>
      <c r="D112" s="53">
        <v>500</v>
      </c>
      <c r="E112" s="53" t="s">
        <v>1278</v>
      </c>
      <c r="F112" s="54">
        <v>3630</v>
      </c>
      <c r="G112" s="98"/>
      <c r="H112" s="56"/>
      <c r="I112" s="55" t="e">
        <f t="shared" si="5"/>
        <v>#DIV/0!</v>
      </c>
      <c r="J112" s="56"/>
      <c r="K112" s="56"/>
      <c r="L112" s="56" t="s">
        <v>840</v>
      </c>
      <c r="M112" s="59"/>
    </row>
    <row r="113" spans="1:18" ht="18.75" customHeight="1" outlineLevel="4" x14ac:dyDescent="0.25">
      <c r="A113" s="52">
        <v>104</v>
      </c>
      <c r="B113" s="5" t="s">
        <v>1207</v>
      </c>
      <c r="C113" s="102" t="s">
        <v>1164</v>
      </c>
      <c r="D113" s="53">
        <v>200</v>
      </c>
      <c r="E113" s="53" t="s">
        <v>4241</v>
      </c>
      <c r="F113" s="54">
        <v>23132</v>
      </c>
      <c r="G113" s="98"/>
      <c r="H113" s="56"/>
      <c r="I113" s="55" t="e">
        <f t="shared" si="5"/>
        <v>#DIV/0!</v>
      </c>
      <c r="J113" s="56"/>
      <c r="K113" s="56"/>
      <c r="L113" s="56" t="s">
        <v>840</v>
      </c>
      <c r="M113" s="59"/>
    </row>
    <row r="114" spans="1:18" ht="18.75" customHeight="1" outlineLevel="4" x14ac:dyDescent="0.25">
      <c r="A114" s="52">
        <v>105</v>
      </c>
      <c r="B114" s="4" t="s">
        <v>1208</v>
      </c>
      <c r="C114" s="102" t="s">
        <v>1164</v>
      </c>
      <c r="D114" s="53">
        <v>500</v>
      </c>
      <c r="E114" s="53" t="s">
        <v>2295</v>
      </c>
      <c r="F114" s="54">
        <v>963410</v>
      </c>
      <c r="G114" s="98"/>
      <c r="H114" s="56"/>
      <c r="I114" s="55" t="e">
        <f t="shared" si="5"/>
        <v>#DIV/0!</v>
      </c>
      <c r="J114" s="56"/>
      <c r="K114" s="56"/>
      <c r="L114" s="56" t="s">
        <v>840</v>
      </c>
      <c r="M114" s="59"/>
    </row>
    <row r="115" spans="1:18" ht="18.75" customHeight="1" outlineLevel="4" x14ac:dyDescent="0.25">
      <c r="A115" s="52">
        <v>106</v>
      </c>
      <c r="B115" s="26" t="s">
        <v>1208</v>
      </c>
      <c r="C115" s="102" t="s">
        <v>1164</v>
      </c>
      <c r="D115" s="53">
        <v>250</v>
      </c>
      <c r="E115" s="53" t="s">
        <v>2295</v>
      </c>
      <c r="F115" s="54">
        <v>1491850</v>
      </c>
      <c r="G115" s="98"/>
      <c r="H115" s="56"/>
      <c r="I115" s="55" t="e">
        <f t="shared" si="5"/>
        <v>#DIV/0!</v>
      </c>
      <c r="J115" s="56"/>
      <c r="K115" s="56"/>
      <c r="L115" s="56" t="s">
        <v>840</v>
      </c>
      <c r="M115" s="59"/>
    </row>
    <row r="116" spans="1:18" s="35" customFormat="1" ht="56.25" hidden="1" customHeight="1" outlineLevel="4" x14ac:dyDescent="0.25">
      <c r="A116" s="52">
        <v>107</v>
      </c>
      <c r="B116" s="4" t="s">
        <v>1209</v>
      </c>
      <c r="C116" s="102" t="s">
        <v>1164</v>
      </c>
      <c r="D116" s="53">
        <v>6000</v>
      </c>
      <c r="E116" s="53" t="s">
        <v>1278</v>
      </c>
      <c r="F116" s="54">
        <v>977339.99999999988</v>
      </c>
      <c r="G116" s="54">
        <v>850140</v>
      </c>
      <c r="H116" s="54">
        <f>F116-G116</f>
        <v>127199.99999999988</v>
      </c>
      <c r="I116" s="55">
        <f t="shared" si="5"/>
        <v>0.14962241513162525</v>
      </c>
      <c r="J116" s="56" t="s">
        <v>1318</v>
      </c>
      <c r="K116" s="56" t="s">
        <v>873</v>
      </c>
      <c r="L116" s="56" t="s">
        <v>840</v>
      </c>
      <c r="M116" s="59"/>
      <c r="N116" s="57">
        <v>43558</v>
      </c>
      <c r="O116" s="58" t="s">
        <v>4263</v>
      </c>
      <c r="P116" s="58" t="s">
        <v>3964</v>
      </c>
      <c r="Q116" s="58" t="s">
        <v>3822</v>
      </c>
      <c r="R116" s="59"/>
    </row>
    <row r="117" spans="1:18" ht="18.75" customHeight="1" outlineLevel="4" x14ac:dyDescent="0.25">
      <c r="A117" s="52">
        <v>108</v>
      </c>
      <c r="B117" s="5" t="s">
        <v>1210</v>
      </c>
      <c r="C117" s="102" t="s">
        <v>1164</v>
      </c>
      <c r="D117" s="53">
        <v>5</v>
      </c>
      <c r="E117" s="53" t="s">
        <v>1279</v>
      </c>
      <c r="F117" s="54">
        <v>29500</v>
      </c>
      <c r="G117" s="98"/>
      <c r="H117" s="56"/>
      <c r="I117" s="55" t="e">
        <f t="shared" si="5"/>
        <v>#DIV/0!</v>
      </c>
      <c r="J117" s="56"/>
      <c r="K117" s="56"/>
      <c r="L117" s="56" t="s">
        <v>840</v>
      </c>
      <c r="M117" s="59"/>
    </row>
    <row r="118" spans="1:18" s="35" customFormat="1" ht="75" hidden="1" customHeight="1" outlineLevel="4" x14ac:dyDescent="0.25">
      <c r="A118" s="110">
        <v>109</v>
      </c>
      <c r="B118" s="4" t="s">
        <v>1150</v>
      </c>
      <c r="C118" s="102" t="s">
        <v>1164</v>
      </c>
      <c r="D118" s="53">
        <v>1000</v>
      </c>
      <c r="E118" s="53" t="s">
        <v>2295</v>
      </c>
      <c r="F118" s="54">
        <v>300000</v>
      </c>
      <c r="G118" s="54">
        <v>300000</v>
      </c>
      <c r="H118" s="54">
        <f t="shared" ref="H118:H119" si="6">F118-G118</f>
        <v>0</v>
      </c>
      <c r="I118" s="55">
        <f t="shared" si="5"/>
        <v>0</v>
      </c>
      <c r="J118" s="56" t="s">
        <v>1320</v>
      </c>
      <c r="K118" s="56" t="s">
        <v>1321</v>
      </c>
      <c r="L118" s="56" t="s">
        <v>840</v>
      </c>
      <c r="M118" s="59"/>
      <c r="N118" s="57">
        <v>43578</v>
      </c>
      <c r="O118" s="58" t="s">
        <v>3932</v>
      </c>
      <c r="P118" s="57">
        <v>43830</v>
      </c>
      <c r="Q118" s="58" t="s">
        <v>3822</v>
      </c>
      <c r="R118" s="59"/>
    </row>
    <row r="119" spans="1:18" s="35" customFormat="1" ht="75" hidden="1" customHeight="1" outlineLevel="4" x14ac:dyDescent="0.25">
      <c r="A119" s="110">
        <v>110</v>
      </c>
      <c r="B119" s="4" t="s">
        <v>1130</v>
      </c>
      <c r="C119" s="102" t="s">
        <v>1164</v>
      </c>
      <c r="D119" s="53">
        <v>400</v>
      </c>
      <c r="E119" s="53" t="s">
        <v>2295</v>
      </c>
      <c r="F119" s="54">
        <v>67200</v>
      </c>
      <c r="G119" s="54">
        <v>67200</v>
      </c>
      <c r="H119" s="54">
        <f t="shared" si="6"/>
        <v>0</v>
      </c>
      <c r="I119" s="55">
        <f t="shared" si="5"/>
        <v>0</v>
      </c>
      <c r="J119" s="56" t="s">
        <v>1320</v>
      </c>
      <c r="K119" s="56" t="s">
        <v>1321</v>
      </c>
      <c r="L119" s="56" t="s">
        <v>840</v>
      </c>
      <c r="M119" s="59"/>
      <c r="N119" s="57">
        <v>43578</v>
      </c>
      <c r="O119" s="58" t="s">
        <v>3932</v>
      </c>
      <c r="P119" s="57">
        <v>43830</v>
      </c>
      <c r="Q119" s="58" t="s">
        <v>3822</v>
      </c>
      <c r="R119" s="59"/>
    </row>
    <row r="120" spans="1:18" ht="18.75" customHeight="1" outlineLevel="4" x14ac:dyDescent="0.25">
      <c r="A120" s="52">
        <v>111</v>
      </c>
      <c r="B120" s="4" t="s">
        <v>1162</v>
      </c>
      <c r="C120" s="102" t="s">
        <v>1164</v>
      </c>
      <c r="D120" s="53">
        <v>500</v>
      </c>
      <c r="E120" s="53" t="s">
        <v>4235</v>
      </c>
      <c r="F120" s="54">
        <v>1300000</v>
      </c>
      <c r="G120" s="98"/>
      <c r="H120" s="56"/>
      <c r="I120" s="55" t="e">
        <f t="shared" si="5"/>
        <v>#DIV/0!</v>
      </c>
      <c r="J120" s="56"/>
      <c r="K120" s="56"/>
      <c r="L120" s="56" t="s">
        <v>840</v>
      </c>
      <c r="M120" s="59"/>
    </row>
    <row r="121" spans="1:18" ht="18.75" customHeight="1" outlineLevel="4" x14ac:dyDescent="0.25">
      <c r="A121" s="52">
        <v>112</v>
      </c>
      <c r="B121" s="4" t="s">
        <v>1160</v>
      </c>
      <c r="C121" s="102" t="s">
        <v>1164</v>
      </c>
      <c r="D121" s="53">
        <v>400</v>
      </c>
      <c r="E121" s="53" t="s">
        <v>1281</v>
      </c>
      <c r="F121" s="54">
        <v>180000</v>
      </c>
      <c r="G121" s="98"/>
      <c r="H121" s="56"/>
      <c r="I121" s="55" t="e">
        <f t="shared" si="5"/>
        <v>#DIV/0!</v>
      </c>
      <c r="J121" s="56"/>
      <c r="K121" s="56"/>
      <c r="L121" s="56" t="s">
        <v>840</v>
      </c>
      <c r="M121" s="59"/>
    </row>
    <row r="122" spans="1:18" s="35" customFormat="1" ht="30" hidden="1" customHeight="1" outlineLevel="4" x14ac:dyDescent="0.25">
      <c r="A122" s="52">
        <v>113</v>
      </c>
      <c r="B122" s="4" t="s">
        <v>1211</v>
      </c>
      <c r="C122" s="102" t="s">
        <v>1164</v>
      </c>
      <c r="D122" s="53">
        <v>200</v>
      </c>
      <c r="E122" s="53" t="s">
        <v>2295</v>
      </c>
      <c r="F122" s="54">
        <v>3204576</v>
      </c>
      <c r="G122" s="54">
        <v>2100000</v>
      </c>
      <c r="H122" s="54">
        <f t="shared" ref="H122:H123" si="7">F122-G122</f>
        <v>1104576</v>
      </c>
      <c r="I122" s="55">
        <f t="shared" si="5"/>
        <v>0.52598857142857147</v>
      </c>
      <c r="J122" s="56" t="s">
        <v>1318</v>
      </c>
      <c r="K122" s="56" t="s">
        <v>873</v>
      </c>
      <c r="L122" s="56" t="s">
        <v>840</v>
      </c>
      <c r="M122" s="59"/>
      <c r="N122" s="57">
        <v>43558</v>
      </c>
      <c r="O122" s="58" t="s">
        <v>4263</v>
      </c>
      <c r="P122" s="58" t="s">
        <v>3964</v>
      </c>
      <c r="Q122" s="58" t="s">
        <v>3822</v>
      </c>
      <c r="R122" s="59"/>
    </row>
    <row r="123" spans="1:18" s="35" customFormat="1" ht="30" hidden="1" customHeight="1" outlineLevel="4" x14ac:dyDescent="0.25">
      <c r="A123" s="52">
        <v>114</v>
      </c>
      <c r="B123" s="4" t="s">
        <v>1212</v>
      </c>
      <c r="C123" s="102" t="s">
        <v>1164</v>
      </c>
      <c r="D123" s="53">
        <v>250</v>
      </c>
      <c r="E123" s="53" t="s">
        <v>2295</v>
      </c>
      <c r="F123" s="54">
        <v>371522.5</v>
      </c>
      <c r="G123" s="54">
        <v>275000</v>
      </c>
      <c r="H123" s="54">
        <f t="shared" si="7"/>
        <v>96522.5</v>
      </c>
      <c r="I123" s="55">
        <f t="shared" si="5"/>
        <v>0.35099090909090908</v>
      </c>
      <c r="J123" s="56" t="s">
        <v>1318</v>
      </c>
      <c r="K123" s="56" t="s">
        <v>873</v>
      </c>
      <c r="L123" s="56" t="s">
        <v>840</v>
      </c>
      <c r="M123" s="59"/>
      <c r="N123" s="57">
        <v>43558</v>
      </c>
      <c r="O123" s="58" t="s">
        <v>4263</v>
      </c>
      <c r="P123" s="58" t="s">
        <v>3964</v>
      </c>
      <c r="Q123" s="58" t="s">
        <v>3822</v>
      </c>
      <c r="R123" s="59"/>
    </row>
    <row r="124" spans="1:18" ht="18.75" customHeight="1" outlineLevel="4" x14ac:dyDescent="0.25">
      <c r="A124" s="52">
        <v>115</v>
      </c>
      <c r="B124" s="4" t="s">
        <v>1213</v>
      </c>
      <c r="C124" s="102" t="s">
        <v>1164</v>
      </c>
      <c r="D124" s="53">
        <v>400</v>
      </c>
      <c r="E124" s="53" t="s">
        <v>1282</v>
      </c>
      <c r="F124" s="54">
        <v>3342080.0000000005</v>
      </c>
      <c r="G124" s="98"/>
      <c r="H124" s="56"/>
      <c r="I124" s="55" t="e">
        <f t="shared" si="5"/>
        <v>#DIV/0!</v>
      </c>
      <c r="J124" s="56"/>
      <c r="K124" s="56"/>
      <c r="L124" s="56" t="s">
        <v>840</v>
      </c>
      <c r="M124" s="59"/>
    </row>
    <row r="125" spans="1:18" s="35" customFormat="1" ht="75" hidden="1" customHeight="1" outlineLevel="4" x14ac:dyDescent="0.25">
      <c r="A125" s="110">
        <v>116</v>
      </c>
      <c r="B125" s="4" t="s">
        <v>1214</v>
      </c>
      <c r="C125" s="108" t="s">
        <v>1164</v>
      </c>
      <c r="D125" s="53">
        <v>4800</v>
      </c>
      <c r="E125" s="53" t="s">
        <v>1278</v>
      </c>
      <c r="F125" s="54">
        <v>1056000</v>
      </c>
      <c r="G125" s="54">
        <v>1041600</v>
      </c>
      <c r="H125" s="54">
        <f>F125-G125</f>
        <v>14400</v>
      </c>
      <c r="I125" s="55">
        <f t="shared" si="5"/>
        <v>1.3824884792626729E-2</v>
      </c>
      <c r="J125" s="56" t="s">
        <v>1322</v>
      </c>
      <c r="K125" s="56" t="s">
        <v>1316</v>
      </c>
      <c r="L125" s="56" t="s">
        <v>840</v>
      </c>
      <c r="M125" s="59"/>
      <c r="N125" s="57">
        <v>43566</v>
      </c>
      <c r="O125" s="58" t="s">
        <v>4273</v>
      </c>
      <c r="P125" s="58" t="s">
        <v>3964</v>
      </c>
      <c r="Q125" s="58" t="s">
        <v>3822</v>
      </c>
      <c r="R125" s="59"/>
    </row>
    <row r="126" spans="1:18" ht="18.75" customHeight="1" outlineLevel="4" x14ac:dyDescent="0.25">
      <c r="A126" s="52">
        <v>117</v>
      </c>
      <c r="B126" s="4" t="s">
        <v>1215</v>
      </c>
      <c r="C126" s="108" t="s">
        <v>1164</v>
      </c>
      <c r="D126" s="53">
        <v>10</v>
      </c>
      <c r="E126" s="53" t="s">
        <v>4235</v>
      </c>
      <c r="F126" s="54">
        <v>11421.400000000001</v>
      </c>
      <c r="G126" s="98"/>
      <c r="H126" s="56"/>
      <c r="I126" s="55" t="e">
        <f t="shared" si="5"/>
        <v>#DIV/0!</v>
      </c>
      <c r="J126" s="56"/>
      <c r="K126" s="56"/>
      <c r="L126" s="56" t="s">
        <v>840</v>
      </c>
      <c r="M126" s="59"/>
    </row>
    <row r="127" spans="1:18" ht="37.5" customHeight="1" outlineLevel="4" x14ac:dyDescent="0.25">
      <c r="A127" s="52">
        <v>118</v>
      </c>
      <c r="B127" s="4" t="s">
        <v>1216</v>
      </c>
      <c r="C127" s="108" t="s">
        <v>1164</v>
      </c>
      <c r="D127" s="53">
        <v>300</v>
      </c>
      <c r="E127" s="53" t="s">
        <v>4240</v>
      </c>
      <c r="F127" s="54">
        <v>1105491</v>
      </c>
      <c r="G127" s="98"/>
      <c r="H127" s="56"/>
      <c r="I127" s="55" t="e">
        <f t="shared" si="5"/>
        <v>#DIV/0!</v>
      </c>
      <c r="J127" s="56"/>
      <c r="K127" s="56"/>
      <c r="L127" s="56" t="s">
        <v>840</v>
      </c>
      <c r="M127" s="59"/>
    </row>
    <row r="128" spans="1:18" ht="37.5" customHeight="1" outlineLevel="4" x14ac:dyDescent="0.25">
      <c r="A128" s="52">
        <v>119</v>
      </c>
      <c r="B128" s="4" t="s">
        <v>1216</v>
      </c>
      <c r="C128" s="108" t="s">
        <v>1164</v>
      </c>
      <c r="D128" s="53">
        <v>200</v>
      </c>
      <c r="E128" s="53" t="s">
        <v>4240</v>
      </c>
      <c r="F128" s="54">
        <v>736994</v>
      </c>
      <c r="G128" s="98"/>
      <c r="H128" s="56"/>
      <c r="I128" s="55" t="e">
        <f t="shared" si="5"/>
        <v>#DIV/0!</v>
      </c>
      <c r="J128" s="56"/>
      <c r="K128" s="56"/>
      <c r="L128" s="56" t="s">
        <v>840</v>
      </c>
      <c r="M128" s="59"/>
    </row>
    <row r="129" spans="1:13" ht="37.5" customHeight="1" outlineLevel="4" x14ac:dyDescent="0.25">
      <c r="A129" s="52">
        <v>120</v>
      </c>
      <c r="B129" s="4" t="s">
        <v>1216</v>
      </c>
      <c r="C129" s="108" t="s">
        <v>1164</v>
      </c>
      <c r="D129" s="53">
        <v>200</v>
      </c>
      <c r="E129" s="53" t="s">
        <v>4240</v>
      </c>
      <c r="F129" s="54">
        <v>736994</v>
      </c>
      <c r="G129" s="98"/>
      <c r="H129" s="56"/>
      <c r="I129" s="55" t="e">
        <f t="shared" si="5"/>
        <v>#DIV/0!</v>
      </c>
      <c r="J129" s="56"/>
      <c r="K129" s="56"/>
      <c r="L129" s="56" t="s">
        <v>840</v>
      </c>
      <c r="M129" s="59"/>
    </row>
    <row r="130" spans="1:13" ht="75" customHeight="1" outlineLevel="4" x14ac:dyDescent="0.25">
      <c r="A130" s="52">
        <v>121</v>
      </c>
      <c r="B130" s="4" t="s">
        <v>1217</v>
      </c>
      <c r="C130" s="108" t="s">
        <v>1164</v>
      </c>
      <c r="D130" s="53">
        <v>50</v>
      </c>
      <c r="E130" s="53" t="s">
        <v>2295</v>
      </c>
      <c r="F130" s="54">
        <v>85350</v>
      </c>
      <c r="G130" s="98"/>
      <c r="H130" s="56"/>
      <c r="I130" s="55" t="e">
        <f t="shared" si="5"/>
        <v>#DIV/0!</v>
      </c>
      <c r="J130" s="56"/>
      <c r="K130" s="56"/>
      <c r="L130" s="56" t="s">
        <v>840</v>
      </c>
      <c r="M130" s="59"/>
    </row>
    <row r="131" spans="1:13" ht="18.75" customHeight="1" outlineLevel="4" x14ac:dyDescent="0.25">
      <c r="A131" s="52">
        <v>122</v>
      </c>
      <c r="B131" s="4" t="s">
        <v>1218</v>
      </c>
      <c r="C131" s="108" t="s">
        <v>1164</v>
      </c>
      <c r="D131" s="53">
        <v>20</v>
      </c>
      <c r="E131" s="53" t="s">
        <v>2295</v>
      </c>
      <c r="F131" s="54">
        <v>3676</v>
      </c>
      <c r="G131" s="98"/>
      <c r="H131" s="56"/>
      <c r="I131" s="55" t="e">
        <f t="shared" si="5"/>
        <v>#DIV/0!</v>
      </c>
      <c r="J131" s="56"/>
      <c r="K131" s="56"/>
      <c r="L131" s="56" t="s">
        <v>840</v>
      </c>
      <c r="M131" s="59"/>
    </row>
    <row r="132" spans="1:13" ht="18.75" customHeight="1" outlineLevel="4" x14ac:dyDescent="0.25">
      <c r="A132" s="52">
        <v>123</v>
      </c>
      <c r="B132" s="4" t="s">
        <v>1180</v>
      </c>
      <c r="C132" s="108" t="s">
        <v>1164</v>
      </c>
      <c r="D132" s="53">
        <v>100</v>
      </c>
      <c r="E132" s="53" t="s">
        <v>2295</v>
      </c>
      <c r="F132" s="54">
        <v>6627</v>
      </c>
      <c r="G132" s="98"/>
      <c r="H132" s="56"/>
      <c r="I132" s="55" t="e">
        <f t="shared" si="5"/>
        <v>#DIV/0!</v>
      </c>
      <c r="J132" s="56"/>
      <c r="K132" s="56"/>
      <c r="L132" s="56" t="s">
        <v>840</v>
      </c>
      <c r="M132" s="59"/>
    </row>
    <row r="133" spans="1:13" ht="37.5" customHeight="1" outlineLevel="4" x14ac:dyDescent="0.25">
      <c r="A133" s="52">
        <v>124</v>
      </c>
      <c r="B133" s="11" t="s">
        <v>1219</v>
      </c>
      <c r="C133" s="7" t="s">
        <v>1164</v>
      </c>
      <c r="D133" s="53">
        <v>1</v>
      </c>
      <c r="E133" s="53" t="s">
        <v>2295</v>
      </c>
      <c r="F133" s="54">
        <v>120000</v>
      </c>
      <c r="G133" s="98"/>
      <c r="H133" s="56"/>
      <c r="I133" s="55" t="e">
        <f t="shared" si="5"/>
        <v>#DIV/0!</v>
      </c>
      <c r="J133" s="56"/>
      <c r="K133" s="56"/>
      <c r="L133" s="56"/>
      <c r="M133" s="59"/>
    </row>
    <row r="134" spans="1:13" ht="18.75" customHeight="1" outlineLevel="4" x14ac:dyDescent="0.25">
      <c r="A134" s="52">
        <v>125</v>
      </c>
      <c r="B134" s="11" t="s">
        <v>1220</v>
      </c>
      <c r="C134" s="7" t="s">
        <v>1164</v>
      </c>
      <c r="D134" s="53">
        <v>3</v>
      </c>
      <c r="E134" s="53" t="s">
        <v>2295</v>
      </c>
      <c r="F134" s="54">
        <v>54128.2</v>
      </c>
      <c r="G134" s="98"/>
      <c r="H134" s="56"/>
      <c r="I134" s="55" t="e">
        <f t="shared" si="5"/>
        <v>#DIV/0!</v>
      </c>
      <c r="J134" s="56"/>
      <c r="K134" s="56"/>
      <c r="L134" s="56"/>
      <c r="M134" s="59"/>
    </row>
    <row r="135" spans="1:13" ht="56.25" customHeight="1" outlineLevel="4" x14ac:dyDescent="0.25">
      <c r="A135" s="52">
        <v>126</v>
      </c>
      <c r="B135" s="11" t="s">
        <v>1221</v>
      </c>
      <c r="C135" s="7" t="s">
        <v>1164</v>
      </c>
      <c r="D135" s="53">
        <v>1</v>
      </c>
      <c r="E135" s="53" t="s">
        <v>2295</v>
      </c>
      <c r="F135" s="54">
        <v>66877.099999999991</v>
      </c>
      <c r="G135" s="98"/>
      <c r="H135" s="56"/>
      <c r="I135" s="55" t="e">
        <f t="shared" si="5"/>
        <v>#DIV/0!</v>
      </c>
      <c r="J135" s="56"/>
      <c r="K135" s="56"/>
      <c r="L135" s="56"/>
      <c r="M135" s="59"/>
    </row>
    <row r="136" spans="1:13" ht="37.5" customHeight="1" outlineLevel="4" x14ac:dyDescent="0.25">
      <c r="A136" s="52">
        <v>127</v>
      </c>
      <c r="B136" s="11" t="s">
        <v>1222</v>
      </c>
      <c r="C136" s="7" t="s">
        <v>1164</v>
      </c>
      <c r="D136" s="53">
        <v>1</v>
      </c>
      <c r="E136" s="53" t="s">
        <v>4241</v>
      </c>
      <c r="F136" s="54">
        <v>2448.5</v>
      </c>
      <c r="G136" s="98"/>
      <c r="H136" s="56"/>
      <c r="I136" s="55" t="e">
        <f t="shared" si="5"/>
        <v>#DIV/0!</v>
      </c>
      <c r="J136" s="56"/>
      <c r="K136" s="56"/>
      <c r="L136" s="56"/>
      <c r="M136" s="59"/>
    </row>
    <row r="137" spans="1:13" ht="18.75" customHeight="1" outlineLevel="4" x14ac:dyDescent="0.25">
      <c r="A137" s="52">
        <v>128</v>
      </c>
      <c r="B137" s="11" t="s">
        <v>1223</v>
      </c>
      <c r="C137" s="7" t="s">
        <v>1164</v>
      </c>
      <c r="D137" s="53">
        <v>5</v>
      </c>
      <c r="E137" s="53" t="s">
        <v>4241</v>
      </c>
      <c r="F137" s="54">
        <v>4106</v>
      </c>
      <c r="G137" s="98"/>
      <c r="H137" s="56"/>
      <c r="I137" s="55" t="e">
        <f t="shared" si="5"/>
        <v>#DIV/0!</v>
      </c>
      <c r="J137" s="56"/>
      <c r="K137" s="56"/>
      <c r="L137" s="56"/>
      <c r="M137" s="59"/>
    </row>
    <row r="138" spans="1:13" ht="18.75" customHeight="1" outlineLevel="4" x14ac:dyDescent="0.25">
      <c r="A138" s="52">
        <v>129</v>
      </c>
      <c r="B138" s="11" t="s">
        <v>1161</v>
      </c>
      <c r="C138" s="7" t="s">
        <v>1164</v>
      </c>
      <c r="D138" s="53">
        <v>5</v>
      </c>
      <c r="E138" s="53" t="s">
        <v>2295</v>
      </c>
      <c r="F138" s="54">
        <v>4680</v>
      </c>
      <c r="G138" s="98"/>
      <c r="H138" s="56"/>
      <c r="I138" s="55" t="e">
        <f t="shared" si="5"/>
        <v>#DIV/0!</v>
      </c>
      <c r="J138" s="56"/>
      <c r="K138" s="56"/>
      <c r="L138" s="56"/>
      <c r="M138" s="59"/>
    </row>
    <row r="139" spans="1:13" ht="18.75" customHeight="1" outlineLevel="4" x14ac:dyDescent="0.25">
      <c r="A139" s="52">
        <v>130</v>
      </c>
      <c r="B139" s="11" t="s">
        <v>1224</v>
      </c>
      <c r="C139" s="7" t="s">
        <v>1164</v>
      </c>
      <c r="D139" s="53">
        <v>50</v>
      </c>
      <c r="E139" s="53" t="s">
        <v>2295</v>
      </c>
      <c r="F139" s="54">
        <v>26479.8</v>
      </c>
      <c r="G139" s="98"/>
      <c r="H139" s="56"/>
      <c r="I139" s="55" t="e">
        <f t="shared" si="5"/>
        <v>#DIV/0!</v>
      </c>
      <c r="J139" s="56"/>
      <c r="K139" s="56"/>
      <c r="L139" s="56"/>
      <c r="M139" s="59"/>
    </row>
    <row r="140" spans="1:13" ht="18.75" customHeight="1" outlineLevel="4" x14ac:dyDescent="0.25">
      <c r="A140" s="52">
        <v>131</v>
      </c>
      <c r="B140" s="11" t="s">
        <v>1225</v>
      </c>
      <c r="C140" s="7" t="s">
        <v>1164</v>
      </c>
      <c r="D140" s="53">
        <v>300</v>
      </c>
      <c r="E140" s="53" t="s">
        <v>2295</v>
      </c>
      <c r="F140" s="54">
        <v>367754</v>
      </c>
      <c r="G140" s="98"/>
      <c r="H140" s="56"/>
      <c r="I140" s="55" t="e">
        <f t="shared" ref="I140:I201" si="8">H140/G140</f>
        <v>#DIV/0!</v>
      </c>
      <c r="J140" s="56"/>
      <c r="K140" s="56"/>
      <c r="L140" s="56"/>
      <c r="M140" s="59"/>
    </row>
    <row r="141" spans="1:13" ht="18.75" customHeight="1" outlineLevel="4" x14ac:dyDescent="0.25">
      <c r="A141" s="52">
        <v>132</v>
      </c>
      <c r="B141" s="11" t="s">
        <v>1226</v>
      </c>
      <c r="C141" s="7" t="s">
        <v>1164</v>
      </c>
      <c r="D141" s="53">
        <v>3400</v>
      </c>
      <c r="E141" s="53" t="s">
        <v>2295</v>
      </c>
      <c r="F141" s="54">
        <v>567.4</v>
      </c>
      <c r="G141" s="98"/>
      <c r="H141" s="56"/>
      <c r="I141" s="55" t="e">
        <f t="shared" si="8"/>
        <v>#DIV/0!</v>
      </c>
      <c r="J141" s="56"/>
      <c r="K141" s="56"/>
      <c r="L141" s="56"/>
      <c r="M141" s="59"/>
    </row>
    <row r="142" spans="1:13" ht="37.5" customHeight="1" outlineLevel="4" x14ac:dyDescent="0.25">
      <c r="A142" s="52">
        <v>133</v>
      </c>
      <c r="B142" s="11" t="s">
        <v>1222</v>
      </c>
      <c r="C142" s="7" t="s">
        <v>1164</v>
      </c>
      <c r="D142" s="53">
        <v>15000</v>
      </c>
      <c r="E142" s="53" t="s">
        <v>2295</v>
      </c>
      <c r="F142" s="54">
        <v>3689.08</v>
      </c>
      <c r="G142" s="98"/>
      <c r="H142" s="56"/>
      <c r="I142" s="55" t="e">
        <f t="shared" si="8"/>
        <v>#DIV/0!</v>
      </c>
      <c r="J142" s="56"/>
      <c r="K142" s="56"/>
      <c r="L142" s="56"/>
      <c r="M142" s="59"/>
    </row>
    <row r="143" spans="1:13" ht="37.5" customHeight="1" outlineLevel="4" x14ac:dyDescent="0.25">
      <c r="A143" s="52">
        <v>134</v>
      </c>
      <c r="B143" s="11" t="s">
        <v>1227</v>
      </c>
      <c r="C143" s="7" t="s">
        <v>1164</v>
      </c>
      <c r="D143" s="53">
        <v>30</v>
      </c>
      <c r="E143" s="53" t="s">
        <v>4235</v>
      </c>
      <c r="F143" s="54">
        <v>233.2</v>
      </c>
      <c r="G143" s="98"/>
      <c r="H143" s="56"/>
      <c r="I143" s="55" t="e">
        <f t="shared" si="8"/>
        <v>#DIV/0!</v>
      </c>
      <c r="J143" s="56"/>
      <c r="K143" s="56"/>
      <c r="L143" s="56"/>
      <c r="M143" s="59"/>
    </row>
    <row r="144" spans="1:13" ht="187.5" customHeight="1" outlineLevel="4" x14ac:dyDescent="0.25">
      <c r="A144" s="52">
        <v>135</v>
      </c>
      <c r="B144" s="11" t="s">
        <v>1228</v>
      </c>
      <c r="C144" s="7" t="s">
        <v>1164</v>
      </c>
      <c r="D144" s="53">
        <v>200</v>
      </c>
      <c r="E144" s="53" t="s">
        <v>2295</v>
      </c>
      <c r="F144" s="54">
        <v>159474.6</v>
      </c>
      <c r="G144" s="98"/>
      <c r="H144" s="56"/>
      <c r="I144" s="55" t="e">
        <f t="shared" si="8"/>
        <v>#DIV/0!</v>
      </c>
      <c r="J144" s="56"/>
      <c r="K144" s="56"/>
      <c r="L144" s="56"/>
      <c r="M144" s="59"/>
    </row>
    <row r="145" spans="1:18" ht="18.75" customHeight="1" outlineLevel="4" x14ac:dyDescent="0.25">
      <c r="A145" s="52">
        <v>136</v>
      </c>
      <c r="B145" s="11" t="s">
        <v>1124</v>
      </c>
      <c r="C145" s="7" t="s">
        <v>1164</v>
      </c>
      <c r="D145" s="53">
        <v>8</v>
      </c>
      <c r="E145" s="53" t="s">
        <v>4235</v>
      </c>
      <c r="F145" s="54">
        <v>22940</v>
      </c>
      <c r="G145" s="98"/>
      <c r="H145" s="56"/>
      <c r="I145" s="55" t="e">
        <f t="shared" si="8"/>
        <v>#DIV/0!</v>
      </c>
      <c r="J145" s="56"/>
      <c r="K145" s="56"/>
      <c r="L145" s="56"/>
      <c r="M145" s="59"/>
    </row>
    <row r="146" spans="1:18" ht="37.5" customHeight="1" outlineLevel="4" x14ac:dyDescent="0.25">
      <c r="A146" s="52">
        <v>137</v>
      </c>
      <c r="B146" s="11" t="s">
        <v>1229</v>
      </c>
      <c r="C146" s="7" t="s">
        <v>1164</v>
      </c>
      <c r="D146" s="53">
        <v>50</v>
      </c>
      <c r="E146" s="53" t="s">
        <v>4241</v>
      </c>
      <c r="F146" s="54">
        <v>59.1</v>
      </c>
      <c r="G146" s="98"/>
      <c r="H146" s="56"/>
      <c r="I146" s="55" t="e">
        <f t="shared" si="8"/>
        <v>#DIV/0!</v>
      </c>
      <c r="J146" s="56"/>
      <c r="K146" s="56"/>
      <c r="L146" s="56"/>
      <c r="M146" s="59"/>
    </row>
    <row r="147" spans="1:18" ht="18.75" customHeight="1" outlineLevel="4" x14ac:dyDescent="0.25">
      <c r="A147" s="52">
        <v>138</v>
      </c>
      <c r="B147" s="11" t="s">
        <v>1230</v>
      </c>
      <c r="C147" s="7" t="s">
        <v>1164</v>
      </c>
      <c r="D147" s="53">
        <v>18</v>
      </c>
      <c r="E147" s="53" t="s">
        <v>2295</v>
      </c>
      <c r="F147" s="54">
        <v>101103.84</v>
      </c>
      <c r="G147" s="98"/>
      <c r="H147" s="56"/>
      <c r="I147" s="55" t="e">
        <f t="shared" si="8"/>
        <v>#DIV/0!</v>
      </c>
      <c r="J147" s="56"/>
      <c r="K147" s="56"/>
      <c r="L147" s="56"/>
      <c r="M147" s="59"/>
    </row>
    <row r="148" spans="1:18" ht="18.75" customHeight="1" outlineLevel="4" x14ac:dyDescent="0.25">
      <c r="A148" s="52">
        <v>139</v>
      </c>
      <c r="B148" s="11" t="s">
        <v>1231</v>
      </c>
      <c r="C148" s="7" t="s">
        <v>1164</v>
      </c>
      <c r="D148" s="53">
        <v>5</v>
      </c>
      <c r="E148" s="53" t="s">
        <v>1279</v>
      </c>
      <c r="F148" s="54">
        <v>669.30000000000007</v>
      </c>
      <c r="G148" s="98"/>
      <c r="H148" s="56"/>
      <c r="I148" s="55" t="e">
        <f t="shared" si="8"/>
        <v>#DIV/0!</v>
      </c>
      <c r="J148" s="56"/>
      <c r="K148" s="56"/>
      <c r="L148" s="56"/>
      <c r="M148" s="59"/>
    </row>
    <row r="149" spans="1:18" ht="18.75" customHeight="1" outlineLevel="4" x14ac:dyDescent="0.25">
      <c r="A149" s="52">
        <v>140</v>
      </c>
      <c r="B149" s="11" t="s">
        <v>1232</v>
      </c>
      <c r="C149" s="7" t="s">
        <v>1164</v>
      </c>
      <c r="D149" s="53">
        <v>10000</v>
      </c>
      <c r="E149" s="53" t="s">
        <v>4241</v>
      </c>
      <c r="F149" s="54">
        <v>102200</v>
      </c>
      <c r="G149" s="98"/>
      <c r="H149" s="56"/>
      <c r="I149" s="55" t="e">
        <f t="shared" si="8"/>
        <v>#DIV/0!</v>
      </c>
      <c r="J149" s="56"/>
      <c r="K149" s="56"/>
      <c r="L149" s="56"/>
      <c r="M149" s="59"/>
    </row>
    <row r="150" spans="1:18" ht="18.75" customHeight="1" outlineLevel="4" x14ac:dyDescent="0.25">
      <c r="A150" s="52">
        <v>141</v>
      </c>
      <c r="B150" s="11" t="s">
        <v>1233</v>
      </c>
      <c r="C150" s="7" t="s">
        <v>1164</v>
      </c>
      <c r="D150" s="53">
        <v>40</v>
      </c>
      <c r="E150" s="53" t="s">
        <v>4241</v>
      </c>
      <c r="F150" s="54">
        <v>31057.199999999997</v>
      </c>
      <c r="G150" s="98"/>
      <c r="H150" s="56"/>
      <c r="I150" s="55" t="e">
        <f t="shared" si="8"/>
        <v>#DIV/0!</v>
      </c>
      <c r="J150" s="56"/>
      <c r="K150" s="56"/>
      <c r="L150" s="56"/>
      <c r="M150" s="59"/>
    </row>
    <row r="151" spans="1:18" ht="18.75" customHeight="1" outlineLevel="4" x14ac:dyDescent="0.25">
      <c r="A151" s="52">
        <v>142</v>
      </c>
      <c r="B151" s="11" t="s">
        <v>1234</v>
      </c>
      <c r="C151" s="7" t="s">
        <v>1164</v>
      </c>
      <c r="D151" s="53">
        <v>400</v>
      </c>
      <c r="E151" s="53" t="s">
        <v>4235</v>
      </c>
      <c r="F151" s="54">
        <v>183956</v>
      </c>
      <c r="G151" s="98"/>
      <c r="H151" s="56"/>
      <c r="I151" s="55" t="e">
        <f t="shared" si="8"/>
        <v>#DIV/0!</v>
      </c>
      <c r="J151" s="56"/>
      <c r="K151" s="56"/>
      <c r="L151" s="56"/>
      <c r="M151" s="59"/>
    </row>
    <row r="152" spans="1:18" ht="18.75" customHeight="1" outlineLevel="4" x14ac:dyDescent="0.25">
      <c r="A152" s="52">
        <v>143</v>
      </c>
      <c r="B152" s="11" t="s">
        <v>1235</v>
      </c>
      <c r="C152" s="7" t="s">
        <v>1164</v>
      </c>
      <c r="D152" s="53">
        <v>200</v>
      </c>
      <c r="E152" s="53" t="s">
        <v>4241</v>
      </c>
      <c r="F152" s="54">
        <v>214</v>
      </c>
      <c r="G152" s="98"/>
      <c r="H152" s="56"/>
      <c r="I152" s="55" t="e">
        <f t="shared" si="8"/>
        <v>#DIV/0!</v>
      </c>
      <c r="J152" s="56"/>
      <c r="K152" s="56"/>
      <c r="L152" s="56"/>
      <c r="M152" s="59"/>
    </row>
    <row r="153" spans="1:18" ht="18.75" customHeight="1" outlineLevel="4" x14ac:dyDescent="0.25">
      <c r="A153" s="52">
        <v>144</v>
      </c>
      <c r="B153" s="11" t="s">
        <v>1236</v>
      </c>
      <c r="C153" s="7" t="s">
        <v>1164</v>
      </c>
      <c r="D153" s="53">
        <v>160</v>
      </c>
      <c r="E153" s="53" t="s">
        <v>4241</v>
      </c>
      <c r="F153" s="54">
        <v>4784</v>
      </c>
      <c r="G153" s="98"/>
      <c r="H153" s="56"/>
      <c r="I153" s="55" t="e">
        <f t="shared" si="8"/>
        <v>#DIV/0!</v>
      </c>
      <c r="J153" s="56"/>
      <c r="K153" s="56"/>
      <c r="L153" s="56"/>
      <c r="M153" s="59"/>
    </row>
    <row r="154" spans="1:18" s="35" customFormat="1" ht="30" hidden="1" customHeight="1" outlineLevel="4" x14ac:dyDescent="0.25">
      <c r="A154" s="52">
        <v>145</v>
      </c>
      <c r="B154" s="4" t="s">
        <v>1237</v>
      </c>
      <c r="C154" s="108" t="s">
        <v>1164</v>
      </c>
      <c r="D154" s="53">
        <v>50</v>
      </c>
      <c r="E154" s="53" t="s">
        <v>1281</v>
      </c>
      <c r="F154" s="54">
        <v>22500</v>
      </c>
      <c r="G154" s="54">
        <v>22500</v>
      </c>
      <c r="H154" s="88"/>
      <c r="I154" s="55">
        <f t="shared" si="8"/>
        <v>0</v>
      </c>
      <c r="J154" s="56" t="s">
        <v>4008</v>
      </c>
      <c r="K154" s="56" t="s">
        <v>1324</v>
      </c>
      <c r="L154" s="56" t="s">
        <v>840</v>
      </c>
      <c r="M154" s="59"/>
      <c r="N154" s="57">
        <v>43605</v>
      </c>
      <c r="O154" s="58" t="s">
        <v>3993</v>
      </c>
      <c r="P154" s="57">
        <v>43830</v>
      </c>
      <c r="Q154" s="58" t="s">
        <v>3907</v>
      </c>
      <c r="R154" s="59"/>
    </row>
    <row r="155" spans="1:18" ht="18.75" customHeight="1" outlineLevel="4" x14ac:dyDescent="0.25">
      <c r="A155" s="52">
        <v>146</v>
      </c>
      <c r="B155" s="4" t="s">
        <v>1238</v>
      </c>
      <c r="C155" s="108" t="s">
        <v>1164</v>
      </c>
      <c r="D155" s="53">
        <v>3</v>
      </c>
      <c r="E155" s="53" t="s">
        <v>1281</v>
      </c>
      <c r="F155" s="54">
        <v>6900</v>
      </c>
      <c r="G155" s="98"/>
      <c r="H155" s="56"/>
      <c r="I155" s="55" t="e">
        <f t="shared" si="8"/>
        <v>#DIV/0!</v>
      </c>
      <c r="J155" s="56"/>
      <c r="K155" s="56"/>
      <c r="L155" s="56" t="s">
        <v>840</v>
      </c>
      <c r="M155" s="59"/>
    </row>
    <row r="156" spans="1:18" ht="18.75" customHeight="1" outlineLevel="4" x14ac:dyDescent="0.25">
      <c r="A156" s="52">
        <v>147</v>
      </c>
      <c r="B156" s="4" t="s">
        <v>1239</v>
      </c>
      <c r="C156" s="108" t="s">
        <v>1164</v>
      </c>
      <c r="D156" s="53">
        <v>1</v>
      </c>
      <c r="E156" s="53" t="s">
        <v>1281</v>
      </c>
      <c r="F156" s="54">
        <v>650</v>
      </c>
      <c r="G156" s="98"/>
      <c r="H156" s="56"/>
      <c r="I156" s="55" t="e">
        <f t="shared" si="8"/>
        <v>#DIV/0!</v>
      </c>
      <c r="J156" s="56"/>
      <c r="K156" s="56"/>
      <c r="L156" s="56" t="s">
        <v>840</v>
      </c>
      <c r="M156" s="59"/>
    </row>
    <row r="157" spans="1:18" ht="18.75" customHeight="1" outlineLevel="4" x14ac:dyDescent="0.25">
      <c r="A157" s="52">
        <v>148</v>
      </c>
      <c r="B157" s="4" t="s">
        <v>1240</v>
      </c>
      <c r="C157" s="108" t="s">
        <v>1164</v>
      </c>
      <c r="D157" s="53">
        <v>1</v>
      </c>
      <c r="E157" s="53" t="s">
        <v>1281</v>
      </c>
      <c r="F157" s="54">
        <v>750</v>
      </c>
      <c r="G157" s="98"/>
      <c r="H157" s="56"/>
      <c r="I157" s="55" t="e">
        <f t="shared" si="8"/>
        <v>#DIV/0!</v>
      </c>
      <c r="J157" s="56"/>
      <c r="K157" s="56"/>
      <c r="L157" s="56" t="s">
        <v>840</v>
      </c>
      <c r="M157" s="59"/>
    </row>
    <row r="158" spans="1:18" ht="37.5" customHeight="1" outlineLevel="4" x14ac:dyDescent="0.25">
      <c r="A158" s="52">
        <v>149</v>
      </c>
      <c r="B158" s="4" t="s">
        <v>4757</v>
      </c>
      <c r="C158" s="108" t="s">
        <v>1164</v>
      </c>
      <c r="D158" s="53">
        <v>5</v>
      </c>
      <c r="E158" s="53" t="s">
        <v>1281</v>
      </c>
      <c r="F158" s="54">
        <v>1500</v>
      </c>
      <c r="G158" s="98"/>
      <c r="H158" s="56"/>
      <c r="I158" s="55" t="e">
        <f t="shared" si="8"/>
        <v>#DIV/0!</v>
      </c>
      <c r="J158" s="56"/>
      <c r="K158" s="56"/>
      <c r="L158" s="56" t="s">
        <v>840</v>
      </c>
      <c r="M158" s="59"/>
    </row>
    <row r="159" spans="1:18" ht="18.75" customHeight="1" outlineLevel="4" x14ac:dyDescent="0.25">
      <c r="A159" s="52">
        <v>150</v>
      </c>
      <c r="B159" s="4" t="s">
        <v>1241</v>
      </c>
      <c r="C159" s="108" t="s">
        <v>1164</v>
      </c>
      <c r="D159" s="53">
        <v>5</v>
      </c>
      <c r="E159" s="53" t="s">
        <v>1281</v>
      </c>
      <c r="F159" s="54">
        <v>25000</v>
      </c>
      <c r="G159" s="98"/>
      <c r="H159" s="56"/>
      <c r="I159" s="55" t="e">
        <f t="shared" si="8"/>
        <v>#DIV/0!</v>
      </c>
      <c r="J159" s="56"/>
      <c r="K159" s="56"/>
      <c r="L159" s="56" t="s">
        <v>840</v>
      </c>
      <c r="M159" s="59"/>
    </row>
    <row r="160" spans="1:18" ht="18.75" customHeight="1" outlineLevel="4" x14ac:dyDescent="0.25">
      <c r="A160" s="52">
        <v>151</v>
      </c>
      <c r="B160" s="4" t="s">
        <v>1242</v>
      </c>
      <c r="C160" s="108" t="s">
        <v>1164</v>
      </c>
      <c r="D160" s="53">
        <v>50</v>
      </c>
      <c r="E160" s="53" t="s">
        <v>1281</v>
      </c>
      <c r="F160" s="54">
        <v>30000</v>
      </c>
      <c r="G160" s="98"/>
      <c r="H160" s="56"/>
      <c r="I160" s="55" t="e">
        <f t="shared" si="8"/>
        <v>#DIV/0!</v>
      </c>
      <c r="J160" s="56"/>
      <c r="K160" s="56"/>
      <c r="L160" s="56" t="s">
        <v>840</v>
      </c>
      <c r="M160" s="59"/>
    </row>
    <row r="161" spans="1:18" ht="18.75" customHeight="1" outlineLevel="4" x14ac:dyDescent="0.25">
      <c r="A161" s="52">
        <v>152</v>
      </c>
      <c r="B161" s="4" t="s">
        <v>1146</v>
      </c>
      <c r="C161" s="108" t="s">
        <v>1164</v>
      </c>
      <c r="D161" s="53">
        <v>300</v>
      </c>
      <c r="E161" s="53" t="s">
        <v>2295</v>
      </c>
      <c r="F161" s="54">
        <v>413550</v>
      </c>
      <c r="G161" s="98"/>
      <c r="H161" s="56"/>
      <c r="I161" s="55" t="e">
        <f t="shared" si="8"/>
        <v>#DIV/0!</v>
      </c>
      <c r="J161" s="56"/>
      <c r="K161" s="56"/>
      <c r="L161" s="56" t="s">
        <v>840</v>
      </c>
      <c r="M161" s="59"/>
    </row>
    <row r="162" spans="1:18" s="35" customFormat="1" ht="30" hidden="1" customHeight="1" outlineLevel="4" x14ac:dyDescent="0.25">
      <c r="A162" s="52">
        <v>153</v>
      </c>
      <c r="B162" s="4" t="s">
        <v>1243</v>
      </c>
      <c r="C162" s="108" t="s">
        <v>1164</v>
      </c>
      <c r="D162" s="53">
        <v>3400</v>
      </c>
      <c r="E162" s="53" t="s">
        <v>1279</v>
      </c>
      <c r="F162" s="54">
        <v>861050</v>
      </c>
      <c r="G162" s="98">
        <v>1523200</v>
      </c>
      <c r="H162" s="98">
        <f>F162-G162</f>
        <v>-662150</v>
      </c>
      <c r="I162" s="55">
        <f t="shared" si="8"/>
        <v>-0.43470982142857145</v>
      </c>
      <c r="J162" s="56" t="s">
        <v>4461</v>
      </c>
      <c r="K162" s="56" t="s">
        <v>911</v>
      </c>
      <c r="L162" s="56" t="s">
        <v>840</v>
      </c>
      <c r="M162" s="59"/>
      <c r="N162" s="57">
        <v>43640</v>
      </c>
      <c r="O162" s="58" t="s">
        <v>4462</v>
      </c>
      <c r="P162" s="58" t="s">
        <v>3964</v>
      </c>
      <c r="Q162" s="58" t="s">
        <v>3822</v>
      </c>
      <c r="R162" s="59"/>
    </row>
    <row r="163" spans="1:18" ht="37.5" customHeight="1" outlineLevel="4" x14ac:dyDescent="0.25">
      <c r="A163" s="52">
        <v>154</v>
      </c>
      <c r="B163" s="4" t="s">
        <v>1244</v>
      </c>
      <c r="C163" s="108" t="s">
        <v>1164</v>
      </c>
      <c r="D163" s="53">
        <v>15000</v>
      </c>
      <c r="E163" s="53" t="s">
        <v>4241</v>
      </c>
      <c r="F163" s="54">
        <v>267450</v>
      </c>
      <c r="G163" s="98"/>
      <c r="H163" s="56"/>
      <c r="I163" s="55" t="e">
        <f t="shared" si="8"/>
        <v>#DIV/0!</v>
      </c>
      <c r="J163" s="56"/>
      <c r="K163" s="56"/>
      <c r="L163" s="56" t="s">
        <v>840</v>
      </c>
      <c r="M163" s="59"/>
    </row>
    <row r="164" spans="1:18" s="35" customFormat="1" ht="31.5" hidden="1" customHeight="1" outlineLevel="4" x14ac:dyDescent="0.25">
      <c r="A164" s="52">
        <v>155</v>
      </c>
      <c r="B164" s="111" t="s">
        <v>1245</v>
      </c>
      <c r="C164" s="29" t="s">
        <v>1164</v>
      </c>
      <c r="D164" s="53">
        <v>30</v>
      </c>
      <c r="E164" s="53" t="s">
        <v>1281</v>
      </c>
      <c r="F164" s="54">
        <v>36000</v>
      </c>
      <c r="G164" s="54">
        <v>36000</v>
      </c>
      <c r="H164" s="54">
        <f>F164-G164</f>
        <v>0</v>
      </c>
      <c r="I164" s="55">
        <f t="shared" si="8"/>
        <v>0</v>
      </c>
      <c r="J164" s="56" t="s">
        <v>1323</v>
      </c>
      <c r="K164" s="56" t="s">
        <v>1324</v>
      </c>
      <c r="L164" s="56" t="s">
        <v>840</v>
      </c>
      <c r="M164" s="59"/>
      <c r="N164" s="57">
        <v>43587</v>
      </c>
      <c r="O164" s="58" t="s">
        <v>4009</v>
      </c>
      <c r="P164" s="57">
        <v>43830</v>
      </c>
      <c r="Q164" s="58" t="s">
        <v>3768</v>
      </c>
      <c r="R164" s="59"/>
    </row>
    <row r="165" spans="1:18" ht="15.75" customHeight="1" outlineLevel="4" x14ac:dyDescent="0.25">
      <c r="A165" s="52">
        <v>156</v>
      </c>
      <c r="B165" s="3" t="s">
        <v>1246</v>
      </c>
      <c r="C165" s="29" t="s">
        <v>1164</v>
      </c>
      <c r="D165" s="53">
        <v>200</v>
      </c>
      <c r="E165" s="53" t="s">
        <v>4235</v>
      </c>
      <c r="F165" s="54">
        <v>498200</v>
      </c>
      <c r="G165" s="98"/>
      <c r="H165" s="56"/>
      <c r="I165" s="55" t="e">
        <f t="shared" si="8"/>
        <v>#DIV/0!</v>
      </c>
      <c r="J165" s="56"/>
      <c r="K165" s="56"/>
      <c r="L165" s="56" t="s">
        <v>840</v>
      </c>
      <c r="M165" s="59"/>
    </row>
    <row r="166" spans="1:18" ht="31.5" customHeight="1" outlineLevel="4" x14ac:dyDescent="0.25">
      <c r="A166" s="52">
        <v>157</v>
      </c>
      <c r="B166" s="3" t="s">
        <v>1247</v>
      </c>
      <c r="C166" s="29" t="s">
        <v>1164</v>
      </c>
      <c r="D166" s="53">
        <v>8</v>
      </c>
      <c r="E166" s="53" t="s">
        <v>2295</v>
      </c>
      <c r="F166" s="54">
        <v>423341.68</v>
      </c>
      <c r="G166" s="98"/>
      <c r="H166" s="56"/>
      <c r="I166" s="55" t="e">
        <f t="shared" si="8"/>
        <v>#DIV/0!</v>
      </c>
      <c r="J166" s="56"/>
      <c r="K166" s="56"/>
      <c r="L166" s="56" t="s">
        <v>840</v>
      </c>
      <c r="M166" s="59"/>
    </row>
    <row r="167" spans="1:18" ht="47.25" customHeight="1" outlineLevel="4" x14ac:dyDescent="0.25">
      <c r="A167" s="52">
        <v>158</v>
      </c>
      <c r="B167" s="30" t="s">
        <v>777</v>
      </c>
      <c r="C167" s="29" t="s">
        <v>1164</v>
      </c>
      <c r="D167" s="53">
        <v>50</v>
      </c>
      <c r="E167" s="53" t="s">
        <v>4240</v>
      </c>
      <c r="F167" s="54">
        <v>500000</v>
      </c>
      <c r="G167" s="98"/>
      <c r="H167" s="56"/>
      <c r="I167" s="55" t="e">
        <f t="shared" si="8"/>
        <v>#DIV/0!</v>
      </c>
      <c r="J167" s="56"/>
      <c r="K167" s="56"/>
      <c r="L167" s="56" t="s">
        <v>840</v>
      </c>
      <c r="M167" s="59"/>
    </row>
    <row r="168" spans="1:18" ht="15.75" customHeight="1" outlineLevel="4" x14ac:dyDescent="0.25">
      <c r="A168" s="52">
        <v>159</v>
      </c>
      <c r="B168" s="6" t="s">
        <v>1248</v>
      </c>
      <c r="C168" s="12" t="s">
        <v>1164</v>
      </c>
      <c r="D168" s="53">
        <v>10</v>
      </c>
      <c r="E168" s="53" t="s">
        <v>4234</v>
      </c>
      <c r="F168" s="54">
        <v>110000</v>
      </c>
      <c r="G168" s="98"/>
      <c r="H168" s="56"/>
      <c r="I168" s="55" t="e">
        <f t="shared" si="8"/>
        <v>#DIV/0!</v>
      </c>
      <c r="J168" s="56"/>
      <c r="K168" s="56"/>
      <c r="L168" s="56" t="s">
        <v>849</v>
      </c>
      <c r="M168" s="59"/>
    </row>
    <row r="169" spans="1:18" ht="31.5" customHeight="1" outlineLevel="4" x14ac:dyDescent="0.25">
      <c r="A169" s="52">
        <v>160</v>
      </c>
      <c r="B169" s="6" t="s">
        <v>1187</v>
      </c>
      <c r="C169" s="12" t="s">
        <v>1164</v>
      </c>
      <c r="D169" s="53">
        <v>15</v>
      </c>
      <c r="E169" s="53" t="s">
        <v>2295</v>
      </c>
      <c r="F169" s="54">
        <v>631.04999999999995</v>
      </c>
      <c r="G169" s="98"/>
      <c r="H169" s="56"/>
      <c r="I169" s="55" t="e">
        <f t="shared" si="8"/>
        <v>#DIV/0!</v>
      </c>
      <c r="J169" s="56"/>
      <c r="K169" s="56"/>
      <c r="L169" s="56" t="s">
        <v>849</v>
      </c>
      <c r="M169" s="59"/>
    </row>
    <row r="170" spans="1:18" ht="15.75" customHeight="1" outlineLevel="4" x14ac:dyDescent="0.25">
      <c r="A170" s="52">
        <v>161</v>
      </c>
      <c r="B170" s="31" t="s">
        <v>1249</v>
      </c>
      <c r="C170" s="12" t="s">
        <v>1164</v>
      </c>
      <c r="D170" s="53">
        <v>500</v>
      </c>
      <c r="E170" s="53" t="s">
        <v>4234</v>
      </c>
      <c r="F170" s="54">
        <v>25990</v>
      </c>
      <c r="G170" s="98"/>
      <c r="H170" s="56"/>
      <c r="I170" s="55" t="e">
        <f t="shared" si="8"/>
        <v>#DIV/0!</v>
      </c>
      <c r="J170" s="56"/>
      <c r="K170" s="56"/>
      <c r="L170" s="56" t="s">
        <v>849</v>
      </c>
      <c r="M170" s="59"/>
    </row>
    <row r="171" spans="1:18" ht="31.5" customHeight="1" outlineLevel="4" x14ac:dyDescent="0.25">
      <c r="A171" s="52">
        <v>162</v>
      </c>
      <c r="B171" s="6" t="s">
        <v>1191</v>
      </c>
      <c r="C171" s="12" t="s">
        <v>1164</v>
      </c>
      <c r="D171" s="53">
        <v>480</v>
      </c>
      <c r="E171" s="53" t="s">
        <v>4241</v>
      </c>
      <c r="F171" s="54">
        <v>21710.399999999998</v>
      </c>
      <c r="G171" s="98"/>
      <c r="H171" s="56"/>
      <c r="I171" s="55" t="e">
        <f t="shared" si="8"/>
        <v>#DIV/0!</v>
      </c>
      <c r="J171" s="56"/>
      <c r="K171" s="56"/>
      <c r="L171" s="56" t="s">
        <v>849</v>
      </c>
      <c r="M171" s="59"/>
    </row>
    <row r="172" spans="1:18" ht="15.75" customHeight="1" outlineLevel="4" x14ac:dyDescent="0.25">
      <c r="A172" s="52">
        <v>163</v>
      </c>
      <c r="B172" s="6" t="s">
        <v>1192</v>
      </c>
      <c r="C172" s="12" t="s">
        <v>1164</v>
      </c>
      <c r="D172" s="53">
        <v>10</v>
      </c>
      <c r="E172" s="53" t="s">
        <v>1279</v>
      </c>
      <c r="F172" s="54">
        <v>4000</v>
      </c>
      <c r="G172" s="98"/>
      <c r="H172" s="56"/>
      <c r="I172" s="55" t="e">
        <f t="shared" si="8"/>
        <v>#DIV/0!</v>
      </c>
      <c r="J172" s="56"/>
      <c r="K172" s="56"/>
      <c r="L172" s="56" t="s">
        <v>849</v>
      </c>
      <c r="M172" s="59"/>
    </row>
    <row r="173" spans="1:18" ht="31.5" customHeight="1" outlineLevel="4" x14ac:dyDescent="0.25">
      <c r="A173" s="52">
        <v>164</v>
      </c>
      <c r="B173" s="6" t="s">
        <v>1250</v>
      </c>
      <c r="C173" s="12" t="s">
        <v>1164</v>
      </c>
      <c r="D173" s="53">
        <v>10</v>
      </c>
      <c r="E173" s="53" t="s">
        <v>2295</v>
      </c>
      <c r="F173" s="54">
        <v>8771</v>
      </c>
      <c r="G173" s="98"/>
      <c r="H173" s="56"/>
      <c r="I173" s="55" t="e">
        <f t="shared" si="8"/>
        <v>#DIV/0!</v>
      </c>
      <c r="J173" s="56"/>
      <c r="K173" s="56"/>
      <c r="L173" s="56" t="s">
        <v>849</v>
      </c>
      <c r="M173" s="59"/>
    </row>
    <row r="174" spans="1:18" ht="15.75" customHeight="1" outlineLevel="4" x14ac:dyDescent="0.25">
      <c r="A174" s="52">
        <v>165</v>
      </c>
      <c r="B174" s="6" t="s">
        <v>1251</v>
      </c>
      <c r="C174" s="12" t="s">
        <v>1164</v>
      </c>
      <c r="D174" s="53">
        <v>200</v>
      </c>
      <c r="E174" s="53" t="s">
        <v>1279</v>
      </c>
      <c r="F174" s="54">
        <v>293616</v>
      </c>
      <c r="G174" s="98"/>
      <c r="H174" s="56"/>
      <c r="I174" s="55" t="e">
        <f t="shared" si="8"/>
        <v>#DIV/0!</v>
      </c>
      <c r="J174" s="56"/>
      <c r="K174" s="56"/>
      <c r="L174" s="56" t="s">
        <v>849</v>
      </c>
      <c r="M174" s="59"/>
    </row>
    <row r="175" spans="1:18" ht="15.75" customHeight="1" outlineLevel="4" x14ac:dyDescent="0.25">
      <c r="A175" s="52">
        <v>166</v>
      </c>
      <c r="B175" s="6" t="s">
        <v>1251</v>
      </c>
      <c r="C175" s="12" t="s">
        <v>1164</v>
      </c>
      <c r="D175" s="53">
        <v>40</v>
      </c>
      <c r="E175" s="53" t="s">
        <v>1279</v>
      </c>
      <c r="F175" s="54">
        <v>30976.799999999999</v>
      </c>
      <c r="G175" s="98"/>
      <c r="H175" s="56"/>
      <c r="I175" s="55" t="e">
        <f t="shared" si="8"/>
        <v>#DIV/0!</v>
      </c>
      <c r="J175" s="56"/>
      <c r="K175" s="56"/>
      <c r="L175" s="56" t="s">
        <v>849</v>
      </c>
      <c r="M175" s="59"/>
    </row>
    <row r="176" spans="1:18" ht="15.75" customHeight="1" outlineLevel="4" x14ac:dyDescent="0.25">
      <c r="A176" s="52">
        <v>167</v>
      </c>
      <c r="B176" s="6" t="s">
        <v>1252</v>
      </c>
      <c r="C176" s="12" t="s">
        <v>1164</v>
      </c>
      <c r="D176" s="53">
        <v>150</v>
      </c>
      <c r="E176" s="53" t="s">
        <v>4241</v>
      </c>
      <c r="F176" s="54">
        <v>20907</v>
      </c>
      <c r="G176" s="98"/>
      <c r="H176" s="56"/>
      <c r="I176" s="55" t="e">
        <f t="shared" si="8"/>
        <v>#DIV/0!</v>
      </c>
      <c r="J176" s="56"/>
      <c r="K176" s="56"/>
      <c r="L176" s="56" t="s">
        <v>849</v>
      </c>
      <c r="M176" s="59"/>
    </row>
    <row r="177" spans="1:18" ht="15.75" customHeight="1" outlineLevel="4" x14ac:dyDescent="0.25">
      <c r="A177" s="52">
        <v>168</v>
      </c>
      <c r="B177" s="6" t="s">
        <v>1253</v>
      </c>
      <c r="C177" s="12" t="s">
        <v>1164</v>
      </c>
      <c r="D177" s="53">
        <v>30</v>
      </c>
      <c r="E177" s="53" t="s">
        <v>4235</v>
      </c>
      <c r="F177" s="54">
        <v>957.9</v>
      </c>
      <c r="G177" s="98"/>
      <c r="H177" s="56"/>
      <c r="I177" s="55" t="e">
        <f t="shared" si="8"/>
        <v>#DIV/0!</v>
      </c>
      <c r="J177" s="56"/>
      <c r="K177" s="56"/>
      <c r="L177" s="56" t="s">
        <v>849</v>
      </c>
      <c r="M177" s="59"/>
    </row>
    <row r="178" spans="1:18" ht="15.75" customHeight="1" outlineLevel="4" x14ac:dyDescent="0.25">
      <c r="A178" s="52">
        <v>169</v>
      </c>
      <c r="B178" s="6" t="s">
        <v>1254</v>
      </c>
      <c r="C178" s="12" t="s">
        <v>1164</v>
      </c>
      <c r="D178" s="53">
        <v>15</v>
      </c>
      <c r="E178" s="53" t="s">
        <v>2295</v>
      </c>
      <c r="F178" s="54">
        <v>1055.25</v>
      </c>
      <c r="G178" s="98"/>
      <c r="H178" s="56"/>
      <c r="I178" s="55" t="e">
        <f t="shared" si="8"/>
        <v>#DIV/0!</v>
      </c>
      <c r="J178" s="56"/>
      <c r="K178" s="56"/>
      <c r="L178" s="56" t="s">
        <v>1325</v>
      </c>
      <c r="M178" s="59"/>
    </row>
    <row r="179" spans="1:18" ht="15.75" customHeight="1" outlineLevel="4" x14ac:dyDescent="0.25">
      <c r="A179" s="52">
        <v>170</v>
      </c>
      <c r="B179" s="6" t="s">
        <v>1255</v>
      </c>
      <c r="C179" s="12" t="s">
        <v>1164</v>
      </c>
      <c r="D179" s="53">
        <v>500</v>
      </c>
      <c r="E179" s="53" t="s">
        <v>4235</v>
      </c>
      <c r="F179" s="54">
        <v>21815</v>
      </c>
      <c r="G179" s="98"/>
      <c r="H179" s="56"/>
      <c r="I179" s="55" t="e">
        <f t="shared" si="8"/>
        <v>#DIV/0!</v>
      </c>
      <c r="J179" s="56"/>
      <c r="K179" s="56"/>
      <c r="L179" s="56" t="s">
        <v>849</v>
      </c>
      <c r="M179" s="59"/>
    </row>
    <row r="180" spans="1:18" ht="31.5" customHeight="1" outlineLevel="4" x14ac:dyDescent="0.25">
      <c r="A180" s="52">
        <v>171</v>
      </c>
      <c r="B180" s="6" t="s">
        <v>1256</v>
      </c>
      <c r="C180" s="12" t="s">
        <v>1164</v>
      </c>
      <c r="D180" s="53">
        <v>482</v>
      </c>
      <c r="E180" s="53" t="s">
        <v>2295</v>
      </c>
      <c r="F180" s="54">
        <v>37036.880000000005</v>
      </c>
      <c r="G180" s="98"/>
      <c r="H180" s="56"/>
      <c r="I180" s="55" t="e">
        <f t="shared" si="8"/>
        <v>#DIV/0!</v>
      </c>
      <c r="J180" s="56"/>
      <c r="K180" s="56"/>
      <c r="L180" s="56" t="s">
        <v>849</v>
      </c>
      <c r="M180" s="59"/>
    </row>
    <row r="181" spans="1:18" ht="15.75" customHeight="1" outlineLevel="4" x14ac:dyDescent="0.25">
      <c r="A181" s="52">
        <v>172</v>
      </c>
      <c r="B181" s="6" t="s">
        <v>1257</v>
      </c>
      <c r="C181" s="12" t="s">
        <v>1164</v>
      </c>
      <c r="D181" s="53">
        <v>40</v>
      </c>
      <c r="E181" s="53" t="s">
        <v>4241</v>
      </c>
      <c r="F181" s="54">
        <v>397.2</v>
      </c>
      <c r="G181" s="98"/>
      <c r="H181" s="56"/>
      <c r="I181" s="55" t="e">
        <f t="shared" si="8"/>
        <v>#DIV/0!</v>
      </c>
      <c r="J181" s="56"/>
      <c r="K181" s="56"/>
      <c r="L181" s="56" t="s">
        <v>849</v>
      </c>
      <c r="M181" s="59"/>
    </row>
    <row r="182" spans="1:18" ht="15.75" customHeight="1" outlineLevel="4" x14ac:dyDescent="0.25">
      <c r="A182" s="52">
        <v>173</v>
      </c>
      <c r="B182" s="6" t="s">
        <v>1258</v>
      </c>
      <c r="C182" s="12" t="s">
        <v>1164</v>
      </c>
      <c r="D182" s="53">
        <v>40</v>
      </c>
      <c r="E182" s="53" t="s">
        <v>4241</v>
      </c>
      <c r="F182" s="54">
        <v>86</v>
      </c>
      <c r="G182" s="98"/>
      <c r="H182" s="56"/>
      <c r="I182" s="55" t="e">
        <f t="shared" si="8"/>
        <v>#DIV/0!</v>
      </c>
      <c r="J182" s="56"/>
      <c r="K182" s="56"/>
      <c r="L182" s="56" t="s">
        <v>849</v>
      </c>
      <c r="M182" s="59"/>
    </row>
    <row r="183" spans="1:18" ht="15.75" customHeight="1" outlineLevel="4" x14ac:dyDescent="0.25">
      <c r="A183" s="52">
        <v>174</v>
      </c>
      <c r="B183" s="6" t="s">
        <v>1259</v>
      </c>
      <c r="C183" s="12" t="s">
        <v>1164</v>
      </c>
      <c r="D183" s="53">
        <v>600</v>
      </c>
      <c r="E183" s="53" t="s">
        <v>2295</v>
      </c>
      <c r="F183" s="54">
        <v>346614.00000000006</v>
      </c>
      <c r="G183" s="98"/>
      <c r="H183" s="56"/>
      <c r="I183" s="55" t="e">
        <f t="shared" si="8"/>
        <v>#DIV/0!</v>
      </c>
      <c r="J183" s="56"/>
      <c r="K183" s="56"/>
      <c r="L183" s="56" t="s">
        <v>849</v>
      </c>
      <c r="M183" s="59"/>
    </row>
    <row r="184" spans="1:18" ht="47.25" customHeight="1" outlineLevel="4" x14ac:dyDescent="0.25">
      <c r="A184" s="52">
        <v>175</v>
      </c>
      <c r="B184" s="6" t="s">
        <v>1260</v>
      </c>
      <c r="C184" s="12" t="s">
        <v>1164</v>
      </c>
      <c r="D184" s="53">
        <v>300</v>
      </c>
      <c r="E184" s="53" t="s">
        <v>4241</v>
      </c>
      <c r="F184" s="54">
        <v>17604</v>
      </c>
      <c r="G184" s="98"/>
      <c r="H184" s="56"/>
      <c r="I184" s="55" t="e">
        <f t="shared" si="8"/>
        <v>#DIV/0!</v>
      </c>
      <c r="J184" s="56"/>
      <c r="K184" s="56"/>
      <c r="L184" s="56" t="s">
        <v>849</v>
      </c>
      <c r="M184" s="59"/>
    </row>
    <row r="185" spans="1:18" ht="15.75" customHeight="1" outlineLevel="4" x14ac:dyDescent="0.25">
      <c r="A185" s="52">
        <v>176</v>
      </c>
      <c r="B185" s="6" t="s">
        <v>1261</v>
      </c>
      <c r="C185" s="12" t="s">
        <v>1164</v>
      </c>
      <c r="D185" s="53">
        <v>10</v>
      </c>
      <c r="E185" s="53" t="s">
        <v>2295</v>
      </c>
      <c r="F185" s="54">
        <v>2798.7</v>
      </c>
      <c r="G185" s="98"/>
      <c r="H185" s="56"/>
      <c r="I185" s="55" t="e">
        <f t="shared" si="8"/>
        <v>#DIV/0!</v>
      </c>
      <c r="J185" s="56"/>
      <c r="K185" s="56"/>
      <c r="L185" s="56" t="s">
        <v>849</v>
      </c>
      <c r="M185" s="59"/>
    </row>
    <row r="186" spans="1:18" s="35" customFormat="1" ht="30" hidden="1" customHeight="1" outlineLevel="4" x14ac:dyDescent="0.25">
      <c r="A186" s="52">
        <v>177</v>
      </c>
      <c r="B186" s="6" t="s">
        <v>1262</v>
      </c>
      <c r="C186" s="12" t="s">
        <v>1164</v>
      </c>
      <c r="D186" s="53">
        <v>541</v>
      </c>
      <c r="E186" s="53" t="s">
        <v>2295</v>
      </c>
      <c r="F186" s="54">
        <v>1021949</v>
      </c>
      <c r="G186" s="54">
        <v>973800</v>
      </c>
      <c r="H186" s="112">
        <f>F186-G186</f>
        <v>48149</v>
      </c>
      <c r="I186" s="55">
        <f t="shared" si="8"/>
        <v>4.9444444444444444E-2</v>
      </c>
      <c r="J186" s="56" t="s">
        <v>4064</v>
      </c>
      <c r="K186" s="56" t="s">
        <v>873</v>
      </c>
      <c r="L186" s="56" t="s">
        <v>849</v>
      </c>
      <c r="M186" s="59"/>
      <c r="N186" s="57">
        <v>43627</v>
      </c>
      <c r="O186" s="58" t="s">
        <v>4065</v>
      </c>
      <c r="P186" s="58" t="s">
        <v>3964</v>
      </c>
      <c r="Q186" s="58" t="s">
        <v>3680</v>
      </c>
      <c r="R186" s="59"/>
    </row>
    <row r="187" spans="1:18" ht="15.75" customHeight="1" outlineLevel="4" x14ac:dyDescent="0.25">
      <c r="A187" s="52">
        <v>178</v>
      </c>
      <c r="B187" s="6" t="s">
        <v>1263</v>
      </c>
      <c r="C187" s="12" t="s">
        <v>1164</v>
      </c>
      <c r="D187" s="53">
        <v>40</v>
      </c>
      <c r="E187" s="53" t="s">
        <v>2295</v>
      </c>
      <c r="F187" s="54">
        <v>4620</v>
      </c>
      <c r="G187" s="98"/>
      <c r="H187" s="56"/>
      <c r="I187" s="55" t="e">
        <f t="shared" si="8"/>
        <v>#DIV/0!</v>
      </c>
      <c r="J187" s="56"/>
      <c r="K187" s="56"/>
      <c r="L187" s="56" t="s">
        <v>849</v>
      </c>
      <c r="M187" s="59"/>
    </row>
    <row r="188" spans="1:18" ht="15.75" customHeight="1" outlineLevel="4" x14ac:dyDescent="0.25">
      <c r="A188" s="52">
        <v>179</v>
      </c>
      <c r="B188" s="6" t="s">
        <v>1264</v>
      </c>
      <c r="C188" s="12" t="s">
        <v>1164</v>
      </c>
      <c r="D188" s="53">
        <v>2600</v>
      </c>
      <c r="E188" s="53" t="s">
        <v>4235</v>
      </c>
      <c r="F188" s="54">
        <v>28548</v>
      </c>
      <c r="G188" s="98"/>
      <c r="H188" s="56"/>
      <c r="I188" s="55" t="e">
        <f t="shared" si="8"/>
        <v>#DIV/0!</v>
      </c>
      <c r="J188" s="56"/>
      <c r="K188" s="56"/>
      <c r="L188" s="56" t="s">
        <v>849</v>
      </c>
      <c r="M188" s="59"/>
    </row>
    <row r="189" spans="1:18" ht="15.75" customHeight="1" outlineLevel="4" x14ac:dyDescent="0.25">
      <c r="A189" s="52">
        <v>180</v>
      </c>
      <c r="B189" s="6" t="s">
        <v>1265</v>
      </c>
      <c r="C189" s="12" t="s">
        <v>1164</v>
      </c>
      <c r="D189" s="53">
        <v>72</v>
      </c>
      <c r="E189" s="53" t="s">
        <v>2295</v>
      </c>
      <c r="F189" s="54">
        <v>31193.279999999999</v>
      </c>
      <c r="G189" s="98"/>
      <c r="H189" s="56"/>
      <c r="I189" s="55" t="e">
        <f t="shared" si="8"/>
        <v>#DIV/0!</v>
      </c>
      <c r="J189" s="56"/>
      <c r="K189" s="56"/>
      <c r="L189" s="56" t="s">
        <v>849</v>
      </c>
      <c r="M189" s="59"/>
    </row>
    <row r="190" spans="1:18" ht="15.75" customHeight="1" outlineLevel="4" x14ac:dyDescent="0.25">
      <c r="A190" s="52">
        <v>181</v>
      </c>
      <c r="B190" s="6" t="s">
        <v>1266</v>
      </c>
      <c r="C190" s="12" t="s">
        <v>1164</v>
      </c>
      <c r="D190" s="53">
        <v>262</v>
      </c>
      <c r="E190" s="53" t="s">
        <v>2295</v>
      </c>
      <c r="F190" s="54">
        <v>145294.71999999997</v>
      </c>
      <c r="G190" s="98"/>
      <c r="H190" s="56"/>
      <c r="I190" s="55" t="e">
        <f t="shared" si="8"/>
        <v>#DIV/0!</v>
      </c>
      <c r="J190" s="56"/>
      <c r="K190" s="56"/>
      <c r="L190" s="56" t="s">
        <v>849</v>
      </c>
      <c r="M190" s="59"/>
    </row>
    <row r="191" spans="1:18" ht="15.75" customHeight="1" outlineLevel="4" x14ac:dyDescent="0.25">
      <c r="A191" s="52">
        <v>182</v>
      </c>
      <c r="B191" s="6" t="s">
        <v>1267</v>
      </c>
      <c r="C191" s="12" t="s">
        <v>1164</v>
      </c>
      <c r="D191" s="53">
        <v>671</v>
      </c>
      <c r="E191" s="53" t="s">
        <v>4235</v>
      </c>
      <c r="F191" s="54">
        <v>385154</v>
      </c>
      <c r="G191" s="98"/>
      <c r="H191" s="56"/>
      <c r="I191" s="55" t="e">
        <f t="shared" si="8"/>
        <v>#DIV/0!</v>
      </c>
      <c r="J191" s="56"/>
      <c r="K191" s="56"/>
      <c r="L191" s="56" t="s">
        <v>849</v>
      </c>
      <c r="M191" s="59"/>
    </row>
    <row r="192" spans="1:18" ht="15.75" customHeight="1" outlineLevel="4" x14ac:dyDescent="0.25">
      <c r="A192" s="52">
        <v>183</v>
      </c>
      <c r="B192" s="6" t="s">
        <v>1268</v>
      </c>
      <c r="C192" s="12" t="s">
        <v>1164</v>
      </c>
      <c r="D192" s="53">
        <v>24</v>
      </c>
      <c r="E192" s="53" t="s">
        <v>2295</v>
      </c>
      <c r="F192" s="54">
        <v>10414.32</v>
      </c>
      <c r="G192" s="98"/>
      <c r="H192" s="56"/>
      <c r="I192" s="55" t="e">
        <f t="shared" si="8"/>
        <v>#DIV/0!</v>
      </c>
      <c r="J192" s="56"/>
      <c r="K192" s="56"/>
      <c r="L192" s="56" t="s">
        <v>849</v>
      </c>
      <c r="M192" s="59"/>
    </row>
    <row r="193" spans="1:18" ht="15.75" customHeight="1" outlineLevel="4" x14ac:dyDescent="0.25">
      <c r="A193" s="52">
        <v>184</v>
      </c>
      <c r="B193" s="6" t="s">
        <v>1268</v>
      </c>
      <c r="C193" s="12" t="s">
        <v>1164</v>
      </c>
      <c r="D193" s="53">
        <v>200</v>
      </c>
      <c r="E193" s="53" t="s">
        <v>2295</v>
      </c>
      <c r="F193" s="54">
        <v>152392</v>
      </c>
      <c r="G193" s="98"/>
      <c r="H193" s="56"/>
      <c r="I193" s="55" t="e">
        <f t="shared" si="8"/>
        <v>#DIV/0!</v>
      </c>
      <c r="J193" s="56"/>
      <c r="K193" s="56"/>
      <c r="L193" s="56" t="s">
        <v>849</v>
      </c>
      <c r="M193" s="59"/>
    </row>
    <row r="194" spans="1:18" ht="15.75" customHeight="1" outlineLevel="4" x14ac:dyDescent="0.25">
      <c r="A194" s="52">
        <v>185</v>
      </c>
      <c r="B194" s="6" t="s">
        <v>1269</v>
      </c>
      <c r="C194" s="12" t="s">
        <v>1164</v>
      </c>
      <c r="D194" s="53">
        <v>120</v>
      </c>
      <c r="E194" s="53" t="s">
        <v>2295</v>
      </c>
      <c r="F194" s="54">
        <v>133615.20000000001</v>
      </c>
      <c r="G194" s="98"/>
      <c r="H194" s="56"/>
      <c r="I194" s="55" t="e">
        <f t="shared" si="8"/>
        <v>#DIV/0!</v>
      </c>
      <c r="J194" s="56"/>
      <c r="K194" s="56"/>
      <c r="L194" s="56" t="s">
        <v>849</v>
      </c>
      <c r="M194" s="59"/>
    </row>
    <row r="195" spans="1:18" ht="47.25" customHeight="1" outlineLevel="4" x14ac:dyDescent="0.25">
      <c r="A195" s="52">
        <v>186</v>
      </c>
      <c r="B195" s="6" t="s">
        <v>1270</v>
      </c>
      <c r="C195" s="12" t="s">
        <v>1164</v>
      </c>
      <c r="D195" s="53">
        <v>380</v>
      </c>
      <c r="E195" s="53" t="s">
        <v>2295</v>
      </c>
      <c r="F195" s="54">
        <v>648660</v>
      </c>
      <c r="G195" s="98"/>
      <c r="H195" s="56"/>
      <c r="I195" s="55" t="e">
        <f t="shared" si="8"/>
        <v>#DIV/0!</v>
      </c>
      <c r="J195" s="56"/>
      <c r="K195" s="56"/>
      <c r="L195" s="56" t="s">
        <v>849</v>
      </c>
      <c r="M195" s="59"/>
    </row>
    <row r="196" spans="1:18" ht="15.75" customHeight="1" outlineLevel="4" x14ac:dyDescent="0.25">
      <c r="A196" s="52">
        <v>187</v>
      </c>
      <c r="B196" s="6" t="s">
        <v>1271</v>
      </c>
      <c r="C196" s="12" t="s">
        <v>1164</v>
      </c>
      <c r="D196" s="53">
        <v>60</v>
      </c>
      <c r="E196" s="53" t="s">
        <v>4234</v>
      </c>
      <c r="F196" s="54">
        <v>235980</v>
      </c>
      <c r="G196" s="98"/>
      <c r="H196" s="56"/>
      <c r="I196" s="55" t="e">
        <f t="shared" si="8"/>
        <v>#DIV/0!</v>
      </c>
      <c r="J196" s="56"/>
      <c r="K196" s="56"/>
      <c r="L196" s="56" t="s">
        <v>849</v>
      </c>
      <c r="M196" s="59"/>
    </row>
    <row r="197" spans="1:18" ht="15.75" customHeight="1" outlineLevel="4" x14ac:dyDescent="0.25">
      <c r="A197" s="52">
        <v>188</v>
      </c>
      <c r="B197" s="6" t="s">
        <v>1272</v>
      </c>
      <c r="C197" s="12" t="s">
        <v>1164</v>
      </c>
      <c r="D197" s="53">
        <v>600</v>
      </c>
      <c r="E197" s="53" t="s">
        <v>2295</v>
      </c>
      <c r="F197" s="54">
        <v>39762</v>
      </c>
      <c r="G197" s="98"/>
      <c r="H197" s="56"/>
      <c r="I197" s="55" t="e">
        <f t="shared" si="8"/>
        <v>#DIV/0!</v>
      </c>
      <c r="J197" s="56"/>
      <c r="K197" s="56"/>
      <c r="L197" s="56" t="s">
        <v>849</v>
      </c>
      <c r="M197" s="59"/>
    </row>
    <row r="198" spans="1:18" ht="15.75" customHeight="1" outlineLevel="4" x14ac:dyDescent="0.25">
      <c r="A198" s="52">
        <v>189</v>
      </c>
      <c r="B198" s="6" t="s">
        <v>1273</v>
      </c>
      <c r="C198" s="12" t="s">
        <v>1164</v>
      </c>
      <c r="D198" s="53">
        <v>144</v>
      </c>
      <c r="E198" s="53" t="s">
        <v>2295</v>
      </c>
      <c r="F198" s="54">
        <v>53267.040000000001</v>
      </c>
      <c r="G198" s="98"/>
      <c r="H198" s="56"/>
      <c r="I198" s="55" t="e">
        <f t="shared" si="8"/>
        <v>#DIV/0!</v>
      </c>
      <c r="J198" s="56"/>
      <c r="K198" s="56"/>
      <c r="L198" s="56" t="s">
        <v>849</v>
      </c>
      <c r="M198" s="59"/>
    </row>
    <row r="199" spans="1:18" ht="15.75" customHeight="1" outlineLevel="4" x14ac:dyDescent="0.25">
      <c r="A199" s="52">
        <v>190</v>
      </c>
      <c r="B199" s="6" t="s">
        <v>1273</v>
      </c>
      <c r="C199" s="12" t="s">
        <v>1164</v>
      </c>
      <c r="D199" s="53">
        <v>70</v>
      </c>
      <c r="E199" s="53" t="s">
        <v>2295</v>
      </c>
      <c r="F199" s="54">
        <v>7718.2000000000007</v>
      </c>
      <c r="G199" s="98"/>
      <c r="H199" s="56"/>
      <c r="I199" s="55" t="e">
        <f t="shared" si="8"/>
        <v>#DIV/0!</v>
      </c>
      <c r="J199" s="56"/>
      <c r="K199" s="56"/>
      <c r="L199" s="56" t="s">
        <v>849</v>
      </c>
      <c r="M199" s="59"/>
    </row>
    <row r="200" spans="1:18" ht="15.75" customHeight="1" outlineLevel="4" x14ac:dyDescent="0.25">
      <c r="A200" s="52">
        <v>191</v>
      </c>
      <c r="B200" s="6" t="s">
        <v>1274</v>
      </c>
      <c r="C200" s="12" t="s">
        <v>1164</v>
      </c>
      <c r="D200" s="53">
        <v>134</v>
      </c>
      <c r="E200" s="53" t="s">
        <v>2295</v>
      </c>
      <c r="F200" s="54">
        <v>7127.46</v>
      </c>
      <c r="G200" s="98"/>
      <c r="H200" s="56"/>
      <c r="I200" s="55" t="e">
        <f t="shared" si="8"/>
        <v>#DIV/0!</v>
      </c>
      <c r="J200" s="56"/>
      <c r="K200" s="56"/>
      <c r="L200" s="56" t="s">
        <v>849</v>
      </c>
      <c r="M200" s="59"/>
    </row>
    <row r="201" spans="1:18" s="35" customFormat="1" ht="15.75" hidden="1" customHeight="1" outlineLevel="4" x14ac:dyDescent="0.25">
      <c r="A201" s="52">
        <v>192</v>
      </c>
      <c r="B201" s="6" t="s">
        <v>1275</v>
      </c>
      <c r="C201" s="12" t="s">
        <v>1164</v>
      </c>
      <c r="D201" s="53">
        <v>20</v>
      </c>
      <c r="E201" s="53" t="s">
        <v>2295</v>
      </c>
      <c r="F201" s="54">
        <v>5712500</v>
      </c>
      <c r="G201" s="54">
        <v>5702620</v>
      </c>
      <c r="H201" s="112">
        <f>F201-G201</f>
        <v>9880</v>
      </c>
      <c r="I201" s="55">
        <f t="shared" si="8"/>
        <v>1.7325369742328964E-3</v>
      </c>
      <c r="J201" s="56" t="s">
        <v>4064</v>
      </c>
      <c r="K201" s="56" t="s">
        <v>911</v>
      </c>
      <c r="L201" s="56" t="s">
        <v>849</v>
      </c>
      <c r="M201" s="59"/>
      <c r="N201" s="99">
        <v>43634</v>
      </c>
      <c r="O201" s="59" t="s">
        <v>4067</v>
      </c>
      <c r="P201" s="99">
        <v>43830</v>
      </c>
      <c r="Q201" s="59" t="s">
        <v>3680</v>
      </c>
      <c r="R201" s="59"/>
    </row>
    <row r="202" spans="1:18" ht="15.75" customHeight="1" outlineLevel="4" x14ac:dyDescent="0.25">
      <c r="A202" s="52">
        <v>193</v>
      </c>
      <c r="B202" s="113" t="s">
        <v>1166</v>
      </c>
      <c r="C202" s="114" t="s">
        <v>1164</v>
      </c>
      <c r="D202" s="53">
        <v>320</v>
      </c>
      <c r="E202" s="53" t="s">
        <v>4241</v>
      </c>
      <c r="F202" s="54">
        <v>2537.6</v>
      </c>
      <c r="G202" s="54"/>
      <c r="H202" s="88"/>
      <c r="I202" s="55"/>
      <c r="J202" s="56"/>
      <c r="K202" s="56"/>
      <c r="L202" s="56" t="s">
        <v>840</v>
      </c>
      <c r="M202" s="59"/>
      <c r="N202" s="99">
        <v>43637</v>
      </c>
      <c r="O202" s="59"/>
      <c r="P202" s="59"/>
      <c r="Q202" s="59"/>
    </row>
    <row r="203" spans="1:18" s="35" customFormat="1" ht="45" hidden="1" customHeight="1" outlineLevel="4" x14ac:dyDescent="0.25">
      <c r="A203" s="52">
        <v>194</v>
      </c>
      <c r="B203" s="113" t="s">
        <v>4122</v>
      </c>
      <c r="C203" s="114" t="s">
        <v>1164</v>
      </c>
      <c r="D203" s="53">
        <f>6000+1105</f>
        <v>7105</v>
      </c>
      <c r="E203" s="53" t="s">
        <v>2295</v>
      </c>
      <c r="F203" s="54">
        <f>930000+171275</f>
        <v>1101275</v>
      </c>
      <c r="G203" s="54">
        <f>F203</f>
        <v>1101275</v>
      </c>
      <c r="H203" s="54">
        <f>F203-G203</f>
        <v>0</v>
      </c>
      <c r="I203" s="55">
        <f t="shared" ref="I203" si="9">H203/G203</f>
        <v>0</v>
      </c>
      <c r="J203" s="56" t="s">
        <v>4123</v>
      </c>
      <c r="K203" s="56" t="s">
        <v>1285</v>
      </c>
      <c r="L203" s="56" t="s">
        <v>890</v>
      </c>
      <c r="M203" s="267" t="s">
        <v>4760</v>
      </c>
      <c r="N203" s="268">
        <v>43164</v>
      </c>
      <c r="O203" s="269" t="s">
        <v>4088</v>
      </c>
      <c r="P203" s="268">
        <v>43830</v>
      </c>
      <c r="Q203" s="269" t="s">
        <v>3656</v>
      </c>
      <c r="R203" s="59"/>
    </row>
    <row r="204" spans="1:18" s="35" customFormat="1" ht="45" hidden="1" customHeight="1" outlineLevel="4" x14ac:dyDescent="0.25">
      <c r="A204" s="52">
        <v>195</v>
      </c>
      <c r="B204" s="113" t="s">
        <v>4124</v>
      </c>
      <c r="C204" s="114" t="s">
        <v>1164</v>
      </c>
      <c r="D204" s="53"/>
      <c r="E204" s="53"/>
      <c r="F204" s="54"/>
      <c r="G204" s="54"/>
      <c r="H204" s="53"/>
      <c r="I204" s="55"/>
      <c r="J204" s="56" t="s">
        <v>4123</v>
      </c>
      <c r="K204" s="56" t="s">
        <v>1285</v>
      </c>
      <c r="L204" s="56" t="s">
        <v>890</v>
      </c>
      <c r="M204" s="267" t="s">
        <v>4760</v>
      </c>
      <c r="N204" s="268">
        <v>43164</v>
      </c>
      <c r="O204" s="269" t="s">
        <v>4088</v>
      </c>
      <c r="P204" s="268">
        <v>43830</v>
      </c>
      <c r="Q204" s="269" t="s">
        <v>3656</v>
      </c>
      <c r="R204" s="59"/>
    </row>
    <row r="205" spans="1:18" s="35" customFormat="1" ht="45" hidden="1" customHeight="1" outlineLevel="4" x14ac:dyDescent="0.25">
      <c r="A205" s="52">
        <v>196</v>
      </c>
      <c r="B205" s="113" t="s">
        <v>4124</v>
      </c>
      <c r="C205" s="114" t="s">
        <v>1164</v>
      </c>
      <c r="D205" s="53">
        <f>2500+1000</f>
        <v>3500</v>
      </c>
      <c r="E205" s="53" t="s">
        <v>2295</v>
      </c>
      <c r="F205" s="54">
        <f>597500+239000</f>
        <v>836500</v>
      </c>
      <c r="G205" s="54">
        <f t="shared" ref="G205:G222" si="10">F205</f>
        <v>836500</v>
      </c>
      <c r="H205" s="54">
        <f t="shared" ref="H205:H222" si="11">F205-G205</f>
        <v>0</v>
      </c>
      <c r="I205" s="55">
        <f t="shared" ref="I205" si="12">H205/G205</f>
        <v>0</v>
      </c>
      <c r="J205" s="56" t="s">
        <v>4123</v>
      </c>
      <c r="K205" s="56" t="s">
        <v>1285</v>
      </c>
      <c r="L205" s="56" t="s">
        <v>890</v>
      </c>
      <c r="M205" s="267" t="s">
        <v>4760</v>
      </c>
      <c r="N205" s="268">
        <v>43164</v>
      </c>
      <c r="O205" s="269" t="s">
        <v>4088</v>
      </c>
      <c r="P205" s="268">
        <v>43830</v>
      </c>
      <c r="Q205" s="269" t="s">
        <v>3656</v>
      </c>
      <c r="R205" s="59"/>
    </row>
    <row r="206" spans="1:18" s="35" customFormat="1" ht="45" hidden="1" customHeight="1" outlineLevel="4" x14ac:dyDescent="0.25">
      <c r="A206" s="52">
        <v>197</v>
      </c>
      <c r="B206" s="113" t="s">
        <v>4124</v>
      </c>
      <c r="C206" s="114" t="s">
        <v>1164</v>
      </c>
      <c r="D206" s="53">
        <f>2400</f>
        <v>2400</v>
      </c>
      <c r="E206" s="53" t="s">
        <v>2295</v>
      </c>
      <c r="F206" s="54">
        <v>936000</v>
      </c>
      <c r="G206" s="54">
        <f t="shared" si="10"/>
        <v>936000</v>
      </c>
      <c r="H206" s="54">
        <f t="shared" si="11"/>
        <v>0</v>
      </c>
      <c r="I206" s="55">
        <f t="shared" ref="I206" si="13">H206/G206</f>
        <v>0</v>
      </c>
      <c r="J206" s="56" t="s">
        <v>4123</v>
      </c>
      <c r="K206" s="56" t="s">
        <v>1285</v>
      </c>
      <c r="L206" s="56" t="s">
        <v>890</v>
      </c>
      <c r="M206" s="267" t="s">
        <v>4760</v>
      </c>
      <c r="N206" s="268">
        <v>43164</v>
      </c>
      <c r="O206" s="269" t="s">
        <v>4088</v>
      </c>
      <c r="P206" s="268">
        <v>43830</v>
      </c>
      <c r="Q206" s="269" t="s">
        <v>3656</v>
      </c>
      <c r="R206" s="59"/>
    </row>
    <row r="207" spans="1:18" s="35" customFormat="1" ht="45" hidden="1" customHeight="1" outlineLevel="4" x14ac:dyDescent="0.25">
      <c r="A207" s="52">
        <v>198</v>
      </c>
      <c r="B207" s="113" t="s">
        <v>1160</v>
      </c>
      <c r="C207" s="114" t="s">
        <v>1164</v>
      </c>
      <c r="D207" s="53">
        <v>1245</v>
      </c>
      <c r="E207" s="53" t="s">
        <v>2295</v>
      </c>
      <c r="F207" s="54">
        <v>373500</v>
      </c>
      <c r="G207" s="54">
        <f t="shared" si="10"/>
        <v>373500</v>
      </c>
      <c r="H207" s="54">
        <f t="shared" si="11"/>
        <v>0</v>
      </c>
      <c r="I207" s="55">
        <f t="shared" ref="I207" si="14">H207/G207</f>
        <v>0</v>
      </c>
      <c r="J207" s="56" t="s">
        <v>4123</v>
      </c>
      <c r="K207" s="56" t="s">
        <v>1285</v>
      </c>
      <c r="L207" s="56" t="s">
        <v>890</v>
      </c>
      <c r="M207" s="267" t="s">
        <v>4760</v>
      </c>
      <c r="N207" s="268">
        <v>43164</v>
      </c>
      <c r="O207" s="269" t="s">
        <v>4088</v>
      </c>
      <c r="P207" s="268">
        <v>43830</v>
      </c>
      <c r="Q207" s="269" t="s">
        <v>3656</v>
      </c>
      <c r="R207" s="59"/>
    </row>
    <row r="208" spans="1:18" s="35" customFormat="1" ht="45" hidden="1" customHeight="1" outlineLevel="4" x14ac:dyDescent="0.25">
      <c r="A208" s="52">
        <v>199</v>
      </c>
      <c r="B208" s="113" t="s">
        <v>4125</v>
      </c>
      <c r="C208" s="114" t="s">
        <v>1164</v>
      </c>
      <c r="D208" s="53">
        <v>1273</v>
      </c>
      <c r="E208" s="53" t="s">
        <v>2295</v>
      </c>
      <c r="F208" s="54">
        <v>240597</v>
      </c>
      <c r="G208" s="54">
        <f t="shared" si="10"/>
        <v>240597</v>
      </c>
      <c r="H208" s="54">
        <f t="shared" si="11"/>
        <v>0</v>
      </c>
      <c r="I208" s="55">
        <f t="shared" ref="I208" si="15">H208/G208</f>
        <v>0</v>
      </c>
      <c r="J208" s="56" t="s">
        <v>4123</v>
      </c>
      <c r="K208" s="56" t="s">
        <v>1285</v>
      </c>
      <c r="L208" s="56" t="s">
        <v>890</v>
      </c>
      <c r="M208" s="267" t="s">
        <v>4760</v>
      </c>
      <c r="N208" s="268">
        <v>43164</v>
      </c>
      <c r="O208" s="269" t="s">
        <v>4088</v>
      </c>
      <c r="P208" s="268">
        <v>43830</v>
      </c>
      <c r="Q208" s="269" t="s">
        <v>3656</v>
      </c>
      <c r="R208" s="59"/>
    </row>
    <row r="209" spans="1:18" s="35" customFormat="1" ht="45" hidden="1" customHeight="1" outlineLevel="4" x14ac:dyDescent="0.25">
      <c r="A209" s="52">
        <v>200</v>
      </c>
      <c r="B209" s="113" t="s">
        <v>4126</v>
      </c>
      <c r="C209" s="114" t="s">
        <v>1164</v>
      </c>
      <c r="D209" s="53">
        <v>4800</v>
      </c>
      <c r="E209" s="53" t="s">
        <v>2295</v>
      </c>
      <c r="F209" s="54">
        <v>1579200</v>
      </c>
      <c r="G209" s="54">
        <f t="shared" si="10"/>
        <v>1579200</v>
      </c>
      <c r="H209" s="54">
        <f t="shared" si="11"/>
        <v>0</v>
      </c>
      <c r="I209" s="55">
        <f t="shared" ref="I209:I210" si="16">H209/G209</f>
        <v>0</v>
      </c>
      <c r="J209" s="56" t="s">
        <v>4123</v>
      </c>
      <c r="K209" s="56" t="s">
        <v>1285</v>
      </c>
      <c r="L209" s="56" t="s">
        <v>890</v>
      </c>
      <c r="M209" s="267" t="s">
        <v>4760</v>
      </c>
      <c r="N209" s="268">
        <v>43164</v>
      </c>
      <c r="O209" s="269" t="s">
        <v>4088</v>
      </c>
      <c r="P209" s="268">
        <v>43830</v>
      </c>
      <c r="Q209" s="269" t="s">
        <v>3656</v>
      </c>
      <c r="R209" s="59"/>
    </row>
    <row r="210" spans="1:18" s="35" customFormat="1" ht="45" hidden="1" customHeight="1" outlineLevel="4" x14ac:dyDescent="0.25">
      <c r="A210" s="52">
        <v>201</v>
      </c>
      <c r="B210" s="113" t="s">
        <v>4128</v>
      </c>
      <c r="C210" s="114" t="s">
        <v>1164</v>
      </c>
      <c r="D210" s="53">
        <v>8000</v>
      </c>
      <c r="E210" s="53" t="s">
        <v>4241</v>
      </c>
      <c r="F210" s="54">
        <v>8640000</v>
      </c>
      <c r="G210" s="54">
        <f t="shared" si="10"/>
        <v>8640000</v>
      </c>
      <c r="H210" s="54">
        <f t="shared" si="11"/>
        <v>0</v>
      </c>
      <c r="I210" s="55">
        <f t="shared" si="16"/>
        <v>0</v>
      </c>
      <c r="J210" s="56" t="s">
        <v>1284</v>
      </c>
      <c r="K210" s="56" t="s">
        <v>884</v>
      </c>
      <c r="L210" s="56" t="s">
        <v>890</v>
      </c>
      <c r="M210" s="267" t="s">
        <v>4760</v>
      </c>
      <c r="N210" s="268">
        <v>43200</v>
      </c>
      <c r="O210" s="269" t="s">
        <v>4127</v>
      </c>
      <c r="P210" s="268" t="s">
        <v>3964</v>
      </c>
      <c r="Q210" s="269" t="s">
        <v>3656</v>
      </c>
      <c r="R210" s="59"/>
    </row>
    <row r="211" spans="1:18" s="35" customFormat="1" ht="45" hidden="1" customHeight="1" outlineLevel="4" x14ac:dyDescent="0.25">
      <c r="A211" s="52">
        <v>202</v>
      </c>
      <c r="B211" s="113" t="s">
        <v>4129</v>
      </c>
      <c r="C211" s="114" t="s">
        <v>1164</v>
      </c>
      <c r="D211" s="53">
        <v>1100</v>
      </c>
      <c r="E211" s="53" t="s">
        <v>4235</v>
      </c>
      <c r="F211" s="54">
        <f>650000+65000</f>
        <v>715000</v>
      </c>
      <c r="G211" s="54">
        <f t="shared" si="10"/>
        <v>715000</v>
      </c>
      <c r="H211" s="54">
        <f t="shared" si="11"/>
        <v>0</v>
      </c>
      <c r="I211" s="55">
        <f t="shared" ref="I211:I212" si="17">H211/G211</f>
        <v>0</v>
      </c>
      <c r="J211" s="56" t="s">
        <v>1284</v>
      </c>
      <c r="K211" s="56" t="s">
        <v>884</v>
      </c>
      <c r="L211" s="56" t="s">
        <v>890</v>
      </c>
      <c r="M211" s="267" t="s">
        <v>4760</v>
      </c>
      <c r="N211" s="268">
        <v>43200</v>
      </c>
      <c r="O211" s="269" t="s">
        <v>4127</v>
      </c>
      <c r="P211" s="268" t="s">
        <v>3964</v>
      </c>
      <c r="Q211" s="269" t="s">
        <v>3656</v>
      </c>
      <c r="R211" s="59"/>
    </row>
    <row r="212" spans="1:18" s="35" customFormat="1" ht="45" hidden="1" customHeight="1" outlineLevel="4" x14ac:dyDescent="0.25">
      <c r="A212" s="52">
        <v>203</v>
      </c>
      <c r="B212" s="113" t="s">
        <v>4130</v>
      </c>
      <c r="C212" s="114" t="s">
        <v>1164</v>
      </c>
      <c r="D212" s="53">
        <f>5850+1500</f>
        <v>7350</v>
      </c>
      <c r="E212" s="53" t="s">
        <v>2295</v>
      </c>
      <c r="F212" s="54">
        <f>6727500+1725000</f>
        <v>8452500</v>
      </c>
      <c r="G212" s="54">
        <f t="shared" si="10"/>
        <v>8452500</v>
      </c>
      <c r="H212" s="54">
        <f t="shared" si="11"/>
        <v>0</v>
      </c>
      <c r="I212" s="55">
        <f t="shared" si="17"/>
        <v>0</v>
      </c>
      <c r="J212" s="56" t="s">
        <v>1284</v>
      </c>
      <c r="K212" s="56" t="s">
        <v>883</v>
      </c>
      <c r="L212" s="56" t="s">
        <v>890</v>
      </c>
      <c r="M212" s="267" t="s">
        <v>4760</v>
      </c>
      <c r="N212" s="268">
        <v>43200</v>
      </c>
      <c r="O212" s="269" t="s">
        <v>4131</v>
      </c>
      <c r="P212" s="268" t="s">
        <v>3964</v>
      </c>
      <c r="Q212" s="269" t="s">
        <v>3656</v>
      </c>
      <c r="R212" s="59"/>
    </row>
    <row r="213" spans="1:18" ht="45" hidden="1" customHeight="1" outlineLevel="4" x14ac:dyDescent="0.25">
      <c r="A213" s="110">
        <v>204</v>
      </c>
      <c r="B213" s="115" t="s">
        <v>4092</v>
      </c>
      <c r="C213" s="56" t="s">
        <v>1135</v>
      </c>
      <c r="D213" s="53">
        <v>4797</v>
      </c>
      <c r="E213" s="53" t="s">
        <v>2295</v>
      </c>
      <c r="F213" s="54">
        <v>9018360</v>
      </c>
      <c r="G213" s="116">
        <f t="shared" si="10"/>
        <v>9018360</v>
      </c>
      <c r="H213" s="54">
        <f t="shared" si="11"/>
        <v>0</v>
      </c>
      <c r="I213" s="55">
        <f t="shared" ref="I213:I223" si="18">H213/G213</f>
        <v>0</v>
      </c>
      <c r="J213" s="54" t="s">
        <v>1306</v>
      </c>
      <c r="K213" s="54" t="s">
        <v>4093</v>
      </c>
      <c r="L213" s="54" t="s">
        <v>840</v>
      </c>
      <c r="M213" s="267" t="s">
        <v>4760</v>
      </c>
      <c r="N213" s="268">
        <v>43173</v>
      </c>
      <c r="O213" s="269" t="s">
        <v>4094</v>
      </c>
      <c r="P213" s="269" t="s">
        <v>3964</v>
      </c>
      <c r="Q213" s="269" t="s">
        <v>3822</v>
      </c>
    </row>
    <row r="214" spans="1:18" ht="45" hidden="1" customHeight="1" outlineLevel="4" x14ac:dyDescent="0.25">
      <c r="A214" s="110">
        <v>205</v>
      </c>
      <c r="B214" s="115" t="s">
        <v>1153</v>
      </c>
      <c r="C214" s="56" t="s">
        <v>1135</v>
      </c>
      <c r="D214" s="53">
        <v>50</v>
      </c>
      <c r="E214" s="53" t="s">
        <v>4235</v>
      </c>
      <c r="F214" s="54">
        <v>1500000</v>
      </c>
      <c r="G214" s="116">
        <f t="shared" si="10"/>
        <v>1500000</v>
      </c>
      <c r="H214" s="54">
        <f t="shared" si="11"/>
        <v>0</v>
      </c>
      <c r="I214" s="55">
        <f t="shared" si="18"/>
        <v>0</v>
      </c>
      <c r="J214" s="54" t="s">
        <v>1306</v>
      </c>
      <c r="K214" s="54" t="s">
        <v>4093</v>
      </c>
      <c r="L214" s="54" t="s">
        <v>840</v>
      </c>
      <c r="M214" s="267" t="s">
        <v>4760</v>
      </c>
      <c r="N214" s="268">
        <v>43173</v>
      </c>
      <c r="O214" s="269" t="s">
        <v>4094</v>
      </c>
      <c r="P214" s="269" t="s">
        <v>3964</v>
      </c>
      <c r="Q214" s="269" t="s">
        <v>3822</v>
      </c>
    </row>
    <row r="215" spans="1:18" ht="45" hidden="1" customHeight="1" outlineLevel="4" x14ac:dyDescent="0.25">
      <c r="A215" s="110">
        <v>206</v>
      </c>
      <c r="B215" s="117" t="s">
        <v>4146</v>
      </c>
      <c r="C215" s="114" t="s">
        <v>1164</v>
      </c>
      <c r="D215" s="53">
        <f>3400+590</f>
        <v>3990</v>
      </c>
      <c r="E215" s="53" t="s">
        <v>4235</v>
      </c>
      <c r="F215" s="54">
        <f>1013200+175820</f>
        <v>1189020</v>
      </c>
      <c r="G215" s="116">
        <f t="shared" si="10"/>
        <v>1189020</v>
      </c>
      <c r="H215" s="54">
        <f t="shared" si="11"/>
        <v>0</v>
      </c>
      <c r="I215" s="55">
        <f t="shared" si="18"/>
        <v>0</v>
      </c>
      <c r="J215" s="54" t="s">
        <v>1288</v>
      </c>
      <c r="K215" s="54" t="s">
        <v>4147</v>
      </c>
      <c r="L215" s="56" t="s">
        <v>890</v>
      </c>
      <c r="M215" s="267" t="s">
        <v>4760</v>
      </c>
      <c r="N215" s="268">
        <v>43245</v>
      </c>
      <c r="O215" s="269" t="s">
        <v>4148</v>
      </c>
      <c r="P215" s="269" t="s">
        <v>3964</v>
      </c>
      <c r="Q215" s="269" t="s">
        <v>3656</v>
      </c>
    </row>
    <row r="216" spans="1:18" ht="45.75" hidden="1" customHeight="1" outlineLevel="4" x14ac:dyDescent="0.25">
      <c r="A216" s="110">
        <v>207</v>
      </c>
      <c r="B216" s="117" t="s">
        <v>4154</v>
      </c>
      <c r="C216" s="114" t="s">
        <v>1164</v>
      </c>
      <c r="D216" s="53">
        <v>1</v>
      </c>
      <c r="E216" s="53" t="s">
        <v>2295</v>
      </c>
      <c r="F216" s="54">
        <v>101630</v>
      </c>
      <c r="G216" s="116">
        <f t="shared" si="10"/>
        <v>101630</v>
      </c>
      <c r="H216" s="54">
        <f t="shared" si="11"/>
        <v>0</v>
      </c>
      <c r="I216" s="55">
        <f t="shared" si="18"/>
        <v>0</v>
      </c>
      <c r="J216" s="54" t="s">
        <v>1288</v>
      </c>
      <c r="K216" s="98" t="s">
        <v>1298</v>
      </c>
      <c r="L216" s="56" t="s">
        <v>890</v>
      </c>
      <c r="M216" s="267" t="s">
        <v>4760</v>
      </c>
      <c r="N216" s="268">
        <v>43255</v>
      </c>
      <c r="O216" s="269" t="s">
        <v>4157</v>
      </c>
      <c r="P216" s="269" t="s">
        <v>3964</v>
      </c>
      <c r="Q216" s="269" t="s">
        <v>3656</v>
      </c>
    </row>
    <row r="217" spans="1:18" ht="45" hidden="1" customHeight="1" outlineLevel="4" x14ac:dyDescent="0.25">
      <c r="A217" s="110">
        <v>208</v>
      </c>
      <c r="B217" s="117" t="s">
        <v>4155</v>
      </c>
      <c r="C217" s="114" t="s">
        <v>1164</v>
      </c>
      <c r="D217" s="53">
        <v>80</v>
      </c>
      <c r="E217" s="53" t="s">
        <v>1276</v>
      </c>
      <c r="F217" s="54">
        <v>1560000</v>
      </c>
      <c r="G217" s="116">
        <f t="shared" si="10"/>
        <v>1560000</v>
      </c>
      <c r="H217" s="54">
        <f t="shared" si="11"/>
        <v>0</v>
      </c>
      <c r="I217" s="55">
        <f t="shared" si="18"/>
        <v>0</v>
      </c>
      <c r="J217" s="54" t="s">
        <v>1288</v>
      </c>
      <c r="K217" s="98" t="s">
        <v>1298</v>
      </c>
      <c r="L217" s="56" t="s">
        <v>890</v>
      </c>
      <c r="M217" s="267" t="s">
        <v>4760</v>
      </c>
      <c r="N217" s="268">
        <v>43255</v>
      </c>
      <c r="O217" s="269" t="s">
        <v>4157</v>
      </c>
      <c r="P217" s="269" t="s">
        <v>3964</v>
      </c>
      <c r="Q217" s="269" t="s">
        <v>3656</v>
      </c>
    </row>
    <row r="218" spans="1:18" ht="45" hidden="1" customHeight="1" outlineLevel="4" x14ac:dyDescent="0.25">
      <c r="A218" s="110">
        <v>209</v>
      </c>
      <c r="B218" s="117" t="s">
        <v>4156</v>
      </c>
      <c r="C218" s="114" t="s">
        <v>1164</v>
      </c>
      <c r="D218" s="53">
        <v>380</v>
      </c>
      <c r="E218" s="53" t="s">
        <v>1276</v>
      </c>
      <c r="F218" s="54">
        <v>5396000</v>
      </c>
      <c r="G218" s="116">
        <f t="shared" si="10"/>
        <v>5396000</v>
      </c>
      <c r="H218" s="54">
        <f t="shared" si="11"/>
        <v>0</v>
      </c>
      <c r="I218" s="55">
        <f t="shared" si="18"/>
        <v>0</v>
      </c>
      <c r="J218" s="54" t="s">
        <v>1288</v>
      </c>
      <c r="K218" s="98" t="s">
        <v>1298</v>
      </c>
      <c r="L218" s="56" t="s">
        <v>890</v>
      </c>
      <c r="M218" s="267" t="s">
        <v>4760</v>
      </c>
      <c r="N218" s="268">
        <v>43255</v>
      </c>
      <c r="O218" s="269" t="s">
        <v>4157</v>
      </c>
      <c r="P218" s="269" t="s">
        <v>3964</v>
      </c>
      <c r="Q218" s="269" t="s">
        <v>3656</v>
      </c>
    </row>
    <row r="219" spans="1:18" ht="45" hidden="1" customHeight="1" outlineLevel="4" x14ac:dyDescent="0.25">
      <c r="A219" s="110">
        <v>210</v>
      </c>
      <c r="B219" s="117" t="s">
        <v>1122</v>
      </c>
      <c r="C219" s="114" t="s">
        <v>1164</v>
      </c>
      <c r="D219" s="53">
        <v>6100</v>
      </c>
      <c r="E219" s="53" t="s">
        <v>2295</v>
      </c>
      <c r="F219" s="54">
        <f>9700+582000</f>
        <v>591700</v>
      </c>
      <c r="G219" s="116">
        <f t="shared" si="10"/>
        <v>591700</v>
      </c>
      <c r="H219" s="54">
        <f t="shared" si="11"/>
        <v>0</v>
      </c>
      <c r="I219" s="55">
        <f t="shared" si="18"/>
        <v>0</v>
      </c>
      <c r="J219" s="54" t="s">
        <v>1311</v>
      </c>
      <c r="K219" s="98" t="s">
        <v>1638</v>
      </c>
      <c r="L219" s="56" t="s">
        <v>890</v>
      </c>
      <c r="M219" s="267" t="s">
        <v>4760</v>
      </c>
      <c r="N219" s="268">
        <v>43273</v>
      </c>
      <c r="O219" s="269" t="s">
        <v>4164</v>
      </c>
      <c r="P219" s="269" t="s">
        <v>3964</v>
      </c>
      <c r="Q219" s="269" t="s">
        <v>3656</v>
      </c>
    </row>
    <row r="220" spans="1:18" ht="45" hidden="1" customHeight="1" outlineLevel="4" x14ac:dyDescent="0.25">
      <c r="A220" s="110">
        <v>211</v>
      </c>
      <c r="B220" s="117" t="s">
        <v>4177</v>
      </c>
      <c r="C220" s="114" t="s">
        <v>1164</v>
      </c>
      <c r="D220" s="53">
        <v>202</v>
      </c>
      <c r="E220" s="53" t="s">
        <v>2295</v>
      </c>
      <c r="F220" s="54">
        <v>666600</v>
      </c>
      <c r="G220" s="116">
        <f t="shared" si="10"/>
        <v>666600</v>
      </c>
      <c r="H220" s="54">
        <f t="shared" si="11"/>
        <v>0</v>
      </c>
      <c r="I220" s="55">
        <f t="shared" si="18"/>
        <v>0</v>
      </c>
      <c r="J220" s="54" t="s">
        <v>1299</v>
      </c>
      <c r="K220" s="98" t="s">
        <v>883</v>
      </c>
      <c r="L220" s="56" t="s">
        <v>890</v>
      </c>
      <c r="M220" s="267" t="s">
        <v>4760</v>
      </c>
      <c r="N220" s="268">
        <v>43290</v>
      </c>
      <c r="O220" s="269" t="s">
        <v>4174</v>
      </c>
      <c r="P220" s="269" t="s">
        <v>3964</v>
      </c>
      <c r="Q220" s="269" t="s">
        <v>3656</v>
      </c>
    </row>
    <row r="221" spans="1:18" ht="45" hidden="1" customHeight="1" outlineLevel="4" x14ac:dyDescent="0.25">
      <c r="A221" s="110">
        <v>212</v>
      </c>
      <c r="B221" s="117" t="s">
        <v>4665</v>
      </c>
      <c r="C221" s="114" t="s">
        <v>1164</v>
      </c>
      <c r="D221" s="53">
        <v>400</v>
      </c>
      <c r="E221" s="53" t="s">
        <v>1278</v>
      </c>
      <c r="F221" s="54">
        <v>720000</v>
      </c>
      <c r="G221" s="116">
        <f t="shared" si="10"/>
        <v>720000</v>
      </c>
      <c r="H221" s="54">
        <f t="shared" si="11"/>
        <v>0</v>
      </c>
      <c r="I221" s="55">
        <f t="shared" si="18"/>
        <v>0</v>
      </c>
      <c r="J221" s="54" t="s">
        <v>4666</v>
      </c>
      <c r="K221" s="98" t="s">
        <v>884</v>
      </c>
      <c r="L221" s="56" t="s">
        <v>890</v>
      </c>
      <c r="M221" s="267" t="s">
        <v>4760</v>
      </c>
      <c r="N221" s="268">
        <v>43171</v>
      </c>
      <c r="O221" s="269" t="s">
        <v>4667</v>
      </c>
      <c r="P221" s="268">
        <v>43830</v>
      </c>
      <c r="Q221" s="269" t="s">
        <v>4643</v>
      </c>
    </row>
    <row r="222" spans="1:18" ht="45" hidden="1" customHeight="1" outlineLevel="4" x14ac:dyDescent="0.25">
      <c r="A222" s="110">
        <v>213</v>
      </c>
      <c r="B222" s="117" t="s">
        <v>4180</v>
      </c>
      <c r="C222" s="114" t="s">
        <v>1164</v>
      </c>
      <c r="D222" s="53">
        <v>580</v>
      </c>
      <c r="E222" s="53" t="s">
        <v>4235</v>
      </c>
      <c r="F222" s="54">
        <v>626400</v>
      </c>
      <c r="G222" s="116">
        <f t="shared" si="10"/>
        <v>626400</v>
      </c>
      <c r="H222" s="54">
        <f t="shared" si="11"/>
        <v>0</v>
      </c>
      <c r="I222" s="55">
        <f t="shared" si="18"/>
        <v>0</v>
      </c>
      <c r="J222" s="54" t="s">
        <v>1301</v>
      </c>
      <c r="K222" s="98" t="s">
        <v>1312</v>
      </c>
      <c r="L222" s="56" t="s">
        <v>890</v>
      </c>
      <c r="M222" s="267" t="s">
        <v>4760</v>
      </c>
      <c r="N222" s="268">
        <v>43300</v>
      </c>
      <c r="O222" s="269" t="s">
        <v>4181</v>
      </c>
      <c r="P222" s="269" t="s">
        <v>3964</v>
      </c>
      <c r="Q222" s="269" t="s">
        <v>3656</v>
      </c>
    </row>
    <row r="223" spans="1:18" ht="15" customHeight="1" outlineLevel="3" collapsed="1" x14ac:dyDescent="0.25">
      <c r="A223" s="118" t="s">
        <v>4761</v>
      </c>
      <c r="B223" s="118"/>
      <c r="C223" s="53"/>
      <c r="D223" s="119">
        <f>SUM(D10:D222)</f>
        <v>285565</v>
      </c>
      <c r="E223" s="88"/>
      <c r="F223" s="119">
        <f>SUM(F10:F222)</f>
        <v>507775691.78636348</v>
      </c>
      <c r="G223" s="119">
        <f>SUM(G10:G222)</f>
        <v>481099432</v>
      </c>
      <c r="H223" s="119">
        <f>SUM(H10:H222)</f>
        <v>903517.5</v>
      </c>
      <c r="I223" s="120">
        <f t="shared" si="18"/>
        <v>1.8780265365185465E-3</v>
      </c>
      <c r="J223" s="88"/>
      <c r="K223" s="88"/>
      <c r="L223" s="88"/>
      <c r="M223" s="59"/>
    </row>
    <row r="224" spans="1:18" ht="15" customHeight="1" outlineLevel="3" x14ac:dyDescent="0.25">
      <c r="A224" s="52" t="s">
        <v>1326</v>
      </c>
      <c r="B224" s="87" t="s">
        <v>1327</v>
      </c>
      <c r="C224" s="53"/>
      <c r="D224" s="53"/>
      <c r="E224" s="88"/>
      <c r="F224" s="88"/>
      <c r="G224" s="56"/>
      <c r="H224" s="56"/>
      <c r="I224" s="88"/>
      <c r="J224" s="88"/>
      <c r="K224" s="88"/>
      <c r="L224" s="88"/>
      <c r="M224" s="59"/>
    </row>
    <row r="225" spans="1:18" s="34" customFormat="1" ht="30" hidden="1" customHeight="1" outlineLevel="4" x14ac:dyDescent="0.25">
      <c r="A225" s="110">
        <v>1</v>
      </c>
      <c r="B225" s="121" t="s">
        <v>718</v>
      </c>
      <c r="C225" s="106" t="s">
        <v>1123</v>
      </c>
      <c r="D225" s="110">
        <v>40</v>
      </c>
      <c r="E225" s="110" t="s">
        <v>4234</v>
      </c>
      <c r="F225" s="122">
        <v>105600</v>
      </c>
      <c r="G225" s="122">
        <v>105600</v>
      </c>
      <c r="H225" s="122">
        <v>0</v>
      </c>
      <c r="I225" s="123">
        <f>H225/G225</f>
        <v>0</v>
      </c>
      <c r="J225" s="122" t="s">
        <v>1574</v>
      </c>
      <c r="K225" s="122" t="s">
        <v>1575</v>
      </c>
      <c r="L225" s="122" t="s">
        <v>849</v>
      </c>
      <c r="M225" s="267" t="s">
        <v>4760</v>
      </c>
      <c r="N225" s="264">
        <v>43147</v>
      </c>
      <c r="O225" s="263" t="s">
        <v>4040</v>
      </c>
      <c r="P225" s="264">
        <v>43830</v>
      </c>
      <c r="Q225" s="263" t="s">
        <v>3680</v>
      </c>
      <c r="R225" s="126"/>
    </row>
    <row r="226" spans="1:18" s="34" customFormat="1" ht="30" hidden="1" customHeight="1" outlineLevel="4" x14ac:dyDescent="0.25">
      <c r="A226" s="110">
        <v>2</v>
      </c>
      <c r="B226" s="121" t="s">
        <v>1328</v>
      </c>
      <c r="C226" s="106" t="s">
        <v>1123</v>
      </c>
      <c r="D226" s="110">
        <v>200</v>
      </c>
      <c r="E226" s="110" t="s">
        <v>1569</v>
      </c>
      <c r="F226" s="122">
        <v>988000</v>
      </c>
      <c r="G226" s="122">
        <v>988000</v>
      </c>
      <c r="H226" s="122">
        <v>0</v>
      </c>
      <c r="I226" s="123">
        <f t="shared" ref="I226:I289" si="19">H226/G226</f>
        <v>0</v>
      </c>
      <c r="J226" s="122" t="s">
        <v>1574</v>
      </c>
      <c r="K226" s="122" t="s">
        <v>1575</v>
      </c>
      <c r="L226" s="122" t="s">
        <v>890</v>
      </c>
      <c r="M226" s="267" t="s">
        <v>4760</v>
      </c>
      <c r="N226" s="264">
        <v>43147</v>
      </c>
      <c r="O226" s="263" t="s">
        <v>4040</v>
      </c>
      <c r="P226" s="264">
        <v>43830</v>
      </c>
      <c r="Q226" s="263" t="s">
        <v>3680</v>
      </c>
      <c r="R226" s="126"/>
    </row>
    <row r="227" spans="1:18" s="34" customFormat="1" ht="30" hidden="1" customHeight="1" outlineLevel="4" x14ac:dyDescent="0.25">
      <c r="A227" s="110">
        <v>3</v>
      </c>
      <c r="B227" s="121" t="s">
        <v>1328</v>
      </c>
      <c r="C227" s="106" t="s">
        <v>1123</v>
      </c>
      <c r="D227" s="110">
        <v>130</v>
      </c>
      <c r="E227" s="110" t="s">
        <v>1569</v>
      </c>
      <c r="F227" s="122">
        <v>883870</v>
      </c>
      <c r="G227" s="122">
        <v>883870</v>
      </c>
      <c r="H227" s="122">
        <v>0</v>
      </c>
      <c r="I227" s="123">
        <f t="shared" si="19"/>
        <v>0</v>
      </c>
      <c r="J227" s="122" t="s">
        <v>1574</v>
      </c>
      <c r="K227" s="122" t="s">
        <v>1575</v>
      </c>
      <c r="L227" s="122" t="s">
        <v>890</v>
      </c>
      <c r="M227" s="267" t="s">
        <v>4760</v>
      </c>
      <c r="N227" s="264">
        <v>43147</v>
      </c>
      <c r="O227" s="263" t="s">
        <v>4040</v>
      </c>
      <c r="P227" s="264">
        <v>43830</v>
      </c>
      <c r="Q227" s="263" t="s">
        <v>3680</v>
      </c>
      <c r="R227" s="126"/>
    </row>
    <row r="228" spans="1:18" s="34" customFormat="1" ht="30" hidden="1" customHeight="1" outlineLevel="4" x14ac:dyDescent="0.25">
      <c r="A228" s="110">
        <v>4</v>
      </c>
      <c r="B228" s="121" t="s">
        <v>1328</v>
      </c>
      <c r="C228" s="106" t="s">
        <v>1123</v>
      </c>
      <c r="D228" s="110">
        <v>100</v>
      </c>
      <c r="E228" s="110" t="s">
        <v>1569</v>
      </c>
      <c r="F228" s="122">
        <v>1050600</v>
      </c>
      <c r="G228" s="122">
        <v>1050600</v>
      </c>
      <c r="H228" s="122">
        <v>0</v>
      </c>
      <c r="I228" s="123">
        <f t="shared" si="19"/>
        <v>0</v>
      </c>
      <c r="J228" s="122" t="s">
        <v>1574</v>
      </c>
      <c r="K228" s="122" t="s">
        <v>1575</v>
      </c>
      <c r="L228" s="122" t="s">
        <v>890</v>
      </c>
      <c r="M228" s="267" t="s">
        <v>4760</v>
      </c>
      <c r="N228" s="264">
        <v>43147</v>
      </c>
      <c r="O228" s="263" t="s">
        <v>4040</v>
      </c>
      <c r="P228" s="264">
        <v>43830</v>
      </c>
      <c r="Q228" s="263" t="s">
        <v>3680</v>
      </c>
      <c r="R228" s="126"/>
    </row>
    <row r="229" spans="1:18" s="34" customFormat="1" ht="30" hidden="1" customHeight="1" outlineLevel="4" x14ac:dyDescent="0.25">
      <c r="A229" s="110">
        <v>5</v>
      </c>
      <c r="B229" s="121" t="s">
        <v>1328</v>
      </c>
      <c r="C229" s="106" t="s">
        <v>1123</v>
      </c>
      <c r="D229" s="110">
        <v>70</v>
      </c>
      <c r="E229" s="110" t="s">
        <v>1569</v>
      </c>
      <c r="F229" s="122">
        <v>1101380</v>
      </c>
      <c r="G229" s="122">
        <v>1101380</v>
      </c>
      <c r="H229" s="122">
        <v>0</v>
      </c>
      <c r="I229" s="123">
        <f t="shared" si="19"/>
        <v>0</v>
      </c>
      <c r="J229" s="122" t="s">
        <v>1574</v>
      </c>
      <c r="K229" s="122" t="s">
        <v>1575</v>
      </c>
      <c r="L229" s="122" t="s">
        <v>890</v>
      </c>
      <c r="M229" s="267" t="s">
        <v>4760</v>
      </c>
      <c r="N229" s="264">
        <v>43147</v>
      </c>
      <c r="O229" s="263" t="s">
        <v>4040</v>
      </c>
      <c r="P229" s="264">
        <v>43830</v>
      </c>
      <c r="Q229" s="263" t="s">
        <v>3680</v>
      </c>
      <c r="R229" s="126"/>
    </row>
    <row r="230" spans="1:18" s="34" customFormat="1" ht="30" hidden="1" customHeight="1" outlineLevel="4" x14ac:dyDescent="0.25">
      <c r="A230" s="110">
        <v>6</v>
      </c>
      <c r="B230" s="121" t="s">
        <v>1329</v>
      </c>
      <c r="C230" s="106" t="s">
        <v>1123</v>
      </c>
      <c r="D230" s="110">
        <v>40000</v>
      </c>
      <c r="E230" s="110" t="s">
        <v>724</v>
      </c>
      <c r="F230" s="122">
        <v>1640000</v>
      </c>
      <c r="G230" s="122">
        <v>1640000</v>
      </c>
      <c r="H230" s="122">
        <v>0</v>
      </c>
      <c r="I230" s="123">
        <f t="shared" si="19"/>
        <v>0</v>
      </c>
      <c r="J230" s="122" t="s">
        <v>1576</v>
      </c>
      <c r="K230" s="127" t="s">
        <v>886</v>
      </c>
      <c r="L230" s="122" t="s">
        <v>849</v>
      </c>
      <c r="M230" s="267" t="s">
        <v>4760</v>
      </c>
      <c r="N230" s="264">
        <v>43293</v>
      </c>
      <c r="O230" s="263" t="s">
        <v>4066</v>
      </c>
      <c r="P230" s="263" t="s">
        <v>3964</v>
      </c>
      <c r="Q230" s="263" t="s">
        <v>3680</v>
      </c>
      <c r="R230" s="126"/>
    </row>
    <row r="231" spans="1:18" s="34" customFormat="1" ht="30" hidden="1" customHeight="1" outlineLevel="4" x14ac:dyDescent="0.25">
      <c r="A231" s="110">
        <v>7</v>
      </c>
      <c r="B231" s="128" t="s">
        <v>1330</v>
      </c>
      <c r="C231" s="106" t="s">
        <v>1123</v>
      </c>
      <c r="D231" s="110">
        <v>60</v>
      </c>
      <c r="E231" s="110" t="s">
        <v>724</v>
      </c>
      <c r="F231" s="122">
        <v>663000</v>
      </c>
      <c r="G231" s="122">
        <v>663000</v>
      </c>
      <c r="H231" s="122">
        <v>0</v>
      </c>
      <c r="I231" s="123">
        <f t="shared" si="19"/>
        <v>0</v>
      </c>
      <c r="J231" s="122" t="s">
        <v>1577</v>
      </c>
      <c r="K231" s="122" t="s">
        <v>1578</v>
      </c>
      <c r="L231" s="122" t="s">
        <v>890</v>
      </c>
      <c r="M231" s="267" t="s">
        <v>4760</v>
      </c>
      <c r="N231" s="264">
        <v>43224</v>
      </c>
      <c r="O231" s="263" t="s">
        <v>4755</v>
      </c>
      <c r="P231" s="263" t="s">
        <v>3964</v>
      </c>
      <c r="Q231" s="263" t="s">
        <v>3672</v>
      </c>
      <c r="R231" s="126"/>
    </row>
    <row r="232" spans="1:18" s="34" customFormat="1" ht="30" hidden="1" customHeight="1" outlineLevel="4" x14ac:dyDescent="0.25">
      <c r="A232" s="110">
        <v>8</v>
      </c>
      <c r="B232" s="128" t="s">
        <v>1331</v>
      </c>
      <c r="C232" s="106" t="s">
        <v>1123</v>
      </c>
      <c r="D232" s="110">
        <v>3355</v>
      </c>
      <c r="E232" s="110" t="s">
        <v>724</v>
      </c>
      <c r="F232" s="122">
        <v>2616900</v>
      </c>
      <c r="G232" s="122">
        <v>2616900</v>
      </c>
      <c r="H232" s="122">
        <v>0</v>
      </c>
      <c r="I232" s="123">
        <f t="shared" si="19"/>
        <v>0</v>
      </c>
      <c r="J232" s="122" t="s">
        <v>1579</v>
      </c>
      <c r="K232" s="122" t="s">
        <v>1580</v>
      </c>
      <c r="L232" s="122" t="s">
        <v>890</v>
      </c>
      <c r="M232" s="267" t="s">
        <v>4760</v>
      </c>
      <c r="N232" s="268">
        <v>43196</v>
      </c>
      <c r="O232" s="269" t="s">
        <v>4700</v>
      </c>
      <c r="P232" s="263" t="s">
        <v>3964</v>
      </c>
      <c r="Q232" s="263" t="s">
        <v>3672</v>
      </c>
      <c r="R232" s="126"/>
    </row>
    <row r="233" spans="1:18" s="34" customFormat="1" ht="45" hidden="1" customHeight="1" outlineLevel="4" x14ac:dyDescent="0.25">
      <c r="A233" s="110">
        <v>9</v>
      </c>
      <c r="B233" s="121" t="s">
        <v>1332</v>
      </c>
      <c r="C233" s="106" t="s">
        <v>1123</v>
      </c>
      <c r="D233" s="110">
        <v>35</v>
      </c>
      <c r="E233" s="110" t="s">
        <v>4237</v>
      </c>
      <c r="F233" s="122">
        <v>3499999.9999999995</v>
      </c>
      <c r="G233" s="122">
        <v>3500000</v>
      </c>
      <c r="H233" s="122">
        <v>0</v>
      </c>
      <c r="I233" s="123">
        <f t="shared" si="19"/>
        <v>0</v>
      </c>
      <c r="J233" s="122" t="s">
        <v>1581</v>
      </c>
      <c r="K233" s="122" t="s">
        <v>1582</v>
      </c>
      <c r="L233" s="122" t="s">
        <v>890</v>
      </c>
      <c r="M233" s="267" t="s">
        <v>4760</v>
      </c>
      <c r="N233" s="264">
        <v>43280</v>
      </c>
      <c r="O233" s="263" t="s">
        <v>4063</v>
      </c>
      <c r="P233" s="263" t="s">
        <v>3964</v>
      </c>
      <c r="Q233" s="270" t="s">
        <v>3680</v>
      </c>
      <c r="R233" s="126"/>
    </row>
    <row r="234" spans="1:18" s="34" customFormat="1" ht="45" hidden="1" customHeight="1" outlineLevel="4" x14ac:dyDescent="0.25">
      <c r="A234" s="110">
        <v>10</v>
      </c>
      <c r="B234" s="121" t="s">
        <v>1333</v>
      </c>
      <c r="C234" s="106" t="s">
        <v>1123</v>
      </c>
      <c r="D234" s="110">
        <v>30</v>
      </c>
      <c r="E234" s="110" t="s">
        <v>4237</v>
      </c>
      <c r="F234" s="122">
        <v>2999999.9999999995</v>
      </c>
      <c r="G234" s="122">
        <v>3000000</v>
      </c>
      <c r="H234" s="122">
        <v>0</v>
      </c>
      <c r="I234" s="123">
        <f t="shared" si="19"/>
        <v>0</v>
      </c>
      <c r="J234" s="122" t="s">
        <v>1581</v>
      </c>
      <c r="K234" s="122" t="s">
        <v>1582</v>
      </c>
      <c r="L234" s="122" t="s">
        <v>890</v>
      </c>
      <c r="M234" s="267" t="s">
        <v>4760</v>
      </c>
      <c r="N234" s="264">
        <v>43280</v>
      </c>
      <c r="O234" s="263" t="s">
        <v>4063</v>
      </c>
      <c r="P234" s="263" t="s">
        <v>3964</v>
      </c>
      <c r="Q234" s="270" t="s">
        <v>3680</v>
      </c>
      <c r="R234" s="126"/>
    </row>
    <row r="235" spans="1:18" s="34" customFormat="1" ht="75" hidden="1" customHeight="1" outlineLevel="4" x14ac:dyDescent="0.25">
      <c r="A235" s="110">
        <v>11</v>
      </c>
      <c r="B235" s="121" t="s">
        <v>1334</v>
      </c>
      <c r="C235" s="106" t="s">
        <v>1123</v>
      </c>
      <c r="D235" s="110">
        <v>40</v>
      </c>
      <c r="E235" s="110" t="s">
        <v>4237</v>
      </c>
      <c r="F235" s="122">
        <v>3999999.9999999995</v>
      </c>
      <c r="G235" s="122">
        <v>4000000</v>
      </c>
      <c r="H235" s="122">
        <v>0</v>
      </c>
      <c r="I235" s="123">
        <f>H235/G235</f>
        <v>0</v>
      </c>
      <c r="J235" s="122" t="s">
        <v>1581</v>
      </c>
      <c r="K235" s="122" t="s">
        <v>1582</v>
      </c>
      <c r="L235" s="122" t="s">
        <v>890</v>
      </c>
      <c r="M235" s="267" t="s">
        <v>4760</v>
      </c>
      <c r="N235" s="264">
        <v>43280</v>
      </c>
      <c r="O235" s="263" t="s">
        <v>4063</v>
      </c>
      <c r="P235" s="263" t="s">
        <v>3964</v>
      </c>
      <c r="Q235" s="270" t="s">
        <v>3680</v>
      </c>
      <c r="R235" s="126"/>
    </row>
    <row r="236" spans="1:18" s="34" customFormat="1" ht="45" hidden="1" customHeight="1" outlineLevel="4" x14ac:dyDescent="0.25">
      <c r="A236" s="110">
        <v>12</v>
      </c>
      <c r="B236" s="121" t="s">
        <v>144</v>
      </c>
      <c r="C236" s="106" t="s">
        <v>1123</v>
      </c>
      <c r="D236" s="110">
        <v>2237</v>
      </c>
      <c r="E236" s="110" t="s">
        <v>724</v>
      </c>
      <c r="F236" s="122">
        <v>2136335</v>
      </c>
      <c r="G236" s="122">
        <v>2136335</v>
      </c>
      <c r="H236" s="122">
        <v>0</v>
      </c>
      <c r="I236" s="123">
        <f t="shared" si="19"/>
        <v>0</v>
      </c>
      <c r="J236" s="122" t="s">
        <v>1583</v>
      </c>
      <c r="K236" s="122" t="s">
        <v>1584</v>
      </c>
      <c r="L236" s="122" t="s">
        <v>890</v>
      </c>
      <c r="M236" s="267" t="s">
        <v>4760</v>
      </c>
      <c r="N236" s="264">
        <v>43194</v>
      </c>
      <c r="O236" s="263" t="s">
        <v>4120</v>
      </c>
      <c r="P236" s="264">
        <v>43830</v>
      </c>
      <c r="Q236" s="263" t="s">
        <v>3656</v>
      </c>
      <c r="R236" s="126"/>
    </row>
    <row r="237" spans="1:18" s="34" customFormat="1" ht="45" hidden="1" customHeight="1" outlineLevel="4" x14ac:dyDescent="0.25">
      <c r="A237" s="110">
        <v>13</v>
      </c>
      <c r="B237" s="121" t="s">
        <v>144</v>
      </c>
      <c r="C237" s="106" t="s">
        <v>1123</v>
      </c>
      <c r="D237" s="110">
        <v>1300</v>
      </c>
      <c r="E237" s="110" t="s">
        <v>724</v>
      </c>
      <c r="F237" s="122">
        <v>1560000</v>
      </c>
      <c r="G237" s="122">
        <v>1560000</v>
      </c>
      <c r="H237" s="122">
        <v>0</v>
      </c>
      <c r="I237" s="123">
        <f t="shared" si="19"/>
        <v>0</v>
      </c>
      <c r="J237" s="122" t="s">
        <v>1583</v>
      </c>
      <c r="K237" s="122" t="s">
        <v>1584</v>
      </c>
      <c r="L237" s="122" t="s">
        <v>890</v>
      </c>
      <c r="M237" s="267" t="s">
        <v>4760</v>
      </c>
      <c r="N237" s="264">
        <v>43194</v>
      </c>
      <c r="O237" s="263" t="s">
        <v>4120</v>
      </c>
      <c r="P237" s="264">
        <v>43830</v>
      </c>
      <c r="Q237" s="263" t="s">
        <v>3656</v>
      </c>
      <c r="R237" s="126"/>
    </row>
    <row r="238" spans="1:18" s="34" customFormat="1" ht="45" hidden="1" customHeight="1" outlineLevel="4" x14ac:dyDescent="0.25">
      <c r="A238" s="110">
        <v>14</v>
      </c>
      <c r="B238" s="121" t="s">
        <v>144</v>
      </c>
      <c r="C238" s="106" t="s">
        <v>1123</v>
      </c>
      <c r="D238" s="110">
        <v>276</v>
      </c>
      <c r="E238" s="110" t="s">
        <v>724</v>
      </c>
      <c r="F238" s="122">
        <v>1072260</v>
      </c>
      <c r="G238" s="122">
        <v>1072260</v>
      </c>
      <c r="H238" s="122">
        <v>0</v>
      </c>
      <c r="I238" s="123">
        <f t="shared" si="19"/>
        <v>0</v>
      </c>
      <c r="J238" s="122" t="s">
        <v>1583</v>
      </c>
      <c r="K238" s="122" t="s">
        <v>1584</v>
      </c>
      <c r="L238" s="122" t="s">
        <v>890</v>
      </c>
      <c r="M238" s="267" t="s">
        <v>4760</v>
      </c>
      <c r="N238" s="264">
        <v>43194</v>
      </c>
      <c r="O238" s="263" t="s">
        <v>4120</v>
      </c>
      <c r="P238" s="264">
        <v>43830</v>
      </c>
      <c r="Q238" s="263" t="s">
        <v>3656</v>
      </c>
      <c r="R238" s="126"/>
    </row>
    <row r="239" spans="1:18" s="34" customFormat="1" ht="15" hidden="1" customHeight="1" outlineLevel="4" x14ac:dyDescent="0.25">
      <c r="A239" s="110">
        <v>15</v>
      </c>
      <c r="B239" s="128" t="s">
        <v>1335</v>
      </c>
      <c r="C239" s="106" t="s">
        <v>1135</v>
      </c>
      <c r="D239" s="110">
        <v>27000</v>
      </c>
      <c r="E239" s="110" t="s">
        <v>1570</v>
      </c>
      <c r="F239" s="122">
        <v>10848060</v>
      </c>
      <c r="G239" s="122">
        <v>10848060</v>
      </c>
      <c r="H239" s="122">
        <v>0</v>
      </c>
      <c r="I239" s="123">
        <f t="shared" si="19"/>
        <v>0</v>
      </c>
      <c r="J239" s="122" t="s">
        <v>1585</v>
      </c>
      <c r="K239" s="122" t="s">
        <v>1305</v>
      </c>
      <c r="L239" s="122" t="s">
        <v>890</v>
      </c>
      <c r="M239" s="267" t="s">
        <v>4760</v>
      </c>
      <c r="N239" s="264">
        <v>43207</v>
      </c>
      <c r="O239" s="263" t="s">
        <v>4715</v>
      </c>
      <c r="P239" s="263" t="s">
        <v>3964</v>
      </c>
      <c r="Q239" s="263" t="s">
        <v>3672</v>
      </c>
      <c r="R239" s="126"/>
    </row>
    <row r="240" spans="1:18" s="34" customFormat="1" ht="30" hidden="1" customHeight="1" outlineLevel="4" x14ac:dyDescent="0.25">
      <c r="A240" s="110">
        <v>16</v>
      </c>
      <c r="B240" s="121" t="s">
        <v>1336</v>
      </c>
      <c r="C240" s="106" t="s">
        <v>1123</v>
      </c>
      <c r="D240" s="110">
        <v>2007</v>
      </c>
      <c r="E240" s="110" t="s">
        <v>724</v>
      </c>
      <c r="F240" s="122">
        <v>501750</v>
      </c>
      <c r="G240" s="122">
        <v>83000</v>
      </c>
      <c r="H240" s="122">
        <v>418750</v>
      </c>
      <c r="I240" s="123">
        <f t="shared" si="19"/>
        <v>5.0451807228915664</v>
      </c>
      <c r="J240" s="122" t="s">
        <v>1586</v>
      </c>
      <c r="K240" s="122" t="s">
        <v>1587</v>
      </c>
      <c r="L240" s="122" t="s">
        <v>890</v>
      </c>
      <c r="M240" s="267" t="s">
        <v>4760</v>
      </c>
      <c r="N240" s="264">
        <v>43292</v>
      </c>
      <c r="O240" s="263" t="s">
        <v>4728</v>
      </c>
      <c r="P240" s="263" t="s">
        <v>3964</v>
      </c>
      <c r="Q240" s="263" t="s">
        <v>3672</v>
      </c>
      <c r="R240" s="126"/>
    </row>
    <row r="241" spans="1:18" s="34" customFormat="1" ht="30" hidden="1" customHeight="1" outlineLevel="4" x14ac:dyDescent="0.25">
      <c r="A241" s="110">
        <v>17</v>
      </c>
      <c r="B241" s="121" t="s">
        <v>1337</v>
      </c>
      <c r="C241" s="106" t="s">
        <v>1123</v>
      </c>
      <c r="D241" s="110">
        <v>220</v>
      </c>
      <c r="E241" s="110" t="s">
        <v>724</v>
      </c>
      <c r="F241" s="122">
        <v>74800</v>
      </c>
      <c r="G241" s="122">
        <v>74800</v>
      </c>
      <c r="H241" s="122">
        <v>0</v>
      </c>
      <c r="I241" s="123">
        <f t="shared" si="19"/>
        <v>0</v>
      </c>
      <c r="J241" s="122" t="s">
        <v>1586</v>
      </c>
      <c r="K241" s="122" t="s">
        <v>1587</v>
      </c>
      <c r="L241" s="122" t="s">
        <v>890</v>
      </c>
      <c r="M241" s="267" t="s">
        <v>4760</v>
      </c>
      <c r="N241" s="264">
        <v>43292</v>
      </c>
      <c r="O241" s="263" t="s">
        <v>4728</v>
      </c>
      <c r="P241" s="263" t="s">
        <v>3964</v>
      </c>
      <c r="Q241" s="263" t="s">
        <v>3672</v>
      </c>
      <c r="R241" s="126"/>
    </row>
    <row r="242" spans="1:18" s="34" customFormat="1" ht="30" hidden="1" customHeight="1" outlineLevel="4" x14ac:dyDescent="0.25">
      <c r="A242" s="110">
        <v>18</v>
      </c>
      <c r="B242" s="121" t="s">
        <v>1338</v>
      </c>
      <c r="C242" s="106" t="s">
        <v>1123</v>
      </c>
      <c r="D242" s="110">
        <v>50</v>
      </c>
      <c r="E242" s="110" t="s">
        <v>4234</v>
      </c>
      <c r="F242" s="122">
        <v>1234350</v>
      </c>
      <c r="G242" s="122">
        <v>1234350</v>
      </c>
      <c r="H242" s="122">
        <v>0</v>
      </c>
      <c r="I242" s="123">
        <f t="shared" si="19"/>
        <v>0</v>
      </c>
      <c r="J242" s="122" t="s">
        <v>1588</v>
      </c>
      <c r="K242" s="127" t="s">
        <v>886</v>
      </c>
      <c r="L242" s="122" t="s">
        <v>890</v>
      </c>
      <c r="M242" s="267" t="s">
        <v>4760</v>
      </c>
      <c r="N242" s="264">
        <v>43420</v>
      </c>
      <c r="O242" s="263" t="s">
        <v>4073</v>
      </c>
      <c r="P242" s="264">
        <v>43830</v>
      </c>
      <c r="Q242" s="263" t="s">
        <v>3680</v>
      </c>
      <c r="R242" s="126"/>
    </row>
    <row r="243" spans="1:18" s="34" customFormat="1" ht="30" hidden="1" customHeight="1" outlineLevel="4" x14ac:dyDescent="0.25">
      <c r="A243" s="110">
        <v>19</v>
      </c>
      <c r="B243" s="121" t="s">
        <v>718</v>
      </c>
      <c r="C243" s="106" t="s">
        <v>1123</v>
      </c>
      <c r="D243" s="110">
        <v>100</v>
      </c>
      <c r="E243" s="110" t="s">
        <v>4234</v>
      </c>
      <c r="F243" s="122">
        <v>2924500</v>
      </c>
      <c r="G243" s="122">
        <v>2924500</v>
      </c>
      <c r="H243" s="122">
        <v>0</v>
      </c>
      <c r="I243" s="123">
        <f t="shared" si="19"/>
        <v>0</v>
      </c>
      <c r="J243" s="122" t="s">
        <v>1588</v>
      </c>
      <c r="K243" s="127" t="s">
        <v>886</v>
      </c>
      <c r="L243" s="122" t="s">
        <v>890</v>
      </c>
      <c r="M243" s="267" t="s">
        <v>4760</v>
      </c>
      <c r="N243" s="264">
        <v>43420</v>
      </c>
      <c r="O243" s="263" t="s">
        <v>4073</v>
      </c>
      <c r="P243" s="264">
        <v>43830</v>
      </c>
      <c r="Q243" s="263" t="s">
        <v>3680</v>
      </c>
      <c r="R243" s="126"/>
    </row>
    <row r="244" spans="1:18" s="34" customFormat="1" ht="30" hidden="1" customHeight="1" outlineLevel="4" x14ac:dyDescent="0.25">
      <c r="A244" s="110">
        <v>20</v>
      </c>
      <c r="B244" s="121" t="s">
        <v>743</v>
      </c>
      <c r="C244" s="106" t="s">
        <v>1123</v>
      </c>
      <c r="D244" s="110">
        <v>80000</v>
      </c>
      <c r="E244" s="110" t="s">
        <v>724</v>
      </c>
      <c r="F244" s="122">
        <v>5360000</v>
      </c>
      <c r="G244" s="122">
        <v>5360000</v>
      </c>
      <c r="H244" s="122">
        <v>0</v>
      </c>
      <c r="I244" s="123">
        <f t="shared" si="19"/>
        <v>0</v>
      </c>
      <c r="J244" s="122" t="s">
        <v>1589</v>
      </c>
      <c r="K244" s="127" t="s">
        <v>886</v>
      </c>
      <c r="L244" s="122" t="s">
        <v>890</v>
      </c>
      <c r="M244" s="267" t="s">
        <v>4760</v>
      </c>
      <c r="N244" s="264">
        <v>43172</v>
      </c>
      <c r="O244" s="263" t="s">
        <v>4045</v>
      </c>
      <c r="P244" s="264">
        <v>43830</v>
      </c>
      <c r="Q244" s="263" t="s">
        <v>3680</v>
      </c>
      <c r="R244" s="126"/>
    </row>
    <row r="245" spans="1:18" s="34" customFormat="1" ht="30" hidden="1" customHeight="1" outlineLevel="4" x14ac:dyDescent="0.25">
      <c r="A245" s="110">
        <v>21</v>
      </c>
      <c r="B245" s="128" t="s">
        <v>1339</v>
      </c>
      <c r="C245" s="106" t="s">
        <v>1123</v>
      </c>
      <c r="D245" s="110">
        <v>0</v>
      </c>
      <c r="E245" s="110" t="s">
        <v>724</v>
      </c>
      <c r="F245" s="122">
        <v>0</v>
      </c>
      <c r="G245" s="127"/>
      <c r="H245" s="127"/>
      <c r="I245" s="123" t="e">
        <f t="shared" si="19"/>
        <v>#DIV/0!</v>
      </c>
      <c r="J245" s="122" t="s">
        <v>1589</v>
      </c>
      <c r="K245" s="127" t="s">
        <v>886</v>
      </c>
      <c r="L245" s="122" t="s">
        <v>890</v>
      </c>
      <c r="M245" s="267" t="s">
        <v>4760</v>
      </c>
      <c r="N245" s="264">
        <v>43172</v>
      </c>
      <c r="O245" s="263" t="s">
        <v>4045</v>
      </c>
      <c r="P245" s="264">
        <v>43830</v>
      </c>
      <c r="Q245" s="263" t="s">
        <v>3680</v>
      </c>
      <c r="R245" s="126"/>
    </row>
    <row r="246" spans="1:18" s="34" customFormat="1" ht="30" hidden="1" customHeight="1" outlineLevel="4" x14ac:dyDescent="0.25">
      <c r="A246" s="110">
        <v>22</v>
      </c>
      <c r="B246" s="128" t="s">
        <v>1329</v>
      </c>
      <c r="C246" s="106" t="s">
        <v>1123</v>
      </c>
      <c r="D246" s="110">
        <v>0</v>
      </c>
      <c r="E246" s="110" t="s">
        <v>724</v>
      </c>
      <c r="F246" s="122">
        <v>0</v>
      </c>
      <c r="G246" s="127"/>
      <c r="H246" s="127"/>
      <c r="I246" s="123" t="e">
        <f t="shared" si="19"/>
        <v>#DIV/0!</v>
      </c>
      <c r="J246" s="122" t="s">
        <v>1589</v>
      </c>
      <c r="K246" s="127" t="s">
        <v>886</v>
      </c>
      <c r="L246" s="122" t="s">
        <v>890</v>
      </c>
      <c r="M246" s="267" t="s">
        <v>4760</v>
      </c>
      <c r="N246" s="264">
        <v>43172</v>
      </c>
      <c r="O246" s="263" t="s">
        <v>4045</v>
      </c>
      <c r="P246" s="264">
        <v>43830</v>
      </c>
      <c r="Q246" s="263" t="s">
        <v>3680</v>
      </c>
      <c r="R246" s="126"/>
    </row>
    <row r="247" spans="1:18" s="34" customFormat="1" ht="30" hidden="1" customHeight="1" outlineLevel="4" x14ac:dyDescent="0.25">
      <c r="A247" s="110">
        <v>23</v>
      </c>
      <c r="B247" s="128" t="s">
        <v>1340</v>
      </c>
      <c r="C247" s="106" t="s">
        <v>1123</v>
      </c>
      <c r="D247" s="110">
        <v>2</v>
      </c>
      <c r="E247" s="110" t="s">
        <v>4234</v>
      </c>
      <c r="F247" s="122">
        <v>330000</v>
      </c>
      <c r="G247" s="122">
        <v>330000</v>
      </c>
      <c r="H247" s="122">
        <v>0</v>
      </c>
      <c r="I247" s="123">
        <f t="shared" si="19"/>
        <v>0</v>
      </c>
      <c r="J247" s="122" t="s">
        <v>1590</v>
      </c>
      <c r="K247" s="122" t="s">
        <v>1591</v>
      </c>
      <c r="L247" s="122" t="s">
        <v>890</v>
      </c>
      <c r="M247" s="267" t="s">
        <v>4760</v>
      </c>
      <c r="N247" s="264">
        <v>43384</v>
      </c>
      <c r="O247" s="263" t="s">
        <v>4689</v>
      </c>
      <c r="P247" s="263" t="s">
        <v>3964</v>
      </c>
      <c r="Q247" s="263" t="s">
        <v>4690</v>
      </c>
      <c r="R247" s="126"/>
    </row>
    <row r="248" spans="1:18" s="34" customFormat="1" ht="30" hidden="1" customHeight="1" outlineLevel="4" x14ac:dyDescent="0.25">
      <c r="A248" s="110">
        <v>24</v>
      </c>
      <c r="B248" s="128" t="s">
        <v>1340</v>
      </c>
      <c r="C248" s="106" t="s">
        <v>1123</v>
      </c>
      <c r="D248" s="110">
        <v>12</v>
      </c>
      <c r="E248" s="110" t="s">
        <v>4234</v>
      </c>
      <c r="F248" s="122">
        <v>2136000</v>
      </c>
      <c r="G248" s="122">
        <v>2136000</v>
      </c>
      <c r="H248" s="122">
        <v>0</v>
      </c>
      <c r="I248" s="123">
        <f t="shared" si="19"/>
        <v>0</v>
      </c>
      <c r="J248" s="122" t="s">
        <v>1590</v>
      </c>
      <c r="K248" s="122" t="s">
        <v>1591</v>
      </c>
      <c r="L248" s="122" t="s">
        <v>890</v>
      </c>
      <c r="M248" s="267" t="s">
        <v>4760</v>
      </c>
      <c r="N248" s="264">
        <v>43384</v>
      </c>
      <c r="O248" s="263" t="s">
        <v>4689</v>
      </c>
      <c r="P248" s="263" t="s">
        <v>3964</v>
      </c>
      <c r="Q248" s="263" t="s">
        <v>4690</v>
      </c>
      <c r="R248" s="126"/>
    </row>
    <row r="249" spans="1:18" s="34" customFormat="1" ht="30" hidden="1" customHeight="1" outlineLevel="4" x14ac:dyDescent="0.25">
      <c r="A249" s="110">
        <v>25</v>
      </c>
      <c r="B249" s="128" t="s">
        <v>1341</v>
      </c>
      <c r="C249" s="106" t="s">
        <v>1123</v>
      </c>
      <c r="D249" s="110">
        <v>11</v>
      </c>
      <c r="E249" s="110" t="s">
        <v>724</v>
      </c>
      <c r="F249" s="122">
        <v>42900</v>
      </c>
      <c r="G249" s="122">
        <v>42900</v>
      </c>
      <c r="H249" s="122">
        <v>0</v>
      </c>
      <c r="I249" s="123">
        <f t="shared" si="19"/>
        <v>0</v>
      </c>
      <c r="J249" s="122" t="s">
        <v>1592</v>
      </c>
      <c r="K249" s="122" t="s">
        <v>1575</v>
      </c>
      <c r="L249" s="122" t="s">
        <v>890</v>
      </c>
      <c r="M249" s="267" t="s">
        <v>4760</v>
      </c>
      <c r="N249" s="264">
        <v>43292</v>
      </c>
      <c r="O249" s="263" t="s">
        <v>4727</v>
      </c>
      <c r="P249" s="263" t="s">
        <v>3964</v>
      </c>
      <c r="Q249" s="263" t="s">
        <v>3672</v>
      </c>
      <c r="R249" s="126"/>
    </row>
    <row r="250" spans="1:18" s="34" customFormat="1" ht="30" hidden="1" customHeight="1" outlineLevel="4" x14ac:dyDescent="0.25">
      <c r="A250" s="110">
        <v>26</v>
      </c>
      <c r="B250" s="128" t="s">
        <v>1341</v>
      </c>
      <c r="C250" s="106" t="s">
        <v>1123</v>
      </c>
      <c r="D250" s="110">
        <v>10</v>
      </c>
      <c r="E250" s="110" t="s">
        <v>724</v>
      </c>
      <c r="F250" s="122">
        <v>39000</v>
      </c>
      <c r="G250" s="122">
        <v>39000</v>
      </c>
      <c r="H250" s="122">
        <v>0</v>
      </c>
      <c r="I250" s="123">
        <f t="shared" si="19"/>
        <v>0</v>
      </c>
      <c r="J250" s="122" t="s">
        <v>1592</v>
      </c>
      <c r="K250" s="122" t="s">
        <v>1575</v>
      </c>
      <c r="L250" s="122" t="s">
        <v>890</v>
      </c>
      <c r="M250" s="267" t="s">
        <v>4760</v>
      </c>
      <c r="N250" s="264">
        <v>43292</v>
      </c>
      <c r="O250" s="263" t="s">
        <v>4727</v>
      </c>
      <c r="P250" s="263" t="s">
        <v>3964</v>
      </c>
      <c r="Q250" s="263" t="s">
        <v>3672</v>
      </c>
      <c r="R250" s="126"/>
    </row>
    <row r="251" spans="1:18" s="34" customFormat="1" ht="30" hidden="1" customHeight="1" outlineLevel="4" x14ac:dyDescent="0.25">
      <c r="A251" s="110">
        <v>27</v>
      </c>
      <c r="B251" s="128" t="s">
        <v>1342</v>
      </c>
      <c r="C251" s="106" t="s">
        <v>1123</v>
      </c>
      <c r="D251" s="110">
        <v>30</v>
      </c>
      <c r="E251" s="110" t="s">
        <v>4237</v>
      </c>
      <c r="F251" s="122">
        <v>399000</v>
      </c>
      <c r="G251" s="122">
        <v>399000</v>
      </c>
      <c r="H251" s="122">
        <v>0</v>
      </c>
      <c r="I251" s="123">
        <f t="shared" si="19"/>
        <v>0</v>
      </c>
      <c r="J251" s="122" t="s">
        <v>1593</v>
      </c>
      <c r="K251" s="122" t="s">
        <v>1575</v>
      </c>
      <c r="L251" s="122" t="s">
        <v>890</v>
      </c>
      <c r="M251" s="267" t="s">
        <v>4760</v>
      </c>
      <c r="N251" s="264">
        <v>43440</v>
      </c>
      <c r="O251" s="263" t="s">
        <v>4691</v>
      </c>
      <c r="P251" s="264">
        <v>43830</v>
      </c>
      <c r="Q251" s="263" t="s">
        <v>3822</v>
      </c>
      <c r="R251" s="126"/>
    </row>
    <row r="252" spans="1:18" s="34" customFormat="1" ht="15" hidden="1" customHeight="1" outlineLevel="4" x14ac:dyDescent="0.25">
      <c r="A252" s="110">
        <v>28</v>
      </c>
      <c r="B252" s="128" t="s">
        <v>1343</v>
      </c>
      <c r="C252" s="106" t="s">
        <v>1135</v>
      </c>
      <c r="D252" s="110">
        <v>4750</v>
      </c>
      <c r="E252" s="110" t="s">
        <v>724</v>
      </c>
      <c r="F252" s="122">
        <v>427500</v>
      </c>
      <c r="G252" s="122">
        <v>427500</v>
      </c>
      <c r="H252" s="122">
        <v>0</v>
      </c>
      <c r="I252" s="123">
        <f t="shared" si="19"/>
        <v>0</v>
      </c>
      <c r="J252" s="122" t="s">
        <v>1594</v>
      </c>
      <c r="K252" s="122" t="s">
        <v>1575</v>
      </c>
      <c r="L252" s="122" t="s">
        <v>890</v>
      </c>
      <c r="M252" s="267" t="s">
        <v>4760</v>
      </c>
      <c r="N252" s="264">
        <v>43194</v>
      </c>
      <c r="O252" s="263" t="s">
        <v>4708</v>
      </c>
      <c r="P252" s="263" t="s">
        <v>3964</v>
      </c>
      <c r="Q252" s="263" t="s">
        <v>3672</v>
      </c>
      <c r="R252" s="126"/>
    </row>
    <row r="253" spans="1:18" s="34" customFormat="1" ht="30" hidden="1" customHeight="1" outlineLevel="4" x14ac:dyDescent="0.25">
      <c r="A253" s="110">
        <v>29</v>
      </c>
      <c r="B253" s="128" t="s">
        <v>1342</v>
      </c>
      <c r="C253" s="106" t="s">
        <v>1123</v>
      </c>
      <c r="D253" s="110">
        <v>40</v>
      </c>
      <c r="E253" s="110" t="s">
        <v>4237</v>
      </c>
      <c r="F253" s="122">
        <v>516000</v>
      </c>
      <c r="G253" s="122">
        <v>516000</v>
      </c>
      <c r="H253" s="122">
        <v>0</v>
      </c>
      <c r="I253" s="123">
        <f t="shared" si="19"/>
        <v>0</v>
      </c>
      <c r="J253" s="122" t="s">
        <v>1595</v>
      </c>
      <c r="K253" s="122" t="s">
        <v>1575</v>
      </c>
      <c r="L253" s="122" t="s">
        <v>890</v>
      </c>
      <c r="M253" s="267" t="s">
        <v>4760</v>
      </c>
      <c r="N253" s="264">
        <v>43202</v>
      </c>
      <c r="O253" s="263" t="s">
        <v>4702</v>
      </c>
      <c r="P253" s="263" t="s">
        <v>3964</v>
      </c>
      <c r="Q253" s="263" t="s">
        <v>3672</v>
      </c>
      <c r="R253" s="126"/>
    </row>
    <row r="254" spans="1:18" s="34" customFormat="1" ht="30" hidden="1" customHeight="1" outlineLevel="4" x14ac:dyDescent="0.25">
      <c r="A254" s="110">
        <v>30</v>
      </c>
      <c r="B254" s="128" t="s">
        <v>1342</v>
      </c>
      <c r="C254" s="106" t="s">
        <v>1123</v>
      </c>
      <c r="D254" s="110">
        <v>60</v>
      </c>
      <c r="E254" s="110" t="s">
        <v>4237</v>
      </c>
      <c r="F254" s="122">
        <v>774000</v>
      </c>
      <c r="G254" s="122">
        <v>774000</v>
      </c>
      <c r="H254" s="122">
        <v>0</v>
      </c>
      <c r="I254" s="123">
        <f t="shared" si="19"/>
        <v>0</v>
      </c>
      <c r="J254" s="122" t="s">
        <v>1595</v>
      </c>
      <c r="K254" s="122" t="s">
        <v>1575</v>
      </c>
      <c r="L254" s="122" t="s">
        <v>890</v>
      </c>
      <c r="M254" s="267" t="s">
        <v>4760</v>
      </c>
      <c r="N254" s="264">
        <v>43202</v>
      </c>
      <c r="O254" s="263" t="s">
        <v>4702</v>
      </c>
      <c r="P254" s="263" t="s">
        <v>3964</v>
      </c>
      <c r="Q254" s="263" t="s">
        <v>3672</v>
      </c>
      <c r="R254" s="126"/>
    </row>
    <row r="255" spans="1:18" s="34" customFormat="1" ht="75" hidden="1" customHeight="1" outlineLevel="4" x14ac:dyDescent="0.25">
      <c r="A255" s="110">
        <v>31</v>
      </c>
      <c r="B255" s="121" t="s">
        <v>1344</v>
      </c>
      <c r="C255" s="106" t="s">
        <v>1123</v>
      </c>
      <c r="D255" s="110">
        <v>1</v>
      </c>
      <c r="E255" s="110" t="s">
        <v>4237</v>
      </c>
      <c r="F255" s="122">
        <v>64000</v>
      </c>
      <c r="G255" s="122">
        <v>64000</v>
      </c>
      <c r="H255" s="122">
        <v>0</v>
      </c>
      <c r="I255" s="123">
        <f t="shared" si="19"/>
        <v>0</v>
      </c>
      <c r="J255" s="122" t="s">
        <v>1596</v>
      </c>
      <c r="K255" s="122" t="s">
        <v>1597</v>
      </c>
      <c r="L255" s="122" t="s">
        <v>890</v>
      </c>
      <c r="M255" s="267" t="s">
        <v>4760</v>
      </c>
      <c r="N255" s="264">
        <v>43175</v>
      </c>
      <c r="O255" s="263" t="s">
        <v>4046</v>
      </c>
      <c r="P255" s="264">
        <v>43830</v>
      </c>
      <c r="Q255" s="263" t="s">
        <v>3680</v>
      </c>
      <c r="R255" s="126"/>
    </row>
    <row r="256" spans="1:18" s="34" customFormat="1" ht="30" hidden="1" customHeight="1" outlineLevel="4" x14ac:dyDescent="0.25">
      <c r="A256" s="110">
        <v>32</v>
      </c>
      <c r="B256" s="121" t="s">
        <v>1345</v>
      </c>
      <c r="C256" s="106" t="s">
        <v>1123</v>
      </c>
      <c r="D256" s="110">
        <v>1</v>
      </c>
      <c r="E256" s="110" t="s">
        <v>4234</v>
      </c>
      <c r="F256" s="122">
        <v>18000</v>
      </c>
      <c r="G256" s="122">
        <v>18000</v>
      </c>
      <c r="H256" s="122">
        <v>0</v>
      </c>
      <c r="I256" s="123">
        <f t="shared" si="19"/>
        <v>0</v>
      </c>
      <c r="J256" s="122" t="s">
        <v>1596</v>
      </c>
      <c r="K256" s="122" t="s">
        <v>1597</v>
      </c>
      <c r="L256" s="122" t="s">
        <v>890</v>
      </c>
      <c r="M256" s="267" t="s">
        <v>4760</v>
      </c>
      <c r="N256" s="264">
        <v>43175</v>
      </c>
      <c r="O256" s="263" t="s">
        <v>4046</v>
      </c>
      <c r="P256" s="264">
        <v>43830</v>
      </c>
      <c r="Q256" s="263" t="s">
        <v>3680</v>
      </c>
      <c r="R256" s="126"/>
    </row>
    <row r="257" spans="1:18" s="34" customFormat="1" ht="45" hidden="1" customHeight="1" outlineLevel="4" x14ac:dyDescent="0.25">
      <c r="A257" s="110">
        <v>33</v>
      </c>
      <c r="B257" s="121" t="s">
        <v>1346</v>
      </c>
      <c r="C257" s="106" t="s">
        <v>1123</v>
      </c>
      <c r="D257" s="110">
        <v>1</v>
      </c>
      <c r="E257" s="53" t="s">
        <v>2295</v>
      </c>
      <c r="F257" s="122">
        <v>13200</v>
      </c>
      <c r="G257" s="122">
        <v>13200</v>
      </c>
      <c r="H257" s="122">
        <v>0</v>
      </c>
      <c r="I257" s="123">
        <f t="shared" si="19"/>
        <v>0</v>
      </c>
      <c r="J257" s="122" t="s">
        <v>1596</v>
      </c>
      <c r="K257" s="122" t="s">
        <v>1597</v>
      </c>
      <c r="L257" s="122" t="s">
        <v>890</v>
      </c>
      <c r="M257" s="267" t="s">
        <v>4760</v>
      </c>
      <c r="N257" s="264">
        <v>43175</v>
      </c>
      <c r="O257" s="263" t="s">
        <v>4046</v>
      </c>
      <c r="P257" s="264">
        <v>43830</v>
      </c>
      <c r="Q257" s="263" t="s">
        <v>3680</v>
      </c>
      <c r="R257" s="126"/>
    </row>
    <row r="258" spans="1:18" s="34" customFormat="1" ht="30" hidden="1" customHeight="1" outlineLevel="4" x14ac:dyDescent="0.25">
      <c r="A258" s="110">
        <v>34</v>
      </c>
      <c r="B258" s="121" t="s">
        <v>1347</v>
      </c>
      <c r="C258" s="106" t="s">
        <v>1123</v>
      </c>
      <c r="D258" s="110">
        <v>1</v>
      </c>
      <c r="E258" s="53" t="s">
        <v>2295</v>
      </c>
      <c r="F258" s="122">
        <v>21200</v>
      </c>
      <c r="G258" s="122">
        <v>21200</v>
      </c>
      <c r="H258" s="122">
        <v>0</v>
      </c>
      <c r="I258" s="123">
        <f t="shared" si="19"/>
        <v>0</v>
      </c>
      <c r="J258" s="122" t="s">
        <v>1596</v>
      </c>
      <c r="K258" s="122" t="s">
        <v>1597</v>
      </c>
      <c r="L258" s="122" t="s">
        <v>890</v>
      </c>
      <c r="M258" s="267" t="s">
        <v>4760</v>
      </c>
      <c r="N258" s="264">
        <v>43175</v>
      </c>
      <c r="O258" s="263" t="s">
        <v>4046</v>
      </c>
      <c r="P258" s="264">
        <v>43830</v>
      </c>
      <c r="Q258" s="263" t="s">
        <v>3680</v>
      </c>
      <c r="R258" s="126"/>
    </row>
    <row r="259" spans="1:18" s="34" customFormat="1" ht="60" hidden="1" customHeight="1" outlineLevel="4" x14ac:dyDescent="0.25">
      <c r="A259" s="110">
        <v>35</v>
      </c>
      <c r="B259" s="121" t="s">
        <v>1348</v>
      </c>
      <c r="C259" s="106" t="s">
        <v>1123</v>
      </c>
      <c r="D259" s="110">
        <v>1</v>
      </c>
      <c r="E259" s="53" t="s">
        <v>2295</v>
      </c>
      <c r="F259" s="122">
        <v>18700</v>
      </c>
      <c r="G259" s="122">
        <v>18700</v>
      </c>
      <c r="H259" s="122">
        <v>0</v>
      </c>
      <c r="I259" s="123">
        <f t="shared" si="19"/>
        <v>0</v>
      </c>
      <c r="J259" s="122" t="s">
        <v>1596</v>
      </c>
      <c r="K259" s="122" t="s">
        <v>1597</v>
      </c>
      <c r="L259" s="122" t="s">
        <v>890</v>
      </c>
      <c r="M259" s="267" t="s">
        <v>4760</v>
      </c>
      <c r="N259" s="264">
        <v>43175</v>
      </c>
      <c r="O259" s="263" t="s">
        <v>4046</v>
      </c>
      <c r="P259" s="264">
        <v>43830</v>
      </c>
      <c r="Q259" s="263" t="s">
        <v>3680</v>
      </c>
      <c r="R259" s="126"/>
    </row>
    <row r="260" spans="1:18" s="34" customFormat="1" ht="30" hidden="1" customHeight="1" outlineLevel="4" x14ac:dyDescent="0.25">
      <c r="A260" s="110">
        <v>36</v>
      </c>
      <c r="B260" s="128" t="s">
        <v>1349</v>
      </c>
      <c r="C260" s="106" t="s">
        <v>1123</v>
      </c>
      <c r="D260" s="110">
        <v>50</v>
      </c>
      <c r="E260" s="110" t="s">
        <v>724</v>
      </c>
      <c r="F260" s="122">
        <v>937500</v>
      </c>
      <c r="G260" s="122">
        <v>937500</v>
      </c>
      <c r="H260" s="122">
        <v>0</v>
      </c>
      <c r="I260" s="123">
        <f t="shared" si="19"/>
        <v>0</v>
      </c>
      <c r="J260" s="122" t="s">
        <v>1598</v>
      </c>
      <c r="K260" s="122" t="s">
        <v>1599</v>
      </c>
      <c r="L260" s="122" t="s">
        <v>890</v>
      </c>
      <c r="M260" s="267" t="s">
        <v>4760</v>
      </c>
      <c r="N260" s="264">
        <v>43280</v>
      </c>
      <c r="O260" s="263" t="s">
        <v>4719</v>
      </c>
      <c r="P260" s="263" t="s">
        <v>3964</v>
      </c>
      <c r="Q260" s="263" t="s">
        <v>3672</v>
      </c>
      <c r="R260" s="126"/>
    </row>
    <row r="261" spans="1:18" s="34" customFormat="1" ht="30" hidden="1" customHeight="1" outlineLevel="4" x14ac:dyDescent="0.25">
      <c r="A261" s="110">
        <v>37</v>
      </c>
      <c r="B261" s="128" t="s">
        <v>1350</v>
      </c>
      <c r="C261" s="106" t="s">
        <v>1123</v>
      </c>
      <c r="D261" s="110">
        <v>17</v>
      </c>
      <c r="E261" s="110" t="s">
        <v>724</v>
      </c>
      <c r="F261" s="122">
        <v>35683</v>
      </c>
      <c r="G261" s="122">
        <v>35683</v>
      </c>
      <c r="H261" s="122">
        <v>0</v>
      </c>
      <c r="I261" s="123">
        <f t="shared" si="19"/>
        <v>0</v>
      </c>
      <c r="J261" s="122" t="s">
        <v>1598</v>
      </c>
      <c r="K261" s="122" t="s">
        <v>1599</v>
      </c>
      <c r="L261" s="122" t="s">
        <v>890</v>
      </c>
      <c r="M261" s="267" t="s">
        <v>4760</v>
      </c>
      <c r="N261" s="264">
        <v>43280</v>
      </c>
      <c r="O261" s="263" t="s">
        <v>4719</v>
      </c>
      <c r="P261" s="263" t="s">
        <v>3964</v>
      </c>
      <c r="Q261" s="263" t="s">
        <v>3672</v>
      </c>
      <c r="R261" s="126"/>
    </row>
    <row r="262" spans="1:18" s="34" customFormat="1" ht="30" hidden="1" customHeight="1" outlineLevel="4" x14ac:dyDescent="0.25">
      <c r="A262" s="110">
        <v>38</v>
      </c>
      <c r="B262" s="128" t="s">
        <v>1350</v>
      </c>
      <c r="C262" s="106" t="s">
        <v>1123</v>
      </c>
      <c r="D262" s="110">
        <v>37</v>
      </c>
      <c r="E262" s="110" t="s">
        <v>724</v>
      </c>
      <c r="F262" s="122">
        <v>80364</v>
      </c>
      <c r="G262" s="122">
        <v>80364</v>
      </c>
      <c r="H262" s="122">
        <v>0</v>
      </c>
      <c r="I262" s="123">
        <f t="shared" si="19"/>
        <v>0</v>
      </c>
      <c r="J262" s="122" t="s">
        <v>1598</v>
      </c>
      <c r="K262" s="122" t="s">
        <v>1599</v>
      </c>
      <c r="L262" s="122" t="s">
        <v>890</v>
      </c>
      <c r="M262" s="267" t="s">
        <v>4760</v>
      </c>
      <c r="N262" s="264">
        <v>43280</v>
      </c>
      <c r="O262" s="263" t="s">
        <v>4719</v>
      </c>
      <c r="P262" s="263" t="s">
        <v>3964</v>
      </c>
      <c r="Q262" s="263" t="s">
        <v>3672</v>
      </c>
      <c r="R262" s="126"/>
    </row>
    <row r="263" spans="1:18" s="34" customFormat="1" ht="30" hidden="1" customHeight="1" outlineLevel="4" x14ac:dyDescent="0.25">
      <c r="A263" s="110">
        <v>39</v>
      </c>
      <c r="B263" s="128" t="s">
        <v>1350</v>
      </c>
      <c r="C263" s="106" t="s">
        <v>1123</v>
      </c>
      <c r="D263" s="110">
        <v>17</v>
      </c>
      <c r="E263" s="110" t="s">
        <v>724</v>
      </c>
      <c r="F263" s="122">
        <v>36924</v>
      </c>
      <c r="G263" s="122">
        <v>36924</v>
      </c>
      <c r="H263" s="122">
        <v>0</v>
      </c>
      <c r="I263" s="123">
        <f t="shared" si="19"/>
        <v>0</v>
      </c>
      <c r="J263" s="122" t="s">
        <v>1598</v>
      </c>
      <c r="K263" s="122" t="s">
        <v>1599</v>
      </c>
      <c r="L263" s="122" t="s">
        <v>890</v>
      </c>
      <c r="M263" s="267" t="s">
        <v>4760</v>
      </c>
      <c r="N263" s="264">
        <v>43280</v>
      </c>
      <c r="O263" s="263" t="s">
        <v>4719</v>
      </c>
      <c r="P263" s="263" t="s">
        <v>3964</v>
      </c>
      <c r="Q263" s="263" t="s">
        <v>3672</v>
      </c>
      <c r="R263" s="126"/>
    </row>
    <row r="264" spans="1:18" s="34" customFormat="1" ht="30" hidden="1" customHeight="1" outlineLevel="4" x14ac:dyDescent="0.25">
      <c r="A264" s="110">
        <v>40</v>
      </c>
      <c r="B264" s="128" t="s">
        <v>1350</v>
      </c>
      <c r="C264" s="106" t="s">
        <v>1123</v>
      </c>
      <c r="D264" s="110">
        <v>17</v>
      </c>
      <c r="E264" s="110" t="s">
        <v>724</v>
      </c>
      <c r="F264" s="122">
        <v>36924</v>
      </c>
      <c r="G264" s="122">
        <v>36924</v>
      </c>
      <c r="H264" s="122">
        <v>0</v>
      </c>
      <c r="I264" s="123">
        <f t="shared" si="19"/>
        <v>0</v>
      </c>
      <c r="J264" s="122" t="s">
        <v>1598</v>
      </c>
      <c r="K264" s="122" t="s">
        <v>1599</v>
      </c>
      <c r="L264" s="122" t="s">
        <v>890</v>
      </c>
      <c r="M264" s="267" t="s">
        <v>4760</v>
      </c>
      <c r="N264" s="264">
        <v>43280</v>
      </c>
      <c r="O264" s="263" t="s">
        <v>4719</v>
      </c>
      <c r="P264" s="263" t="s">
        <v>3964</v>
      </c>
      <c r="Q264" s="263" t="s">
        <v>3672</v>
      </c>
      <c r="R264" s="126"/>
    </row>
    <row r="265" spans="1:18" s="34" customFormat="1" ht="30" hidden="1" customHeight="1" outlineLevel="4" x14ac:dyDescent="0.25">
      <c r="A265" s="110">
        <v>41</v>
      </c>
      <c r="B265" s="128" t="s">
        <v>1350</v>
      </c>
      <c r="C265" s="106" t="s">
        <v>1123</v>
      </c>
      <c r="D265" s="110">
        <v>37</v>
      </c>
      <c r="E265" s="110" t="s">
        <v>724</v>
      </c>
      <c r="F265" s="122">
        <v>80364</v>
      </c>
      <c r="G265" s="122">
        <v>80364</v>
      </c>
      <c r="H265" s="122">
        <v>0</v>
      </c>
      <c r="I265" s="123">
        <f t="shared" si="19"/>
        <v>0</v>
      </c>
      <c r="J265" s="122" t="s">
        <v>1598</v>
      </c>
      <c r="K265" s="122" t="s">
        <v>1599</v>
      </c>
      <c r="L265" s="122" t="s">
        <v>890</v>
      </c>
      <c r="M265" s="267" t="s">
        <v>4760</v>
      </c>
      <c r="N265" s="264">
        <v>43280</v>
      </c>
      <c r="O265" s="263" t="s">
        <v>4719</v>
      </c>
      <c r="P265" s="263" t="s">
        <v>3964</v>
      </c>
      <c r="Q265" s="263" t="s">
        <v>3672</v>
      </c>
      <c r="R265" s="126"/>
    </row>
    <row r="266" spans="1:18" s="34" customFormat="1" ht="30" hidden="1" customHeight="1" outlineLevel="4" x14ac:dyDescent="0.25">
      <c r="A266" s="110">
        <v>42</v>
      </c>
      <c r="B266" s="128" t="s">
        <v>1350</v>
      </c>
      <c r="C266" s="106" t="s">
        <v>1123</v>
      </c>
      <c r="D266" s="110">
        <v>17</v>
      </c>
      <c r="E266" s="110" t="s">
        <v>724</v>
      </c>
      <c r="F266" s="122">
        <v>36924</v>
      </c>
      <c r="G266" s="122">
        <v>36924</v>
      </c>
      <c r="H266" s="122">
        <v>0</v>
      </c>
      <c r="I266" s="123">
        <f t="shared" si="19"/>
        <v>0</v>
      </c>
      <c r="J266" s="122" t="s">
        <v>1598</v>
      </c>
      <c r="K266" s="122" t="s">
        <v>1599</v>
      </c>
      <c r="L266" s="122" t="s">
        <v>890</v>
      </c>
      <c r="M266" s="267" t="s">
        <v>4760</v>
      </c>
      <c r="N266" s="264">
        <v>43280</v>
      </c>
      <c r="O266" s="263" t="s">
        <v>4719</v>
      </c>
      <c r="P266" s="263" t="s">
        <v>3964</v>
      </c>
      <c r="Q266" s="263" t="s">
        <v>3672</v>
      </c>
      <c r="R266" s="126"/>
    </row>
    <row r="267" spans="1:18" s="34" customFormat="1" ht="30" hidden="1" customHeight="1" outlineLevel="4" x14ac:dyDescent="0.25">
      <c r="A267" s="110">
        <v>43</v>
      </c>
      <c r="B267" s="128" t="s">
        <v>1350</v>
      </c>
      <c r="C267" s="106" t="s">
        <v>1123</v>
      </c>
      <c r="D267" s="110">
        <v>17</v>
      </c>
      <c r="E267" s="110" t="s">
        <v>724</v>
      </c>
      <c r="F267" s="122">
        <v>44132</v>
      </c>
      <c r="G267" s="122">
        <v>44132</v>
      </c>
      <c r="H267" s="122">
        <v>0</v>
      </c>
      <c r="I267" s="123">
        <f t="shared" si="19"/>
        <v>0</v>
      </c>
      <c r="J267" s="122" t="s">
        <v>1598</v>
      </c>
      <c r="K267" s="122" t="s">
        <v>1599</v>
      </c>
      <c r="L267" s="122" t="s">
        <v>890</v>
      </c>
      <c r="M267" s="267" t="s">
        <v>4760</v>
      </c>
      <c r="N267" s="264">
        <v>43280</v>
      </c>
      <c r="O267" s="263" t="s">
        <v>4719</v>
      </c>
      <c r="P267" s="263" t="s">
        <v>3964</v>
      </c>
      <c r="Q267" s="263" t="s">
        <v>3672</v>
      </c>
      <c r="R267" s="126"/>
    </row>
    <row r="268" spans="1:18" s="34" customFormat="1" ht="30" hidden="1" customHeight="1" outlineLevel="4" x14ac:dyDescent="0.25">
      <c r="A268" s="110">
        <v>44</v>
      </c>
      <c r="B268" s="128" t="s">
        <v>1350</v>
      </c>
      <c r="C268" s="106" t="s">
        <v>1123</v>
      </c>
      <c r="D268" s="110">
        <v>17</v>
      </c>
      <c r="E268" s="110" t="s">
        <v>724</v>
      </c>
      <c r="F268" s="122">
        <v>44132</v>
      </c>
      <c r="G268" s="122">
        <v>44132</v>
      </c>
      <c r="H268" s="122">
        <v>0</v>
      </c>
      <c r="I268" s="123">
        <f t="shared" si="19"/>
        <v>0</v>
      </c>
      <c r="J268" s="122" t="s">
        <v>1598</v>
      </c>
      <c r="K268" s="122" t="s">
        <v>1599</v>
      </c>
      <c r="L268" s="122" t="s">
        <v>890</v>
      </c>
      <c r="M268" s="267" t="s">
        <v>4760</v>
      </c>
      <c r="N268" s="264">
        <v>43280</v>
      </c>
      <c r="O268" s="263" t="s">
        <v>4719</v>
      </c>
      <c r="P268" s="263" t="s">
        <v>3964</v>
      </c>
      <c r="Q268" s="263" t="s">
        <v>3672</v>
      </c>
      <c r="R268" s="126"/>
    </row>
    <row r="269" spans="1:18" s="34" customFormat="1" ht="30" hidden="1" customHeight="1" outlineLevel="4" x14ac:dyDescent="0.25">
      <c r="A269" s="110">
        <v>45</v>
      </c>
      <c r="B269" s="128" t="s">
        <v>1350</v>
      </c>
      <c r="C269" s="106" t="s">
        <v>1123</v>
      </c>
      <c r="D269" s="110">
        <v>17</v>
      </c>
      <c r="E269" s="110" t="s">
        <v>724</v>
      </c>
      <c r="F269" s="122">
        <v>44132</v>
      </c>
      <c r="G269" s="122">
        <v>44132</v>
      </c>
      <c r="H269" s="122">
        <v>0</v>
      </c>
      <c r="I269" s="123">
        <f t="shared" si="19"/>
        <v>0</v>
      </c>
      <c r="J269" s="122" t="s">
        <v>1598</v>
      </c>
      <c r="K269" s="122" t="s">
        <v>1599</v>
      </c>
      <c r="L269" s="122" t="s">
        <v>890</v>
      </c>
      <c r="M269" s="267" t="s">
        <v>4760</v>
      </c>
      <c r="N269" s="264">
        <v>43280</v>
      </c>
      <c r="O269" s="263" t="s">
        <v>4719</v>
      </c>
      <c r="P269" s="263" t="s">
        <v>3964</v>
      </c>
      <c r="Q269" s="263" t="s">
        <v>3672</v>
      </c>
      <c r="R269" s="126"/>
    </row>
    <row r="270" spans="1:18" s="34" customFormat="1" ht="30" hidden="1" customHeight="1" outlineLevel="4" x14ac:dyDescent="0.25">
      <c r="A270" s="110">
        <v>46</v>
      </c>
      <c r="B270" s="128" t="s">
        <v>1350</v>
      </c>
      <c r="C270" s="106" t="s">
        <v>1123</v>
      </c>
      <c r="D270" s="110">
        <v>15</v>
      </c>
      <c r="E270" s="110" t="s">
        <v>724</v>
      </c>
      <c r="F270" s="122">
        <v>38940</v>
      </c>
      <c r="G270" s="122">
        <v>38940</v>
      </c>
      <c r="H270" s="122">
        <v>0</v>
      </c>
      <c r="I270" s="123">
        <f t="shared" si="19"/>
        <v>0</v>
      </c>
      <c r="J270" s="122" t="s">
        <v>1598</v>
      </c>
      <c r="K270" s="122" t="s">
        <v>1599</v>
      </c>
      <c r="L270" s="122" t="s">
        <v>890</v>
      </c>
      <c r="M270" s="267" t="s">
        <v>4760</v>
      </c>
      <c r="N270" s="264">
        <v>43280</v>
      </c>
      <c r="O270" s="263" t="s">
        <v>4719</v>
      </c>
      <c r="P270" s="263" t="s">
        <v>3964</v>
      </c>
      <c r="Q270" s="263" t="s">
        <v>3672</v>
      </c>
      <c r="R270" s="126"/>
    </row>
    <row r="271" spans="1:18" s="34" customFormat="1" ht="30" hidden="1" customHeight="1" outlineLevel="4" x14ac:dyDescent="0.25">
      <c r="A271" s="110">
        <v>47</v>
      </c>
      <c r="B271" s="128" t="s">
        <v>1350</v>
      </c>
      <c r="C271" s="106" t="s">
        <v>1123</v>
      </c>
      <c r="D271" s="110">
        <v>10</v>
      </c>
      <c r="E271" s="110" t="s">
        <v>724</v>
      </c>
      <c r="F271" s="122">
        <v>26440</v>
      </c>
      <c r="G271" s="122">
        <v>26440</v>
      </c>
      <c r="H271" s="122">
        <v>0</v>
      </c>
      <c r="I271" s="123">
        <f t="shared" si="19"/>
        <v>0</v>
      </c>
      <c r="J271" s="122" t="s">
        <v>1598</v>
      </c>
      <c r="K271" s="122" t="s">
        <v>1599</v>
      </c>
      <c r="L271" s="122" t="s">
        <v>890</v>
      </c>
      <c r="M271" s="267" t="s">
        <v>4760</v>
      </c>
      <c r="N271" s="264">
        <v>43280</v>
      </c>
      <c r="O271" s="263" t="s">
        <v>4719</v>
      </c>
      <c r="P271" s="263" t="s">
        <v>3964</v>
      </c>
      <c r="Q271" s="263" t="s">
        <v>3672</v>
      </c>
      <c r="R271" s="126"/>
    </row>
    <row r="272" spans="1:18" s="34" customFormat="1" ht="30" hidden="1" customHeight="1" outlineLevel="4" x14ac:dyDescent="0.25">
      <c r="A272" s="110">
        <v>48</v>
      </c>
      <c r="B272" s="128" t="s">
        <v>1350</v>
      </c>
      <c r="C272" s="106" t="s">
        <v>1123</v>
      </c>
      <c r="D272" s="110">
        <v>10</v>
      </c>
      <c r="E272" s="110" t="s">
        <v>724</v>
      </c>
      <c r="F272" s="122">
        <v>26440</v>
      </c>
      <c r="G272" s="122">
        <v>26440</v>
      </c>
      <c r="H272" s="122">
        <v>0</v>
      </c>
      <c r="I272" s="123">
        <f t="shared" si="19"/>
        <v>0</v>
      </c>
      <c r="J272" s="122" t="s">
        <v>1598</v>
      </c>
      <c r="K272" s="122" t="s">
        <v>1599</v>
      </c>
      <c r="L272" s="122" t="s">
        <v>890</v>
      </c>
      <c r="M272" s="267" t="s">
        <v>4760</v>
      </c>
      <c r="N272" s="264">
        <v>43280</v>
      </c>
      <c r="O272" s="263" t="s">
        <v>4719</v>
      </c>
      <c r="P272" s="263" t="s">
        <v>3964</v>
      </c>
      <c r="Q272" s="263" t="s">
        <v>3672</v>
      </c>
      <c r="R272" s="126"/>
    </row>
    <row r="273" spans="1:18" s="34" customFormat="1" ht="30" hidden="1" customHeight="1" outlineLevel="4" x14ac:dyDescent="0.25">
      <c r="A273" s="110">
        <v>49</v>
      </c>
      <c r="B273" s="128" t="s">
        <v>1350</v>
      </c>
      <c r="C273" s="106" t="s">
        <v>1123</v>
      </c>
      <c r="D273" s="110">
        <v>30</v>
      </c>
      <c r="E273" s="110" t="s">
        <v>724</v>
      </c>
      <c r="F273" s="122">
        <v>79320</v>
      </c>
      <c r="G273" s="122">
        <v>79320</v>
      </c>
      <c r="H273" s="122">
        <v>0</v>
      </c>
      <c r="I273" s="123">
        <f t="shared" si="19"/>
        <v>0</v>
      </c>
      <c r="J273" s="122" t="s">
        <v>1598</v>
      </c>
      <c r="K273" s="122" t="s">
        <v>1599</v>
      </c>
      <c r="L273" s="122" t="s">
        <v>890</v>
      </c>
      <c r="M273" s="267" t="s">
        <v>4760</v>
      </c>
      <c r="N273" s="264">
        <v>43280</v>
      </c>
      <c r="O273" s="263" t="s">
        <v>4719</v>
      </c>
      <c r="P273" s="263" t="s">
        <v>3964</v>
      </c>
      <c r="Q273" s="263" t="s">
        <v>3672</v>
      </c>
      <c r="R273" s="126"/>
    </row>
    <row r="274" spans="1:18" s="34" customFormat="1" ht="30" hidden="1" customHeight="1" outlineLevel="4" x14ac:dyDescent="0.25">
      <c r="A274" s="110">
        <v>50</v>
      </c>
      <c r="B274" s="128" t="s">
        <v>1350</v>
      </c>
      <c r="C274" s="106" t="s">
        <v>1123</v>
      </c>
      <c r="D274" s="110">
        <v>10</v>
      </c>
      <c r="E274" s="110" t="s">
        <v>724</v>
      </c>
      <c r="F274" s="122">
        <v>26440</v>
      </c>
      <c r="G274" s="122">
        <v>26440</v>
      </c>
      <c r="H274" s="122">
        <v>0</v>
      </c>
      <c r="I274" s="123">
        <f t="shared" si="19"/>
        <v>0</v>
      </c>
      <c r="J274" s="122" t="s">
        <v>1598</v>
      </c>
      <c r="K274" s="122" t="s">
        <v>1599</v>
      </c>
      <c r="L274" s="122" t="s">
        <v>890</v>
      </c>
      <c r="M274" s="267" t="s">
        <v>4760</v>
      </c>
      <c r="N274" s="264">
        <v>43280</v>
      </c>
      <c r="O274" s="263" t="s">
        <v>4719</v>
      </c>
      <c r="P274" s="263" t="s">
        <v>3964</v>
      </c>
      <c r="Q274" s="263" t="s">
        <v>3672</v>
      </c>
      <c r="R274" s="126"/>
    </row>
    <row r="275" spans="1:18" s="34" customFormat="1" ht="30" hidden="1" customHeight="1" outlineLevel="4" x14ac:dyDescent="0.25">
      <c r="A275" s="110">
        <v>51</v>
      </c>
      <c r="B275" s="128" t="s">
        <v>1350</v>
      </c>
      <c r="C275" s="106" t="s">
        <v>1123</v>
      </c>
      <c r="D275" s="110">
        <v>30</v>
      </c>
      <c r="E275" s="110" t="s">
        <v>724</v>
      </c>
      <c r="F275" s="122">
        <v>83880</v>
      </c>
      <c r="G275" s="122">
        <v>83880</v>
      </c>
      <c r="H275" s="122">
        <v>0</v>
      </c>
      <c r="I275" s="123">
        <f t="shared" si="19"/>
        <v>0</v>
      </c>
      <c r="J275" s="122" t="s">
        <v>1598</v>
      </c>
      <c r="K275" s="122" t="s">
        <v>1599</v>
      </c>
      <c r="L275" s="122" t="s">
        <v>890</v>
      </c>
      <c r="M275" s="267" t="s">
        <v>4760</v>
      </c>
      <c r="N275" s="264">
        <v>43280</v>
      </c>
      <c r="O275" s="263" t="s">
        <v>4719</v>
      </c>
      <c r="P275" s="263" t="s">
        <v>3964</v>
      </c>
      <c r="Q275" s="263" t="s">
        <v>3672</v>
      </c>
      <c r="R275" s="126"/>
    </row>
    <row r="276" spans="1:18" s="34" customFormat="1" ht="30" hidden="1" customHeight="1" outlineLevel="4" x14ac:dyDescent="0.25">
      <c r="A276" s="110">
        <v>52</v>
      </c>
      <c r="B276" s="128" t="s">
        <v>1350</v>
      </c>
      <c r="C276" s="106" t="s">
        <v>1123</v>
      </c>
      <c r="D276" s="110">
        <v>10</v>
      </c>
      <c r="E276" s="110" t="s">
        <v>724</v>
      </c>
      <c r="F276" s="122">
        <v>27960</v>
      </c>
      <c r="G276" s="122">
        <v>27960</v>
      </c>
      <c r="H276" s="122">
        <v>0</v>
      </c>
      <c r="I276" s="123">
        <f t="shared" si="19"/>
        <v>0</v>
      </c>
      <c r="J276" s="122" t="s">
        <v>1598</v>
      </c>
      <c r="K276" s="122" t="s">
        <v>1599</v>
      </c>
      <c r="L276" s="122" t="s">
        <v>890</v>
      </c>
      <c r="M276" s="267" t="s">
        <v>4760</v>
      </c>
      <c r="N276" s="264">
        <v>43280</v>
      </c>
      <c r="O276" s="263" t="s">
        <v>4719</v>
      </c>
      <c r="P276" s="263" t="s">
        <v>3964</v>
      </c>
      <c r="Q276" s="263" t="s">
        <v>3672</v>
      </c>
      <c r="R276" s="126"/>
    </row>
    <row r="277" spans="1:18" s="34" customFormat="1" ht="30" hidden="1" customHeight="1" outlineLevel="4" x14ac:dyDescent="0.25">
      <c r="A277" s="110">
        <v>53</v>
      </c>
      <c r="B277" s="128" t="s">
        <v>1350</v>
      </c>
      <c r="C277" s="106" t="s">
        <v>1123</v>
      </c>
      <c r="D277" s="110">
        <v>30</v>
      </c>
      <c r="E277" s="110" t="s">
        <v>724</v>
      </c>
      <c r="F277" s="122">
        <v>83880</v>
      </c>
      <c r="G277" s="122">
        <v>83880</v>
      </c>
      <c r="H277" s="122">
        <v>0</v>
      </c>
      <c r="I277" s="123">
        <f t="shared" si="19"/>
        <v>0</v>
      </c>
      <c r="J277" s="122" t="s">
        <v>1598</v>
      </c>
      <c r="K277" s="122" t="s">
        <v>1599</v>
      </c>
      <c r="L277" s="122" t="s">
        <v>890</v>
      </c>
      <c r="M277" s="267" t="s">
        <v>4760</v>
      </c>
      <c r="N277" s="264">
        <v>43280</v>
      </c>
      <c r="O277" s="263" t="s">
        <v>4719</v>
      </c>
      <c r="P277" s="263" t="s">
        <v>3964</v>
      </c>
      <c r="Q277" s="263" t="s">
        <v>3672</v>
      </c>
      <c r="R277" s="126"/>
    </row>
    <row r="278" spans="1:18" s="34" customFormat="1" ht="30" hidden="1" customHeight="1" outlineLevel="4" x14ac:dyDescent="0.25">
      <c r="A278" s="110">
        <v>54</v>
      </c>
      <c r="B278" s="128" t="s">
        <v>1350</v>
      </c>
      <c r="C278" s="106" t="s">
        <v>1123</v>
      </c>
      <c r="D278" s="110">
        <v>10</v>
      </c>
      <c r="E278" s="110" t="s">
        <v>724</v>
      </c>
      <c r="F278" s="122">
        <v>27960</v>
      </c>
      <c r="G278" s="122">
        <v>27960</v>
      </c>
      <c r="H278" s="122">
        <v>0</v>
      </c>
      <c r="I278" s="123">
        <f t="shared" si="19"/>
        <v>0</v>
      </c>
      <c r="J278" s="122" t="s">
        <v>1598</v>
      </c>
      <c r="K278" s="122" t="s">
        <v>1599</v>
      </c>
      <c r="L278" s="122" t="s">
        <v>890</v>
      </c>
      <c r="M278" s="267" t="s">
        <v>4760</v>
      </c>
      <c r="N278" s="264">
        <v>43280</v>
      </c>
      <c r="O278" s="263" t="s">
        <v>4719</v>
      </c>
      <c r="P278" s="263" t="s">
        <v>3964</v>
      </c>
      <c r="Q278" s="263" t="s">
        <v>3672</v>
      </c>
      <c r="R278" s="126"/>
    </row>
    <row r="279" spans="1:18" s="34" customFormat="1" ht="30" hidden="1" customHeight="1" outlineLevel="4" x14ac:dyDescent="0.25">
      <c r="A279" s="110">
        <v>55</v>
      </c>
      <c r="B279" s="128" t="s">
        <v>1350</v>
      </c>
      <c r="C279" s="106" t="s">
        <v>1123</v>
      </c>
      <c r="D279" s="110">
        <v>10</v>
      </c>
      <c r="E279" s="110" t="s">
        <v>724</v>
      </c>
      <c r="F279" s="122">
        <v>28840</v>
      </c>
      <c r="G279" s="122">
        <v>28840</v>
      </c>
      <c r="H279" s="122">
        <v>0</v>
      </c>
      <c r="I279" s="123">
        <f t="shared" si="19"/>
        <v>0</v>
      </c>
      <c r="J279" s="122" t="s">
        <v>1598</v>
      </c>
      <c r="K279" s="122" t="s">
        <v>1599</v>
      </c>
      <c r="L279" s="122" t="s">
        <v>890</v>
      </c>
      <c r="M279" s="267" t="s">
        <v>4760</v>
      </c>
      <c r="N279" s="264">
        <v>43280</v>
      </c>
      <c r="O279" s="263" t="s">
        <v>4719</v>
      </c>
      <c r="P279" s="263" t="s">
        <v>3964</v>
      </c>
      <c r="Q279" s="263" t="s">
        <v>3672</v>
      </c>
      <c r="R279" s="126"/>
    </row>
    <row r="280" spans="1:18" s="34" customFormat="1" ht="30" hidden="1" customHeight="1" outlineLevel="4" x14ac:dyDescent="0.25">
      <c r="A280" s="110">
        <v>56</v>
      </c>
      <c r="B280" s="128" t="s">
        <v>1350</v>
      </c>
      <c r="C280" s="106" t="s">
        <v>1123</v>
      </c>
      <c r="D280" s="110">
        <v>10</v>
      </c>
      <c r="E280" s="110" t="s">
        <v>724</v>
      </c>
      <c r="F280" s="122">
        <v>28840</v>
      </c>
      <c r="G280" s="122">
        <v>28840</v>
      </c>
      <c r="H280" s="122">
        <v>0</v>
      </c>
      <c r="I280" s="123">
        <f t="shared" si="19"/>
        <v>0</v>
      </c>
      <c r="J280" s="122" t="s">
        <v>1598</v>
      </c>
      <c r="K280" s="122" t="s">
        <v>1599</v>
      </c>
      <c r="L280" s="122" t="s">
        <v>890</v>
      </c>
      <c r="M280" s="267" t="s">
        <v>4760</v>
      </c>
      <c r="N280" s="264">
        <v>43280</v>
      </c>
      <c r="O280" s="263" t="s">
        <v>4719</v>
      </c>
      <c r="P280" s="263" t="s">
        <v>3964</v>
      </c>
      <c r="Q280" s="263" t="s">
        <v>3672</v>
      </c>
      <c r="R280" s="126"/>
    </row>
    <row r="281" spans="1:18" s="34" customFormat="1" ht="30" hidden="1" customHeight="1" outlineLevel="4" x14ac:dyDescent="0.25">
      <c r="A281" s="110">
        <v>57</v>
      </c>
      <c r="B281" s="128" t="s">
        <v>1350</v>
      </c>
      <c r="C281" s="106" t="s">
        <v>1123</v>
      </c>
      <c r="D281" s="110">
        <v>10</v>
      </c>
      <c r="E281" s="110" t="s">
        <v>724</v>
      </c>
      <c r="F281" s="122">
        <v>29880</v>
      </c>
      <c r="G281" s="122">
        <v>29880</v>
      </c>
      <c r="H281" s="122">
        <v>0</v>
      </c>
      <c r="I281" s="123">
        <f t="shared" si="19"/>
        <v>0</v>
      </c>
      <c r="J281" s="122" t="s">
        <v>1598</v>
      </c>
      <c r="K281" s="122" t="s">
        <v>1599</v>
      </c>
      <c r="L281" s="122" t="s">
        <v>890</v>
      </c>
      <c r="M281" s="267" t="s">
        <v>4760</v>
      </c>
      <c r="N281" s="264">
        <v>43280</v>
      </c>
      <c r="O281" s="263" t="s">
        <v>4719</v>
      </c>
      <c r="P281" s="263" t="s">
        <v>3964</v>
      </c>
      <c r="Q281" s="263" t="s">
        <v>3672</v>
      </c>
      <c r="R281" s="126"/>
    </row>
    <row r="282" spans="1:18" s="34" customFormat="1" ht="30" hidden="1" customHeight="1" outlineLevel="4" x14ac:dyDescent="0.25">
      <c r="A282" s="110">
        <v>58</v>
      </c>
      <c r="B282" s="128" t="s">
        <v>1350</v>
      </c>
      <c r="C282" s="106" t="s">
        <v>1123</v>
      </c>
      <c r="D282" s="110">
        <v>10</v>
      </c>
      <c r="E282" s="110" t="s">
        <v>724</v>
      </c>
      <c r="F282" s="122">
        <v>29880</v>
      </c>
      <c r="G282" s="122">
        <v>29880</v>
      </c>
      <c r="H282" s="122">
        <v>0</v>
      </c>
      <c r="I282" s="123">
        <f t="shared" si="19"/>
        <v>0</v>
      </c>
      <c r="J282" s="122" t="s">
        <v>1598</v>
      </c>
      <c r="K282" s="122" t="s">
        <v>1599</v>
      </c>
      <c r="L282" s="122" t="s">
        <v>890</v>
      </c>
      <c r="M282" s="267" t="s">
        <v>4760</v>
      </c>
      <c r="N282" s="264">
        <v>43280</v>
      </c>
      <c r="O282" s="263" t="s">
        <v>4719</v>
      </c>
      <c r="P282" s="263" t="s">
        <v>3964</v>
      </c>
      <c r="Q282" s="263" t="s">
        <v>3672</v>
      </c>
      <c r="R282" s="126"/>
    </row>
    <row r="283" spans="1:18" s="34" customFormat="1" ht="30" hidden="1" customHeight="1" outlineLevel="4" x14ac:dyDescent="0.25">
      <c r="A283" s="110">
        <v>59</v>
      </c>
      <c r="B283" s="128" t="s">
        <v>1349</v>
      </c>
      <c r="C283" s="106" t="s">
        <v>1123</v>
      </c>
      <c r="D283" s="110">
        <v>5</v>
      </c>
      <c r="E283" s="110" t="s">
        <v>724</v>
      </c>
      <c r="F283" s="122">
        <v>6565</v>
      </c>
      <c r="G283" s="122">
        <v>6565</v>
      </c>
      <c r="H283" s="122">
        <v>0</v>
      </c>
      <c r="I283" s="123">
        <f t="shared" si="19"/>
        <v>0</v>
      </c>
      <c r="J283" s="122" t="s">
        <v>1598</v>
      </c>
      <c r="K283" s="122" t="s">
        <v>1599</v>
      </c>
      <c r="L283" s="122" t="s">
        <v>890</v>
      </c>
      <c r="M283" s="267" t="s">
        <v>4760</v>
      </c>
      <c r="N283" s="264">
        <v>43280</v>
      </c>
      <c r="O283" s="263" t="s">
        <v>4719</v>
      </c>
      <c r="P283" s="263" t="s">
        <v>3964</v>
      </c>
      <c r="Q283" s="263" t="s">
        <v>3672</v>
      </c>
      <c r="R283" s="126"/>
    </row>
    <row r="284" spans="1:18" s="34" customFormat="1" ht="30" hidden="1" customHeight="1" outlineLevel="4" x14ac:dyDescent="0.25">
      <c r="A284" s="110">
        <v>60</v>
      </c>
      <c r="B284" s="128" t="s">
        <v>1349</v>
      </c>
      <c r="C284" s="106" t="s">
        <v>1123</v>
      </c>
      <c r="D284" s="110">
        <v>5</v>
      </c>
      <c r="E284" s="110" t="s">
        <v>724</v>
      </c>
      <c r="F284" s="122">
        <v>6565</v>
      </c>
      <c r="G284" s="122">
        <v>6565</v>
      </c>
      <c r="H284" s="122">
        <v>0</v>
      </c>
      <c r="I284" s="123">
        <f t="shared" si="19"/>
        <v>0</v>
      </c>
      <c r="J284" s="122" t="s">
        <v>1598</v>
      </c>
      <c r="K284" s="122" t="s">
        <v>1599</v>
      </c>
      <c r="L284" s="122" t="s">
        <v>890</v>
      </c>
      <c r="M284" s="267" t="s">
        <v>4760</v>
      </c>
      <c r="N284" s="264">
        <v>43280</v>
      </c>
      <c r="O284" s="263" t="s">
        <v>4719</v>
      </c>
      <c r="P284" s="263" t="s">
        <v>3964</v>
      </c>
      <c r="Q284" s="263" t="s">
        <v>3672</v>
      </c>
      <c r="R284" s="126"/>
    </row>
    <row r="285" spans="1:18" s="34" customFormat="1" ht="30" hidden="1" customHeight="1" outlineLevel="4" x14ac:dyDescent="0.25">
      <c r="A285" s="110">
        <v>61</v>
      </c>
      <c r="B285" s="128" t="s">
        <v>1349</v>
      </c>
      <c r="C285" s="106" t="s">
        <v>1123</v>
      </c>
      <c r="D285" s="110">
        <v>5</v>
      </c>
      <c r="E285" s="110" t="s">
        <v>724</v>
      </c>
      <c r="F285" s="122">
        <v>7830</v>
      </c>
      <c r="G285" s="122">
        <v>7830</v>
      </c>
      <c r="H285" s="122">
        <v>0</v>
      </c>
      <c r="I285" s="123">
        <f t="shared" si="19"/>
        <v>0</v>
      </c>
      <c r="J285" s="122" t="s">
        <v>1598</v>
      </c>
      <c r="K285" s="122" t="s">
        <v>1599</v>
      </c>
      <c r="L285" s="122" t="s">
        <v>890</v>
      </c>
      <c r="M285" s="267" t="s">
        <v>4760</v>
      </c>
      <c r="N285" s="264">
        <v>43280</v>
      </c>
      <c r="O285" s="263" t="s">
        <v>4719</v>
      </c>
      <c r="P285" s="263" t="s">
        <v>3964</v>
      </c>
      <c r="Q285" s="263" t="s">
        <v>3672</v>
      </c>
      <c r="R285" s="126"/>
    </row>
    <row r="286" spans="1:18" s="34" customFormat="1" ht="30" hidden="1" customHeight="1" outlineLevel="4" x14ac:dyDescent="0.25">
      <c r="A286" s="110">
        <v>62</v>
      </c>
      <c r="B286" s="128" t="s">
        <v>1349</v>
      </c>
      <c r="C286" s="106" t="s">
        <v>1123</v>
      </c>
      <c r="D286" s="110">
        <v>5</v>
      </c>
      <c r="E286" s="110" t="s">
        <v>724</v>
      </c>
      <c r="F286" s="122">
        <v>8285</v>
      </c>
      <c r="G286" s="122">
        <v>8285</v>
      </c>
      <c r="H286" s="122">
        <v>0</v>
      </c>
      <c r="I286" s="123">
        <f t="shared" si="19"/>
        <v>0</v>
      </c>
      <c r="J286" s="122" t="s">
        <v>1598</v>
      </c>
      <c r="K286" s="122" t="s">
        <v>1599</v>
      </c>
      <c r="L286" s="122" t="s">
        <v>890</v>
      </c>
      <c r="M286" s="267" t="s">
        <v>4760</v>
      </c>
      <c r="N286" s="264">
        <v>43280</v>
      </c>
      <c r="O286" s="263" t="s">
        <v>4719</v>
      </c>
      <c r="P286" s="263" t="s">
        <v>3964</v>
      </c>
      <c r="Q286" s="263" t="s">
        <v>3672</v>
      </c>
      <c r="R286" s="126"/>
    </row>
    <row r="287" spans="1:18" s="34" customFormat="1" ht="30" hidden="1" customHeight="1" outlineLevel="4" x14ac:dyDescent="0.25">
      <c r="A287" s="110">
        <v>63</v>
      </c>
      <c r="B287" s="128" t="s">
        <v>1349</v>
      </c>
      <c r="C287" s="106" t="s">
        <v>1123</v>
      </c>
      <c r="D287" s="110">
        <v>5</v>
      </c>
      <c r="E287" s="110" t="s">
        <v>724</v>
      </c>
      <c r="F287" s="122">
        <v>8620</v>
      </c>
      <c r="G287" s="122">
        <v>8620</v>
      </c>
      <c r="H287" s="122">
        <v>0</v>
      </c>
      <c r="I287" s="123">
        <f t="shared" si="19"/>
        <v>0</v>
      </c>
      <c r="J287" s="122" t="s">
        <v>1598</v>
      </c>
      <c r="K287" s="122" t="s">
        <v>1599</v>
      </c>
      <c r="L287" s="122" t="s">
        <v>890</v>
      </c>
      <c r="M287" s="267" t="s">
        <v>4760</v>
      </c>
      <c r="N287" s="264">
        <v>43280</v>
      </c>
      <c r="O287" s="263" t="s">
        <v>4719</v>
      </c>
      <c r="P287" s="263" t="s">
        <v>3964</v>
      </c>
      <c r="Q287" s="263" t="s">
        <v>3672</v>
      </c>
      <c r="R287" s="126"/>
    </row>
    <row r="288" spans="1:18" s="34" customFormat="1" ht="30" hidden="1" customHeight="1" outlineLevel="4" x14ac:dyDescent="0.25">
      <c r="A288" s="110">
        <v>64</v>
      </c>
      <c r="B288" s="128" t="s">
        <v>1349</v>
      </c>
      <c r="C288" s="106" t="s">
        <v>1123</v>
      </c>
      <c r="D288" s="110">
        <v>5</v>
      </c>
      <c r="E288" s="110" t="s">
        <v>724</v>
      </c>
      <c r="F288" s="122">
        <v>8620</v>
      </c>
      <c r="G288" s="122">
        <v>8620</v>
      </c>
      <c r="H288" s="122">
        <v>0</v>
      </c>
      <c r="I288" s="123">
        <f t="shared" si="19"/>
        <v>0</v>
      </c>
      <c r="J288" s="122" t="s">
        <v>1598</v>
      </c>
      <c r="K288" s="122" t="s">
        <v>1599</v>
      </c>
      <c r="L288" s="122" t="s">
        <v>890</v>
      </c>
      <c r="M288" s="267" t="s">
        <v>4760</v>
      </c>
      <c r="N288" s="264">
        <v>43280</v>
      </c>
      <c r="O288" s="263" t="s">
        <v>4719</v>
      </c>
      <c r="P288" s="263" t="s">
        <v>3964</v>
      </c>
      <c r="Q288" s="263" t="s">
        <v>3672</v>
      </c>
      <c r="R288" s="126"/>
    </row>
    <row r="289" spans="1:18" s="34" customFormat="1" ht="30" hidden="1" customHeight="1" outlineLevel="4" x14ac:dyDescent="0.25">
      <c r="A289" s="110">
        <v>65</v>
      </c>
      <c r="B289" s="128" t="s">
        <v>1350</v>
      </c>
      <c r="C289" s="106" t="s">
        <v>1123</v>
      </c>
      <c r="D289" s="110">
        <v>25</v>
      </c>
      <c r="E289" s="110" t="s">
        <v>724</v>
      </c>
      <c r="F289" s="122">
        <v>105875</v>
      </c>
      <c r="G289" s="122">
        <v>105875</v>
      </c>
      <c r="H289" s="122">
        <v>0</v>
      </c>
      <c r="I289" s="123">
        <f t="shared" si="19"/>
        <v>0</v>
      </c>
      <c r="J289" s="122" t="s">
        <v>1598</v>
      </c>
      <c r="K289" s="122" t="s">
        <v>1599</v>
      </c>
      <c r="L289" s="122" t="s">
        <v>890</v>
      </c>
      <c r="M289" s="267" t="s">
        <v>4760</v>
      </c>
      <c r="N289" s="264">
        <v>43280</v>
      </c>
      <c r="O289" s="263" t="s">
        <v>4719</v>
      </c>
      <c r="P289" s="263" t="s">
        <v>3964</v>
      </c>
      <c r="Q289" s="263" t="s">
        <v>3672</v>
      </c>
      <c r="R289" s="126"/>
    </row>
    <row r="290" spans="1:18" s="34" customFormat="1" ht="30" hidden="1" customHeight="1" outlineLevel="4" x14ac:dyDescent="0.25">
      <c r="A290" s="110">
        <v>66</v>
      </c>
      <c r="B290" s="128" t="s">
        <v>1350</v>
      </c>
      <c r="C290" s="106" t="s">
        <v>1123</v>
      </c>
      <c r="D290" s="110">
        <v>25</v>
      </c>
      <c r="E290" s="110" t="s">
        <v>724</v>
      </c>
      <c r="F290" s="122">
        <v>105875</v>
      </c>
      <c r="G290" s="122">
        <v>105875</v>
      </c>
      <c r="H290" s="122">
        <v>0</v>
      </c>
      <c r="I290" s="123">
        <f t="shared" ref="I290:I353" si="20">H290/G290</f>
        <v>0</v>
      </c>
      <c r="J290" s="122" t="s">
        <v>1598</v>
      </c>
      <c r="K290" s="122" t="s">
        <v>1599</v>
      </c>
      <c r="L290" s="122" t="s">
        <v>890</v>
      </c>
      <c r="M290" s="267" t="s">
        <v>4760</v>
      </c>
      <c r="N290" s="264">
        <v>43280</v>
      </c>
      <c r="O290" s="263" t="s">
        <v>4719</v>
      </c>
      <c r="P290" s="263" t="s">
        <v>3964</v>
      </c>
      <c r="Q290" s="263" t="s">
        <v>3672</v>
      </c>
      <c r="R290" s="126"/>
    </row>
    <row r="291" spans="1:18" s="34" customFormat="1" ht="30" hidden="1" customHeight="1" outlineLevel="4" x14ac:dyDescent="0.25">
      <c r="A291" s="110">
        <v>67</v>
      </c>
      <c r="B291" s="128" t="s">
        <v>1350</v>
      </c>
      <c r="C291" s="106" t="s">
        <v>1123</v>
      </c>
      <c r="D291" s="110">
        <v>25</v>
      </c>
      <c r="E291" s="110" t="s">
        <v>724</v>
      </c>
      <c r="F291" s="122">
        <v>105875</v>
      </c>
      <c r="G291" s="122">
        <v>105875</v>
      </c>
      <c r="H291" s="122">
        <v>0</v>
      </c>
      <c r="I291" s="123">
        <f t="shared" si="20"/>
        <v>0</v>
      </c>
      <c r="J291" s="122" t="s">
        <v>1598</v>
      </c>
      <c r="K291" s="122" t="s">
        <v>1599</v>
      </c>
      <c r="L291" s="122" t="s">
        <v>890</v>
      </c>
      <c r="M291" s="267" t="s">
        <v>4760</v>
      </c>
      <c r="N291" s="264">
        <v>43280</v>
      </c>
      <c r="O291" s="263" t="s">
        <v>4719</v>
      </c>
      <c r="P291" s="263" t="s">
        <v>3964</v>
      </c>
      <c r="Q291" s="263" t="s">
        <v>3672</v>
      </c>
      <c r="R291" s="126"/>
    </row>
    <row r="292" spans="1:18" s="34" customFormat="1" ht="30" hidden="1" customHeight="1" outlineLevel="4" x14ac:dyDescent="0.25">
      <c r="A292" s="110">
        <v>68</v>
      </c>
      <c r="B292" s="128" t="s">
        <v>1350</v>
      </c>
      <c r="C292" s="106" t="s">
        <v>1123</v>
      </c>
      <c r="D292" s="110">
        <v>15</v>
      </c>
      <c r="E292" s="110" t="s">
        <v>724</v>
      </c>
      <c r="F292" s="122">
        <v>63525</v>
      </c>
      <c r="G292" s="122">
        <v>63525</v>
      </c>
      <c r="H292" s="122">
        <v>0</v>
      </c>
      <c r="I292" s="123">
        <f t="shared" si="20"/>
        <v>0</v>
      </c>
      <c r="J292" s="122" t="s">
        <v>1598</v>
      </c>
      <c r="K292" s="122" t="s">
        <v>1599</v>
      </c>
      <c r="L292" s="122" t="s">
        <v>890</v>
      </c>
      <c r="M292" s="267" t="s">
        <v>4760</v>
      </c>
      <c r="N292" s="264">
        <v>43280</v>
      </c>
      <c r="O292" s="263" t="s">
        <v>4719</v>
      </c>
      <c r="P292" s="263" t="s">
        <v>3964</v>
      </c>
      <c r="Q292" s="263" t="s">
        <v>3672</v>
      </c>
      <c r="R292" s="126"/>
    </row>
    <row r="293" spans="1:18" s="34" customFormat="1" ht="30" hidden="1" customHeight="1" outlineLevel="4" x14ac:dyDescent="0.25">
      <c r="A293" s="110">
        <v>69</v>
      </c>
      <c r="B293" s="128" t="s">
        <v>1350</v>
      </c>
      <c r="C293" s="106" t="s">
        <v>1123</v>
      </c>
      <c r="D293" s="110">
        <v>15</v>
      </c>
      <c r="E293" s="110" t="s">
        <v>724</v>
      </c>
      <c r="F293" s="122">
        <v>63525</v>
      </c>
      <c r="G293" s="122">
        <v>63525</v>
      </c>
      <c r="H293" s="122">
        <v>0</v>
      </c>
      <c r="I293" s="123">
        <f t="shared" si="20"/>
        <v>0</v>
      </c>
      <c r="J293" s="122" t="s">
        <v>1598</v>
      </c>
      <c r="K293" s="122" t="s">
        <v>1599</v>
      </c>
      <c r="L293" s="122" t="s">
        <v>890</v>
      </c>
      <c r="M293" s="267" t="s">
        <v>4760</v>
      </c>
      <c r="N293" s="264">
        <v>43280</v>
      </c>
      <c r="O293" s="263" t="s">
        <v>4719</v>
      </c>
      <c r="P293" s="263" t="s">
        <v>3964</v>
      </c>
      <c r="Q293" s="263" t="s">
        <v>3672</v>
      </c>
      <c r="R293" s="126"/>
    </row>
    <row r="294" spans="1:18" s="34" customFormat="1" ht="30" hidden="1" customHeight="1" outlineLevel="4" x14ac:dyDescent="0.25">
      <c r="A294" s="110">
        <v>70</v>
      </c>
      <c r="B294" s="128" t="s">
        <v>1350</v>
      </c>
      <c r="C294" s="106" t="s">
        <v>1123</v>
      </c>
      <c r="D294" s="110">
        <v>15</v>
      </c>
      <c r="E294" s="110" t="s">
        <v>724</v>
      </c>
      <c r="F294" s="122">
        <v>75300</v>
      </c>
      <c r="G294" s="122">
        <v>75300</v>
      </c>
      <c r="H294" s="122">
        <v>0</v>
      </c>
      <c r="I294" s="123">
        <f t="shared" si="20"/>
        <v>0</v>
      </c>
      <c r="J294" s="122" t="s">
        <v>1598</v>
      </c>
      <c r="K294" s="122" t="s">
        <v>1599</v>
      </c>
      <c r="L294" s="122" t="s">
        <v>890</v>
      </c>
      <c r="M294" s="267" t="s">
        <v>4760</v>
      </c>
      <c r="N294" s="264">
        <v>43280</v>
      </c>
      <c r="O294" s="263" t="s">
        <v>4719</v>
      </c>
      <c r="P294" s="263" t="s">
        <v>3964</v>
      </c>
      <c r="Q294" s="263" t="s">
        <v>3672</v>
      </c>
      <c r="R294" s="126"/>
    </row>
    <row r="295" spans="1:18" s="34" customFormat="1" ht="30" hidden="1" customHeight="1" outlineLevel="4" x14ac:dyDescent="0.25">
      <c r="A295" s="110">
        <v>71</v>
      </c>
      <c r="B295" s="128" t="s">
        <v>1350</v>
      </c>
      <c r="C295" s="106" t="s">
        <v>1123</v>
      </c>
      <c r="D295" s="110">
        <v>15</v>
      </c>
      <c r="E295" s="110" t="s">
        <v>724</v>
      </c>
      <c r="F295" s="122">
        <v>75300</v>
      </c>
      <c r="G295" s="122">
        <v>75300</v>
      </c>
      <c r="H295" s="122">
        <v>0</v>
      </c>
      <c r="I295" s="123">
        <f t="shared" si="20"/>
        <v>0</v>
      </c>
      <c r="J295" s="122" t="s">
        <v>1598</v>
      </c>
      <c r="K295" s="122" t="s">
        <v>1599</v>
      </c>
      <c r="L295" s="122" t="s">
        <v>890</v>
      </c>
      <c r="M295" s="267" t="s">
        <v>4760</v>
      </c>
      <c r="N295" s="264">
        <v>43280</v>
      </c>
      <c r="O295" s="263" t="s">
        <v>4719</v>
      </c>
      <c r="P295" s="263" t="s">
        <v>3964</v>
      </c>
      <c r="Q295" s="263" t="s">
        <v>3672</v>
      </c>
      <c r="R295" s="126"/>
    </row>
    <row r="296" spans="1:18" s="34" customFormat="1" ht="30" hidden="1" customHeight="1" outlineLevel="4" x14ac:dyDescent="0.25">
      <c r="A296" s="110">
        <v>72</v>
      </c>
      <c r="B296" s="128" t="s">
        <v>1350</v>
      </c>
      <c r="C296" s="106" t="s">
        <v>1123</v>
      </c>
      <c r="D296" s="110">
        <v>15</v>
      </c>
      <c r="E296" s="110" t="s">
        <v>724</v>
      </c>
      <c r="F296" s="122">
        <v>75300</v>
      </c>
      <c r="G296" s="122">
        <v>75300</v>
      </c>
      <c r="H296" s="122">
        <v>0</v>
      </c>
      <c r="I296" s="123">
        <f t="shared" si="20"/>
        <v>0</v>
      </c>
      <c r="J296" s="122" t="s">
        <v>1598</v>
      </c>
      <c r="K296" s="122" t="s">
        <v>1599</v>
      </c>
      <c r="L296" s="122" t="s">
        <v>890</v>
      </c>
      <c r="M296" s="267" t="s">
        <v>4760</v>
      </c>
      <c r="N296" s="264">
        <v>43280</v>
      </c>
      <c r="O296" s="263" t="s">
        <v>4719</v>
      </c>
      <c r="P296" s="263" t="s">
        <v>3964</v>
      </c>
      <c r="Q296" s="263" t="s">
        <v>3672</v>
      </c>
      <c r="R296" s="126"/>
    </row>
    <row r="297" spans="1:18" s="34" customFormat="1" ht="30" hidden="1" customHeight="1" outlineLevel="4" x14ac:dyDescent="0.25">
      <c r="A297" s="110">
        <v>73</v>
      </c>
      <c r="B297" s="128" t="s">
        <v>1350</v>
      </c>
      <c r="C297" s="106" t="s">
        <v>1123</v>
      </c>
      <c r="D297" s="110">
        <v>10</v>
      </c>
      <c r="E297" s="110" t="s">
        <v>724</v>
      </c>
      <c r="F297" s="122">
        <v>50200</v>
      </c>
      <c r="G297" s="122">
        <v>50200</v>
      </c>
      <c r="H297" s="122">
        <v>0</v>
      </c>
      <c r="I297" s="123">
        <f t="shared" si="20"/>
        <v>0</v>
      </c>
      <c r="J297" s="122" t="s">
        <v>1598</v>
      </c>
      <c r="K297" s="122" t="s">
        <v>1599</v>
      </c>
      <c r="L297" s="122" t="s">
        <v>890</v>
      </c>
      <c r="M297" s="267" t="s">
        <v>4760</v>
      </c>
      <c r="N297" s="264">
        <v>43280</v>
      </c>
      <c r="O297" s="263" t="s">
        <v>4719</v>
      </c>
      <c r="P297" s="263" t="s">
        <v>3964</v>
      </c>
      <c r="Q297" s="263" t="s">
        <v>3672</v>
      </c>
      <c r="R297" s="126"/>
    </row>
    <row r="298" spans="1:18" s="34" customFormat="1" ht="30" hidden="1" customHeight="1" outlineLevel="4" x14ac:dyDescent="0.25">
      <c r="A298" s="110">
        <v>74</v>
      </c>
      <c r="B298" s="128" t="s">
        <v>1350</v>
      </c>
      <c r="C298" s="106" t="s">
        <v>1123</v>
      </c>
      <c r="D298" s="110">
        <v>10</v>
      </c>
      <c r="E298" s="110" t="s">
        <v>724</v>
      </c>
      <c r="F298" s="122">
        <v>50200</v>
      </c>
      <c r="G298" s="122">
        <v>50200</v>
      </c>
      <c r="H298" s="122">
        <v>0</v>
      </c>
      <c r="I298" s="123">
        <f t="shared" si="20"/>
        <v>0</v>
      </c>
      <c r="J298" s="122" t="s">
        <v>1598</v>
      </c>
      <c r="K298" s="122" t="s">
        <v>1599</v>
      </c>
      <c r="L298" s="122" t="s">
        <v>890</v>
      </c>
      <c r="M298" s="267" t="s">
        <v>4760</v>
      </c>
      <c r="N298" s="264">
        <v>43280</v>
      </c>
      <c r="O298" s="263" t="s">
        <v>4719</v>
      </c>
      <c r="P298" s="263" t="s">
        <v>3964</v>
      </c>
      <c r="Q298" s="263" t="s">
        <v>3672</v>
      </c>
      <c r="R298" s="126"/>
    </row>
    <row r="299" spans="1:18" s="34" customFormat="1" ht="30" hidden="1" customHeight="1" outlineLevel="4" x14ac:dyDescent="0.25">
      <c r="A299" s="110">
        <v>75</v>
      </c>
      <c r="B299" s="128" t="s">
        <v>1350</v>
      </c>
      <c r="C299" s="106" t="s">
        <v>1123</v>
      </c>
      <c r="D299" s="110">
        <v>10</v>
      </c>
      <c r="E299" s="110" t="s">
        <v>724</v>
      </c>
      <c r="F299" s="122">
        <v>58120</v>
      </c>
      <c r="G299" s="122">
        <v>58120</v>
      </c>
      <c r="H299" s="122">
        <v>0</v>
      </c>
      <c r="I299" s="123">
        <f t="shared" si="20"/>
        <v>0</v>
      </c>
      <c r="J299" s="122" t="s">
        <v>1598</v>
      </c>
      <c r="K299" s="122" t="s">
        <v>1599</v>
      </c>
      <c r="L299" s="122" t="s">
        <v>890</v>
      </c>
      <c r="M299" s="267" t="s">
        <v>4760</v>
      </c>
      <c r="N299" s="264">
        <v>43280</v>
      </c>
      <c r="O299" s="263" t="s">
        <v>4719</v>
      </c>
      <c r="P299" s="263" t="s">
        <v>3964</v>
      </c>
      <c r="Q299" s="263" t="s">
        <v>3672</v>
      </c>
      <c r="R299" s="126"/>
    </row>
    <row r="300" spans="1:18" s="34" customFormat="1" ht="30" hidden="1" customHeight="1" outlineLevel="4" x14ac:dyDescent="0.25">
      <c r="A300" s="110">
        <v>76</v>
      </c>
      <c r="B300" s="128" t="s">
        <v>1350</v>
      </c>
      <c r="C300" s="106" t="s">
        <v>1123</v>
      </c>
      <c r="D300" s="110">
        <v>10</v>
      </c>
      <c r="E300" s="110" t="s">
        <v>724</v>
      </c>
      <c r="F300" s="122">
        <v>58120</v>
      </c>
      <c r="G300" s="122">
        <v>58120</v>
      </c>
      <c r="H300" s="122">
        <v>0</v>
      </c>
      <c r="I300" s="123">
        <f t="shared" si="20"/>
        <v>0</v>
      </c>
      <c r="J300" s="122" t="s">
        <v>1598</v>
      </c>
      <c r="K300" s="122" t="s">
        <v>1599</v>
      </c>
      <c r="L300" s="122" t="s">
        <v>890</v>
      </c>
      <c r="M300" s="267" t="s">
        <v>4760</v>
      </c>
      <c r="N300" s="264">
        <v>43280</v>
      </c>
      <c r="O300" s="263" t="s">
        <v>4719</v>
      </c>
      <c r="P300" s="263" t="s">
        <v>3964</v>
      </c>
      <c r="Q300" s="263" t="s">
        <v>3672</v>
      </c>
      <c r="R300" s="126"/>
    </row>
    <row r="301" spans="1:18" s="34" customFormat="1" ht="30" hidden="1" customHeight="1" outlineLevel="4" x14ac:dyDescent="0.25">
      <c r="A301" s="110">
        <v>77</v>
      </c>
      <c r="B301" s="128" t="s">
        <v>1350</v>
      </c>
      <c r="C301" s="106" t="s">
        <v>1123</v>
      </c>
      <c r="D301" s="110">
        <v>10</v>
      </c>
      <c r="E301" s="110" t="s">
        <v>724</v>
      </c>
      <c r="F301" s="122">
        <v>58120</v>
      </c>
      <c r="G301" s="122">
        <v>58120</v>
      </c>
      <c r="H301" s="122">
        <v>0</v>
      </c>
      <c r="I301" s="123">
        <f t="shared" si="20"/>
        <v>0</v>
      </c>
      <c r="J301" s="122" t="s">
        <v>1598</v>
      </c>
      <c r="K301" s="122" t="s">
        <v>1599</v>
      </c>
      <c r="L301" s="122" t="s">
        <v>890</v>
      </c>
      <c r="M301" s="267" t="s">
        <v>4760</v>
      </c>
      <c r="N301" s="264">
        <v>43280</v>
      </c>
      <c r="O301" s="263" t="s">
        <v>4719</v>
      </c>
      <c r="P301" s="263" t="s">
        <v>3964</v>
      </c>
      <c r="Q301" s="263" t="s">
        <v>3672</v>
      </c>
      <c r="R301" s="126"/>
    </row>
    <row r="302" spans="1:18" s="34" customFormat="1" ht="30" hidden="1" customHeight="1" outlineLevel="4" x14ac:dyDescent="0.25">
      <c r="A302" s="110">
        <v>78</v>
      </c>
      <c r="B302" s="128" t="s">
        <v>1350</v>
      </c>
      <c r="C302" s="106" t="s">
        <v>1123</v>
      </c>
      <c r="D302" s="110">
        <v>10</v>
      </c>
      <c r="E302" s="110" t="s">
        <v>724</v>
      </c>
      <c r="F302" s="122">
        <v>58120</v>
      </c>
      <c r="G302" s="122">
        <v>58120</v>
      </c>
      <c r="H302" s="122">
        <v>0</v>
      </c>
      <c r="I302" s="123">
        <f t="shared" si="20"/>
        <v>0</v>
      </c>
      <c r="J302" s="122" t="s">
        <v>1598</v>
      </c>
      <c r="K302" s="122" t="s">
        <v>1599</v>
      </c>
      <c r="L302" s="122" t="s">
        <v>890</v>
      </c>
      <c r="M302" s="267" t="s">
        <v>4760</v>
      </c>
      <c r="N302" s="264">
        <v>43280</v>
      </c>
      <c r="O302" s="263" t="s">
        <v>4719</v>
      </c>
      <c r="P302" s="263" t="s">
        <v>3964</v>
      </c>
      <c r="Q302" s="263" t="s">
        <v>3672</v>
      </c>
      <c r="R302" s="126"/>
    </row>
    <row r="303" spans="1:18" s="34" customFormat="1" ht="30" hidden="1" customHeight="1" outlineLevel="4" x14ac:dyDescent="0.25">
      <c r="A303" s="110">
        <v>79</v>
      </c>
      <c r="B303" s="128" t="s">
        <v>1350</v>
      </c>
      <c r="C303" s="106" t="s">
        <v>1123</v>
      </c>
      <c r="D303" s="110">
        <v>10</v>
      </c>
      <c r="E303" s="110" t="s">
        <v>724</v>
      </c>
      <c r="F303" s="122">
        <v>58120</v>
      </c>
      <c r="G303" s="122">
        <v>58120</v>
      </c>
      <c r="H303" s="122">
        <v>0</v>
      </c>
      <c r="I303" s="123">
        <f t="shared" si="20"/>
        <v>0</v>
      </c>
      <c r="J303" s="122" t="s">
        <v>1598</v>
      </c>
      <c r="K303" s="122" t="s">
        <v>1599</v>
      </c>
      <c r="L303" s="122" t="s">
        <v>890</v>
      </c>
      <c r="M303" s="267" t="s">
        <v>4760</v>
      </c>
      <c r="N303" s="264">
        <v>43280</v>
      </c>
      <c r="O303" s="263" t="s">
        <v>4719</v>
      </c>
      <c r="P303" s="263" t="s">
        <v>3964</v>
      </c>
      <c r="Q303" s="263" t="s">
        <v>3672</v>
      </c>
      <c r="R303" s="126"/>
    </row>
    <row r="304" spans="1:18" s="34" customFormat="1" ht="30" hidden="1" customHeight="1" outlineLevel="4" x14ac:dyDescent="0.25">
      <c r="A304" s="110">
        <v>80</v>
      </c>
      <c r="B304" s="128" t="s">
        <v>1350</v>
      </c>
      <c r="C304" s="106" t="s">
        <v>1123</v>
      </c>
      <c r="D304" s="110">
        <v>10</v>
      </c>
      <c r="E304" s="110" t="s">
        <v>724</v>
      </c>
      <c r="F304" s="122">
        <v>58120</v>
      </c>
      <c r="G304" s="122">
        <v>58120</v>
      </c>
      <c r="H304" s="122">
        <v>0</v>
      </c>
      <c r="I304" s="123">
        <f t="shared" si="20"/>
        <v>0</v>
      </c>
      <c r="J304" s="122" t="s">
        <v>1598</v>
      </c>
      <c r="K304" s="122" t="s">
        <v>1599</v>
      </c>
      <c r="L304" s="122" t="s">
        <v>890</v>
      </c>
      <c r="M304" s="267" t="s">
        <v>4760</v>
      </c>
      <c r="N304" s="264">
        <v>43280</v>
      </c>
      <c r="O304" s="263" t="s">
        <v>4719</v>
      </c>
      <c r="P304" s="263" t="s">
        <v>3964</v>
      </c>
      <c r="Q304" s="263" t="s">
        <v>3672</v>
      </c>
      <c r="R304" s="126"/>
    </row>
    <row r="305" spans="1:18" s="34" customFormat="1" ht="30" hidden="1" customHeight="1" outlineLevel="4" x14ac:dyDescent="0.25">
      <c r="A305" s="110">
        <v>81</v>
      </c>
      <c r="B305" s="128" t="s">
        <v>1350</v>
      </c>
      <c r="C305" s="106" t="s">
        <v>1123</v>
      </c>
      <c r="D305" s="110">
        <v>10</v>
      </c>
      <c r="E305" s="110" t="s">
        <v>724</v>
      </c>
      <c r="F305" s="122">
        <v>65780</v>
      </c>
      <c r="G305" s="122">
        <v>65780</v>
      </c>
      <c r="H305" s="122">
        <v>0</v>
      </c>
      <c r="I305" s="123">
        <f t="shared" si="20"/>
        <v>0</v>
      </c>
      <c r="J305" s="122" t="s">
        <v>1598</v>
      </c>
      <c r="K305" s="122" t="s">
        <v>1599</v>
      </c>
      <c r="L305" s="122" t="s">
        <v>890</v>
      </c>
      <c r="M305" s="267" t="s">
        <v>4760</v>
      </c>
      <c r="N305" s="264">
        <v>43280</v>
      </c>
      <c r="O305" s="263" t="s">
        <v>4719</v>
      </c>
      <c r="P305" s="263" t="s">
        <v>3964</v>
      </c>
      <c r="Q305" s="263" t="s">
        <v>3672</v>
      </c>
      <c r="R305" s="126"/>
    </row>
    <row r="306" spans="1:18" s="34" customFormat="1" ht="30" hidden="1" customHeight="1" outlineLevel="4" x14ac:dyDescent="0.25">
      <c r="A306" s="110">
        <v>82</v>
      </c>
      <c r="B306" s="128" t="s">
        <v>1350</v>
      </c>
      <c r="C306" s="106" t="s">
        <v>1123</v>
      </c>
      <c r="D306" s="110">
        <v>10</v>
      </c>
      <c r="E306" s="110" t="s">
        <v>724</v>
      </c>
      <c r="F306" s="122">
        <v>65780</v>
      </c>
      <c r="G306" s="122">
        <v>65780</v>
      </c>
      <c r="H306" s="122">
        <v>0</v>
      </c>
      <c r="I306" s="123">
        <f t="shared" si="20"/>
        <v>0</v>
      </c>
      <c r="J306" s="122" t="s">
        <v>1598</v>
      </c>
      <c r="K306" s="122" t="s">
        <v>1599</v>
      </c>
      <c r="L306" s="122" t="s">
        <v>890</v>
      </c>
      <c r="M306" s="267" t="s">
        <v>4760</v>
      </c>
      <c r="N306" s="264">
        <v>43280</v>
      </c>
      <c r="O306" s="263" t="s">
        <v>4719</v>
      </c>
      <c r="P306" s="263" t="s">
        <v>3964</v>
      </c>
      <c r="Q306" s="263" t="s">
        <v>3672</v>
      </c>
      <c r="R306" s="126"/>
    </row>
    <row r="307" spans="1:18" s="34" customFormat="1" ht="30" hidden="1" customHeight="1" outlineLevel="4" x14ac:dyDescent="0.25">
      <c r="A307" s="110">
        <v>83</v>
      </c>
      <c r="B307" s="128" t="s">
        <v>1350</v>
      </c>
      <c r="C307" s="106" t="s">
        <v>1123</v>
      </c>
      <c r="D307" s="110">
        <v>10</v>
      </c>
      <c r="E307" s="110" t="s">
        <v>724</v>
      </c>
      <c r="F307" s="122">
        <v>65780</v>
      </c>
      <c r="G307" s="122">
        <v>65780</v>
      </c>
      <c r="H307" s="122">
        <v>0</v>
      </c>
      <c r="I307" s="123">
        <f t="shared" si="20"/>
        <v>0</v>
      </c>
      <c r="J307" s="122" t="s">
        <v>1598</v>
      </c>
      <c r="K307" s="122" t="s">
        <v>1599</v>
      </c>
      <c r="L307" s="122" t="s">
        <v>890</v>
      </c>
      <c r="M307" s="267" t="s">
        <v>4760</v>
      </c>
      <c r="N307" s="264">
        <v>43280</v>
      </c>
      <c r="O307" s="263" t="s">
        <v>4719</v>
      </c>
      <c r="P307" s="263" t="s">
        <v>3964</v>
      </c>
      <c r="Q307" s="263" t="s">
        <v>3672</v>
      </c>
      <c r="R307" s="126"/>
    </row>
    <row r="308" spans="1:18" s="34" customFormat="1" ht="30" hidden="1" customHeight="1" outlineLevel="4" x14ac:dyDescent="0.25">
      <c r="A308" s="110">
        <v>84</v>
      </c>
      <c r="B308" s="128" t="s">
        <v>1350</v>
      </c>
      <c r="C308" s="106" t="s">
        <v>1123</v>
      </c>
      <c r="D308" s="110">
        <v>10</v>
      </c>
      <c r="E308" s="110" t="s">
        <v>724</v>
      </c>
      <c r="F308" s="122">
        <v>65780</v>
      </c>
      <c r="G308" s="122">
        <v>65780</v>
      </c>
      <c r="H308" s="122">
        <v>0</v>
      </c>
      <c r="I308" s="123">
        <f t="shared" si="20"/>
        <v>0</v>
      </c>
      <c r="J308" s="122" t="s">
        <v>1598</v>
      </c>
      <c r="K308" s="122" t="s">
        <v>1599</v>
      </c>
      <c r="L308" s="122" t="s">
        <v>890</v>
      </c>
      <c r="M308" s="267" t="s">
        <v>4760</v>
      </c>
      <c r="N308" s="264">
        <v>43280</v>
      </c>
      <c r="O308" s="263" t="s">
        <v>4719</v>
      </c>
      <c r="P308" s="263" t="s">
        <v>3964</v>
      </c>
      <c r="Q308" s="263" t="s">
        <v>3672</v>
      </c>
      <c r="R308" s="126"/>
    </row>
    <row r="309" spans="1:18" s="34" customFormat="1" ht="30" hidden="1" customHeight="1" outlineLevel="4" x14ac:dyDescent="0.25">
      <c r="A309" s="110">
        <v>85</v>
      </c>
      <c r="B309" s="128" t="s">
        <v>1350</v>
      </c>
      <c r="C309" s="106" t="s">
        <v>1123</v>
      </c>
      <c r="D309" s="110">
        <v>10</v>
      </c>
      <c r="E309" s="110" t="s">
        <v>724</v>
      </c>
      <c r="F309" s="122">
        <v>51760</v>
      </c>
      <c r="G309" s="122">
        <v>51760</v>
      </c>
      <c r="H309" s="122">
        <v>0</v>
      </c>
      <c r="I309" s="123">
        <f t="shared" si="20"/>
        <v>0</v>
      </c>
      <c r="J309" s="122" t="s">
        <v>1598</v>
      </c>
      <c r="K309" s="122" t="s">
        <v>1599</v>
      </c>
      <c r="L309" s="122" t="s">
        <v>890</v>
      </c>
      <c r="M309" s="267" t="s">
        <v>4760</v>
      </c>
      <c r="N309" s="264">
        <v>43280</v>
      </c>
      <c r="O309" s="263" t="s">
        <v>4719</v>
      </c>
      <c r="P309" s="263" t="s">
        <v>3964</v>
      </c>
      <c r="Q309" s="263" t="s">
        <v>3672</v>
      </c>
      <c r="R309" s="126"/>
    </row>
    <row r="310" spans="1:18" s="34" customFormat="1" ht="30" hidden="1" customHeight="1" outlineLevel="4" x14ac:dyDescent="0.25">
      <c r="A310" s="110">
        <v>86</v>
      </c>
      <c r="B310" s="128" t="s">
        <v>1350</v>
      </c>
      <c r="C310" s="106" t="s">
        <v>1123</v>
      </c>
      <c r="D310" s="110">
        <v>10</v>
      </c>
      <c r="E310" s="110" t="s">
        <v>724</v>
      </c>
      <c r="F310" s="122">
        <v>51760</v>
      </c>
      <c r="G310" s="122">
        <v>51760</v>
      </c>
      <c r="H310" s="122">
        <v>0</v>
      </c>
      <c r="I310" s="123">
        <f t="shared" si="20"/>
        <v>0</v>
      </c>
      <c r="J310" s="122" t="s">
        <v>1598</v>
      </c>
      <c r="K310" s="122" t="s">
        <v>1599</v>
      </c>
      <c r="L310" s="122" t="s">
        <v>890</v>
      </c>
      <c r="M310" s="267" t="s">
        <v>4760</v>
      </c>
      <c r="N310" s="264">
        <v>43280</v>
      </c>
      <c r="O310" s="263" t="s">
        <v>4719</v>
      </c>
      <c r="P310" s="263" t="s">
        <v>3964</v>
      </c>
      <c r="Q310" s="263" t="s">
        <v>3672</v>
      </c>
      <c r="R310" s="126"/>
    </row>
    <row r="311" spans="1:18" s="34" customFormat="1" ht="30" hidden="1" customHeight="1" outlineLevel="4" x14ac:dyDescent="0.25">
      <c r="A311" s="110">
        <v>87</v>
      </c>
      <c r="B311" s="128" t="s">
        <v>1350</v>
      </c>
      <c r="C311" s="106" t="s">
        <v>1123</v>
      </c>
      <c r="D311" s="110">
        <v>10</v>
      </c>
      <c r="E311" s="110" t="s">
        <v>724</v>
      </c>
      <c r="F311" s="122">
        <v>51760</v>
      </c>
      <c r="G311" s="122">
        <v>51760</v>
      </c>
      <c r="H311" s="122">
        <v>0</v>
      </c>
      <c r="I311" s="123">
        <f t="shared" si="20"/>
        <v>0</v>
      </c>
      <c r="J311" s="122" t="s">
        <v>1598</v>
      </c>
      <c r="K311" s="122" t="s">
        <v>1599</v>
      </c>
      <c r="L311" s="122" t="s">
        <v>890</v>
      </c>
      <c r="M311" s="267" t="s">
        <v>4760</v>
      </c>
      <c r="N311" s="264">
        <v>43280</v>
      </c>
      <c r="O311" s="263" t="s">
        <v>4719</v>
      </c>
      <c r="P311" s="263" t="s">
        <v>3964</v>
      </c>
      <c r="Q311" s="263" t="s">
        <v>3672</v>
      </c>
      <c r="R311" s="126"/>
    </row>
    <row r="312" spans="1:18" s="34" customFormat="1" ht="30" hidden="1" customHeight="1" outlineLevel="4" x14ac:dyDescent="0.25">
      <c r="A312" s="110">
        <v>88</v>
      </c>
      <c r="B312" s="128" t="s">
        <v>1350</v>
      </c>
      <c r="C312" s="106" t="s">
        <v>1123</v>
      </c>
      <c r="D312" s="110">
        <v>10</v>
      </c>
      <c r="E312" s="110" t="s">
        <v>724</v>
      </c>
      <c r="F312" s="122">
        <v>51760</v>
      </c>
      <c r="G312" s="122">
        <v>51760</v>
      </c>
      <c r="H312" s="122">
        <v>0</v>
      </c>
      <c r="I312" s="123">
        <f t="shared" si="20"/>
        <v>0</v>
      </c>
      <c r="J312" s="122" t="s">
        <v>1598</v>
      </c>
      <c r="K312" s="122" t="s">
        <v>1599</v>
      </c>
      <c r="L312" s="122" t="s">
        <v>890</v>
      </c>
      <c r="M312" s="267" t="s">
        <v>4760</v>
      </c>
      <c r="N312" s="264">
        <v>43280</v>
      </c>
      <c r="O312" s="263" t="s">
        <v>4719</v>
      </c>
      <c r="P312" s="263" t="s">
        <v>3964</v>
      </c>
      <c r="Q312" s="263" t="s">
        <v>3672</v>
      </c>
      <c r="R312" s="126"/>
    </row>
    <row r="313" spans="1:18" s="34" customFormat="1" ht="30" hidden="1" customHeight="1" outlineLevel="4" x14ac:dyDescent="0.25">
      <c r="A313" s="110">
        <v>89</v>
      </c>
      <c r="B313" s="128" t="s">
        <v>1350</v>
      </c>
      <c r="C313" s="106" t="s">
        <v>1123</v>
      </c>
      <c r="D313" s="110">
        <v>10</v>
      </c>
      <c r="E313" s="110" t="s">
        <v>724</v>
      </c>
      <c r="F313" s="122">
        <v>54240</v>
      </c>
      <c r="G313" s="122">
        <v>54240</v>
      </c>
      <c r="H313" s="122">
        <v>0</v>
      </c>
      <c r="I313" s="123">
        <f t="shared" si="20"/>
        <v>0</v>
      </c>
      <c r="J313" s="122" t="s">
        <v>1598</v>
      </c>
      <c r="K313" s="122" t="s">
        <v>1599</v>
      </c>
      <c r="L313" s="122" t="s">
        <v>890</v>
      </c>
      <c r="M313" s="267" t="s">
        <v>4760</v>
      </c>
      <c r="N313" s="264">
        <v>43280</v>
      </c>
      <c r="O313" s="263" t="s">
        <v>4719</v>
      </c>
      <c r="P313" s="263" t="s">
        <v>3964</v>
      </c>
      <c r="Q313" s="263" t="s">
        <v>3672</v>
      </c>
      <c r="R313" s="126"/>
    </row>
    <row r="314" spans="1:18" s="34" customFormat="1" ht="30" hidden="1" customHeight="1" outlineLevel="4" x14ac:dyDescent="0.25">
      <c r="A314" s="110">
        <v>90</v>
      </c>
      <c r="B314" s="128" t="s">
        <v>1350</v>
      </c>
      <c r="C314" s="106" t="s">
        <v>1123</v>
      </c>
      <c r="D314" s="110">
        <v>10</v>
      </c>
      <c r="E314" s="110" t="s">
        <v>724</v>
      </c>
      <c r="F314" s="122">
        <v>54240</v>
      </c>
      <c r="G314" s="122">
        <v>54240</v>
      </c>
      <c r="H314" s="122">
        <v>0</v>
      </c>
      <c r="I314" s="123">
        <f t="shared" si="20"/>
        <v>0</v>
      </c>
      <c r="J314" s="122" t="s">
        <v>1598</v>
      </c>
      <c r="K314" s="122" t="s">
        <v>1599</v>
      </c>
      <c r="L314" s="122" t="s">
        <v>890</v>
      </c>
      <c r="M314" s="267" t="s">
        <v>4760</v>
      </c>
      <c r="N314" s="264">
        <v>43280</v>
      </c>
      <c r="O314" s="263" t="s">
        <v>4719</v>
      </c>
      <c r="P314" s="263" t="s">
        <v>3964</v>
      </c>
      <c r="Q314" s="263" t="s">
        <v>3672</v>
      </c>
      <c r="R314" s="126"/>
    </row>
    <row r="315" spans="1:18" s="34" customFormat="1" ht="30" hidden="1" customHeight="1" outlineLevel="4" x14ac:dyDescent="0.25">
      <c r="A315" s="110">
        <v>91</v>
      </c>
      <c r="B315" s="128" t="s">
        <v>1350</v>
      </c>
      <c r="C315" s="106" t="s">
        <v>1123</v>
      </c>
      <c r="D315" s="110">
        <v>10</v>
      </c>
      <c r="E315" s="110" t="s">
        <v>724</v>
      </c>
      <c r="F315" s="122">
        <v>54240</v>
      </c>
      <c r="G315" s="122">
        <v>54240</v>
      </c>
      <c r="H315" s="122">
        <v>0</v>
      </c>
      <c r="I315" s="123">
        <f t="shared" si="20"/>
        <v>0</v>
      </c>
      <c r="J315" s="122" t="s">
        <v>1598</v>
      </c>
      <c r="K315" s="122" t="s">
        <v>1599</v>
      </c>
      <c r="L315" s="122" t="s">
        <v>890</v>
      </c>
      <c r="M315" s="267" t="s">
        <v>4760</v>
      </c>
      <c r="N315" s="264">
        <v>43280</v>
      </c>
      <c r="O315" s="263" t="s">
        <v>4719</v>
      </c>
      <c r="P315" s="263" t="s">
        <v>3964</v>
      </c>
      <c r="Q315" s="263" t="s">
        <v>3672</v>
      </c>
      <c r="R315" s="126"/>
    </row>
    <row r="316" spans="1:18" s="34" customFormat="1" ht="30" hidden="1" customHeight="1" outlineLevel="4" x14ac:dyDescent="0.25">
      <c r="A316" s="110">
        <v>92</v>
      </c>
      <c r="B316" s="128" t="s">
        <v>1350</v>
      </c>
      <c r="C316" s="106" t="s">
        <v>1123</v>
      </c>
      <c r="D316" s="110">
        <v>10</v>
      </c>
      <c r="E316" s="110" t="s">
        <v>724</v>
      </c>
      <c r="F316" s="122">
        <v>54240</v>
      </c>
      <c r="G316" s="122">
        <v>54240</v>
      </c>
      <c r="H316" s="122">
        <v>0</v>
      </c>
      <c r="I316" s="123">
        <f t="shared" si="20"/>
        <v>0</v>
      </c>
      <c r="J316" s="122" t="s">
        <v>1598</v>
      </c>
      <c r="K316" s="122" t="s">
        <v>1599</v>
      </c>
      <c r="L316" s="122" t="s">
        <v>890</v>
      </c>
      <c r="M316" s="267" t="s">
        <v>4760</v>
      </c>
      <c r="N316" s="264">
        <v>43280</v>
      </c>
      <c r="O316" s="263" t="s">
        <v>4719</v>
      </c>
      <c r="P316" s="263" t="s">
        <v>3964</v>
      </c>
      <c r="Q316" s="263" t="s">
        <v>3672</v>
      </c>
      <c r="R316" s="126"/>
    </row>
    <row r="317" spans="1:18" s="34" customFormat="1" ht="30" hidden="1" customHeight="1" outlineLevel="4" x14ac:dyDescent="0.25">
      <c r="A317" s="110">
        <v>93</v>
      </c>
      <c r="B317" s="128" t="s">
        <v>1350</v>
      </c>
      <c r="C317" s="106" t="s">
        <v>1123</v>
      </c>
      <c r="D317" s="110">
        <v>10</v>
      </c>
      <c r="E317" s="110" t="s">
        <v>724</v>
      </c>
      <c r="F317" s="122">
        <v>56000</v>
      </c>
      <c r="G317" s="122">
        <v>56000</v>
      </c>
      <c r="H317" s="122">
        <v>0</v>
      </c>
      <c r="I317" s="123">
        <f t="shared" si="20"/>
        <v>0</v>
      </c>
      <c r="J317" s="122" t="s">
        <v>1598</v>
      </c>
      <c r="K317" s="122" t="s">
        <v>1599</v>
      </c>
      <c r="L317" s="122" t="s">
        <v>890</v>
      </c>
      <c r="M317" s="267" t="s">
        <v>4760</v>
      </c>
      <c r="N317" s="264">
        <v>43280</v>
      </c>
      <c r="O317" s="263" t="s">
        <v>4719</v>
      </c>
      <c r="P317" s="263" t="s">
        <v>3964</v>
      </c>
      <c r="Q317" s="263" t="s">
        <v>3672</v>
      </c>
      <c r="R317" s="126"/>
    </row>
    <row r="318" spans="1:18" s="34" customFormat="1" ht="30" hidden="1" customHeight="1" outlineLevel="4" x14ac:dyDescent="0.25">
      <c r="A318" s="110">
        <v>94</v>
      </c>
      <c r="B318" s="128" t="s">
        <v>1350</v>
      </c>
      <c r="C318" s="106" t="s">
        <v>1123</v>
      </c>
      <c r="D318" s="110">
        <v>10</v>
      </c>
      <c r="E318" s="110" t="s">
        <v>724</v>
      </c>
      <c r="F318" s="122">
        <v>56000</v>
      </c>
      <c r="G318" s="122">
        <v>56000</v>
      </c>
      <c r="H318" s="122">
        <v>0</v>
      </c>
      <c r="I318" s="123">
        <f t="shared" si="20"/>
        <v>0</v>
      </c>
      <c r="J318" s="122" t="s">
        <v>1598</v>
      </c>
      <c r="K318" s="122" t="s">
        <v>1599</v>
      </c>
      <c r="L318" s="122" t="s">
        <v>890</v>
      </c>
      <c r="M318" s="267" t="s">
        <v>4760</v>
      </c>
      <c r="N318" s="264">
        <v>43280</v>
      </c>
      <c r="O318" s="263" t="s">
        <v>4719</v>
      </c>
      <c r="P318" s="263" t="s">
        <v>3964</v>
      </c>
      <c r="Q318" s="263" t="s">
        <v>3672</v>
      </c>
      <c r="R318" s="126"/>
    </row>
    <row r="319" spans="1:18" s="34" customFormat="1" ht="30" hidden="1" customHeight="1" outlineLevel="4" x14ac:dyDescent="0.25">
      <c r="A319" s="110">
        <v>95</v>
      </c>
      <c r="B319" s="128" t="s">
        <v>1350</v>
      </c>
      <c r="C319" s="106" t="s">
        <v>1123</v>
      </c>
      <c r="D319" s="110">
        <v>10</v>
      </c>
      <c r="E319" s="110" t="s">
        <v>724</v>
      </c>
      <c r="F319" s="122">
        <v>58160</v>
      </c>
      <c r="G319" s="122">
        <v>58160</v>
      </c>
      <c r="H319" s="122">
        <v>0</v>
      </c>
      <c r="I319" s="123">
        <f t="shared" si="20"/>
        <v>0</v>
      </c>
      <c r="J319" s="122" t="s">
        <v>1598</v>
      </c>
      <c r="K319" s="122" t="s">
        <v>1599</v>
      </c>
      <c r="L319" s="122" t="s">
        <v>890</v>
      </c>
      <c r="M319" s="267" t="s">
        <v>4760</v>
      </c>
      <c r="N319" s="264">
        <v>43280</v>
      </c>
      <c r="O319" s="263" t="s">
        <v>4719</v>
      </c>
      <c r="P319" s="263" t="s">
        <v>3964</v>
      </c>
      <c r="Q319" s="263" t="s">
        <v>3672</v>
      </c>
      <c r="R319" s="126"/>
    </row>
    <row r="320" spans="1:18" s="34" customFormat="1" ht="30" hidden="1" customHeight="1" outlineLevel="4" x14ac:dyDescent="0.25">
      <c r="A320" s="110">
        <v>96</v>
      </c>
      <c r="B320" s="128" t="s">
        <v>1350</v>
      </c>
      <c r="C320" s="106" t="s">
        <v>1123</v>
      </c>
      <c r="D320" s="110">
        <v>10</v>
      </c>
      <c r="E320" s="110" t="s">
        <v>724</v>
      </c>
      <c r="F320" s="122">
        <v>59160</v>
      </c>
      <c r="G320" s="122">
        <v>59160</v>
      </c>
      <c r="H320" s="122">
        <v>0</v>
      </c>
      <c r="I320" s="123">
        <f t="shared" si="20"/>
        <v>0</v>
      </c>
      <c r="J320" s="122" t="s">
        <v>1598</v>
      </c>
      <c r="K320" s="122" t="s">
        <v>1599</v>
      </c>
      <c r="L320" s="122" t="s">
        <v>890</v>
      </c>
      <c r="M320" s="267" t="s">
        <v>4760</v>
      </c>
      <c r="N320" s="264">
        <v>43280</v>
      </c>
      <c r="O320" s="263" t="s">
        <v>4719</v>
      </c>
      <c r="P320" s="263" t="s">
        <v>3964</v>
      </c>
      <c r="Q320" s="263" t="s">
        <v>3672</v>
      </c>
      <c r="R320" s="126"/>
    </row>
    <row r="321" spans="1:18" s="34" customFormat="1" ht="30" hidden="1" customHeight="1" outlineLevel="4" x14ac:dyDescent="0.25">
      <c r="A321" s="110">
        <v>97</v>
      </c>
      <c r="B321" s="128" t="s">
        <v>1350</v>
      </c>
      <c r="C321" s="106" t="s">
        <v>1123</v>
      </c>
      <c r="D321" s="110">
        <v>10</v>
      </c>
      <c r="E321" s="110" t="s">
        <v>724</v>
      </c>
      <c r="F321" s="122">
        <v>60160</v>
      </c>
      <c r="G321" s="122">
        <v>60160</v>
      </c>
      <c r="H321" s="122">
        <v>0</v>
      </c>
      <c r="I321" s="123">
        <f t="shared" si="20"/>
        <v>0</v>
      </c>
      <c r="J321" s="122" t="s">
        <v>1598</v>
      </c>
      <c r="K321" s="122" t="s">
        <v>1599</v>
      </c>
      <c r="L321" s="122" t="s">
        <v>890</v>
      </c>
      <c r="M321" s="267" t="s">
        <v>4760</v>
      </c>
      <c r="N321" s="264">
        <v>43280</v>
      </c>
      <c r="O321" s="263" t="s">
        <v>4719</v>
      </c>
      <c r="P321" s="263" t="s">
        <v>3964</v>
      </c>
      <c r="Q321" s="263" t="s">
        <v>3672</v>
      </c>
      <c r="R321" s="126"/>
    </row>
    <row r="322" spans="1:18" s="34" customFormat="1" ht="30" hidden="1" customHeight="1" outlineLevel="4" x14ac:dyDescent="0.25">
      <c r="A322" s="110">
        <v>98</v>
      </c>
      <c r="B322" s="128" t="s">
        <v>1350</v>
      </c>
      <c r="C322" s="106" t="s">
        <v>1123</v>
      </c>
      <c r="D322" s="110">
        <v>10</v>
      </c>
      <c r="E322" s="110" t="s">
        <v>724</v>
      </c>
      <c r="F322" s="122">
        <v>62160</v>
      </c>
      <c r="G322" s="122">
        <v>62160</v>
      </c>
      <c r="H322" s="122">
        <v>0</v>
      </c>
      <c r="I322" s="123">
        <f t="shared" si="20"/>
        <v>0</v>
      </c>
      <c r="J322" s="122" t="s">
        <v>1598</v>
      </c>
      <c r="K322" s="122" t="s">
        <v>1599</v>
      </c>
      <c r="L322" s="122" t="s">
        <v>890</v>
      </c>
      <c r="M322" s="267" t="s">
        <v>4760</v>
      </c>
      <c r="N322" s="264">
        <v>43280</v>
      </c>
      <c r="O322" s="263" t="s">
        <v>4719</v>
      </c>
      <c r="P322" s="263" t="s">
        <v>3964</v>
      </c>
      <c r="Q322" s="263" t="s">
        <v>3672</v>
      </c>
      <c r="R322" s="126"/>
    </row>
    <row r="323" spans="1:18" s="34" customFormat="1" ht="30" hidden="1" customHeight="1" outlineLevel="4" x14ac:dyDescent="0.25">
      <c r="A323" s="110">
        <v>99</v>
      </c>
      <c r="B323" s="128" t="s">
        <v>1350</v>
      </c>
      <c r="C323" s="106" t="s">
        <v>1123</v>
      </c>
      <c r="D323" s="110">
        <v>10</v>
      </c>
      <c r="E323" s="110" t="s">
        <v>724</v>
      </c>
      <c r="F323" s="122">
        <v>62160</v>
      </c>
      <c r="G323" s="122">
        <v>62160</v>
      </c>
      <c r="H323" s="122">
        <v>0</v>
      </c>
      <c r="I323" s="123">
        <f t="shared" si="20"/>
        <v>0</v>
      </c>
      <c r="J323" s="122" t="s">
        <v>1598</v>
      </c>
      <c r="K323" s="122" t="s">
        <v>1599</v>
      </c>
      <c r="L323" s="122" t="s">
        <v>890</v>
      </c>
      <c r="M323" s="267" t="s">
        <v>4760</v>
      </c>
      <c r="N323" s="264">
        <v>43280</v>
      </c>
      <c r="O323" s="263" t="s">
        <v>4719</v>
      </c>
      <c r="P323" s="263" t="s">
        <v>3964</v>
      </c>
      <c r="Q323" s="263" t="s">
        <v>3672</v>
      </c>
      <c r="R323" s="126"/>
    </row>
    <row r="324" spans="1:18" s="34" customFormat="1" ht="30" hidden="1" customHeight="1" outlineLevel="4" x14ac:dyDescent="0.25">
      <c r="A324" s="110">
        <v>100</v>
      </c>
      <c r="B324" s="128" t="s">
        <v>1350</v>
      </c>
      <c r="C324" s="106" t="s">
        <v>1123</v>
      </c>
      <c r="D324" s="110">
        <v>10</v>
      </c>
      <c r="E324" s="110" t="s">
        <v>724</v>
      </c>
      <c r="F324" s="122">
        <v>64080</v>
      </c>
      <c r="G324" s="122">
        <v>64080</v>
      </c>
      <c r="H324" s="122">
        <v>0</v>
      </c>
      <c r="I324" s="123">
        <f t="shared" si="20"/>
        <v>0</v>
      </c>
      <c r="J324" s="122" t="s">
        <v>1598</v>
      </c>
      <c r="K324" s="122" t="s">
        <v>1599</v>
      </c>
      <c r="L324" s="122" t="s">
        <v>890</v>
      </c>
      <c r="M324" s="267" t="s">
        <v>4760</v>
      </c>
      <c r="N324" s="264">
        <v>43280</v>
      </c>
      <c r="O324" s="263" t="s">
        <v>4719</v>
      </c>
      <c r="P324" s="263" t="s">
        <v>3964</v>
      </c>
      <c r="Q324" s="263" t="s">
        <v>3672</v>
      </c>
      <c r="R324" s="126"/>
    </row>
    <row r="325" spans="1:18" s="34" customFormat="1" ht="30" hidden="1" customHeight="1" outlineLevel="4" x14ac:dyDescent="0.25">
      <c r="A325" s="110">
        <v>101</v>
      </c>
      <c r="B325" s="128" t="s">
        <v>1350</v>
      </c>
      <c r="C325" s="106" t="s">
        <v>1123</v>
      </c>
      <c r="D325" s="110">
        <v>10</v>
      </c>
      <c r="E325" s="110" t="s">
        <v>724</v>
      </c>
      <c r="F325" s="122">
        <v>64080</v>
      </c>
      <c r="G325" s="122">
        <v>64080</v>
      </c>
      <c r="H325" s="122">
        <v>0</v>
      </c>
      <c r="I325" s="123">
        <f t="shared" si="20"/>
        <v>0</v>
      </c>
      <c r="J325" s="122" t="s">
        <v>1598</v>
      </c>
      <c r="K325" s="122" t="s">
        <v>1599</v>
      </c>
      <c r="L325" s="122" t="s">
        <v>890</v>
      </c>
      <c r="M325" s="267" t="s">
        <v>4760</v>
      </c>
      <c r="N325" s="264">
        <v>43280</v>
      </c>
      <c r="O325" s="263" t="s">
        <v>4719</v>
      </c>
      <c r="P325" s="263" t="s">
        <v>3964</v>
      </c>
      <c r="Q325" s="263" t="s">
        <v>3672</v>
      </c>
      <c r="R325" s="126"/>
    </row>
    <row r="326" spans="1:18" s="34" customFormat="1" ht="30" hidden="1" customHeight="1" outlineLevel="4" x14ac:dyDescent="0.25">
      <c r="A326" s="110">
        <v>102</v>
      </c>
      <c r="B326" s="128" t="s">
        <v>1350</v>
      </c>
      <c r="C326" s="106" t="s">
        <v>1123</v>
      </c>
      <c r="D326" s="110">
        <v>10</v>
      </c>
      <c r="E326" s="110" t="s">
        <v>724</v>
      </c>
      <c r="F326" s="122">
        <v>66080</v>
      </c>
      <c r="G326" s="122">
        <v>66080</v>
      </c>
      <c r="H326" s="122">
        <v>0</v>
      </c>
      <c r="I326" s="123">
        <f t="shared" si="20"/>
        <v>0</v>
      </c>
      <c r="J326" s="122" t="s">
        <v>1598</v>
      </c>
      <c r="K326" s="122" t="s">
        <v>1599</v>
      </c>
      <c r="L326" s="122" t="s">
        <v>890</v>
      </c>
      <c r="M326" s="267" t="s">
        <v>4760</v>
      </c>
      <c r="N326" s="264">
        <v>43280</v>
      </c>
      <c r="O326" s="263" t="s">
        <v>4719</v>
      </c>
      <c r="P326" s="263" t="s">
        <v>3964</v>
      </c>
      <c r="Q326" s="263" t="s">
        <v>3672</v>
      </c>
      <c r="R326" s="126"/>
    </row>
    <row r="327" spans="1:18" s="34" customFormat="1" ht="30" hidden="1" customHeight="1" outlineLevel="4" x14ac:dyDescent="0.25">
      <c r="A327" s="110">
        <v>103</v>
      </c>
      <c r="B327" s="128" t="s">
        <v>1350</v>
      </c>
      <c r="C327" s="106" t="s">
        <v>1123</v>
      </c>
      <c r="D327" s="110">
        <v>10</v>
      </c>
      <c r="E327" s="110" t="s">
        <v>724</v>
      </c>
      <c r="F327" s="122">
        <v>66080</v>
      </c>
      <c r="G327" s="122">
        <v>66080</v>
      </c>
      <c r="H327" s="122">
        <v>0</v>
      </c>
      <c r="I327" s="123">
        <f t="shared" si="20"/>
        <v>0</v>
      </c>
      <c r="J327" s="122" t="s">
        <v>1598</v>
      </c>
      <c r="K327" s="122" t="s">
        <v>1599</v>
      </c>
      <c r="L327" s="122" t="s">
        <v>890</v>
      </c>
      <c r="M327" s="267" t="s">
        <v>4760</v>
      </c>
      <c r="N327" s="264">
        <v>43280</v>
      </c>
      <c r="O327" s="263" t="s">
        <v>4719</v>
      </c>
      <c r="P327" s="263" t="s">
        <v>3964</v>
      </c>
      <c r="Q327" s="263" t="s">
        <v>3672</v>
      </c>
      <c r="R327" s="126"/>
    </row>
    <row r="328" spans="1:18" s="34" customFormat="1" ht="30" hidden="1" customHeight="1" outlineLevel="4" x14ac:dyDescent="0.25">
      <c r="A328" s="110">
        <v>104</v>
      </c>
      <c r="B328" s="128" t="s">
        <v>1350</v>
      </c>
      <c r="C328" s="106" t="s">
        <v>1123</v>
      </c>
      <c r="D328" s="110">
        <v>10</v>
      </c>
      <c r="E328" s="110" t="s">
        <v>724</v>
      </c>
      <c r="F328" s="122">
        <v>68320</v>
      </c>
      <c r="G328" s="122">
        <v>68320</v>
      </c>
      <c r="H328" s="122">
        <v>0</v>
      </c>
      <c r="I328" s="123">
        <f t="shared" si="20"/>
        <v>0</v>
      </c>
      <c r="J328" s="122" t="s">
        <v>1598</v>
      </c>
      <c r="K328" s="122" t="s">
        <v>1599</v>
      </c>
      <c r="L328" s="122" t="s">
        <v>890</v>
      </c>
      <c r="M328" s="267" t="s">
        <v>4760</v>
      </c>
      <c r="N328" s="264">
        <v>43280</v>
      </c>
      <c r="O328" s="263" t="s">
        <v>4719</v>
      </c>
      <c r="P328" s="263" t="s">
        <v>3964</v>
      </c>
      <c r="Q328" s="263" t="s">
        <v>3672</v>
      </c>
      <c r="R328" s="126"/>
    </row>
    <row r="329" spans="1:18" s="34" customFormat="1" ht="30" hidden="1" customHeight="1" outlineLevel="4" x14ac:dyDescent="0.25">
      <c r="A329" s="110">
        <v>105</v>
      </c>
      <c r="B329" s="128" t="s">
        <v>1350</v>
      </c>
      <c r="C329" s="106" t="s">
        <v>1123</v>
      </c>
      <c r="D329" s="110">
        <v>10</v>
      </c>
      <c r="E329" s="110" t="s">
        <v>724</v>
      </c>
      <c r="F329" s="122">
        <v>70540</v>
      </c>
      <c r="G329" s="122">
        <v>70540</v>
      </c>
      <c r="H329" s="122">
        <v>0</v>
      </c>
      <c r="I329" s="123">
        <f t="shared" si="20"/>
        <v>0</v>
      </c>
      <c r="J329" s="122" t="s">
        <v>1598</v>
      </c>
      <c r="K329" s="122" t="s">
        <v>1599</v>
      </c>
      <c r="L329" s="122" t="s">
        <v>890</v>
      </c>
      <c r="M329" s="267" t="s">
        <v>4760</v>
      </c>
      <c r="N329" s="264">
        <v>43280</v>
      </c>
      <c r="O329" s="263" t="s">
        <v>4719</v>
      </c>
      <c r="P329" s="263" t="s">
        <v>3964</v>
      </c>
      <c r="Q329" s="263" t="s">
        <v>3672</v>
      </c>
      <c r="R329" s="126"/>
    </row>
    <row r="330" spans="1:18" s="34" customFormat="1" ht="30" hidden="1" customHeight="1" outlineLevel="4" x14ac:dyDescent="0.25">
      <c r="A330" s="110">
        <v>106</v>
      </c>
      <c r="B330" s="128" t="s">
        <v>1350</v>
      </c>
      <c r="C330" s="106" t="s">
        <v>1123</v>
      </c>
      <c r="D330" s="110">
        <v>10</v>
      </c>
      <c r="E330" s="110" t="s">
        <v>724</v>
      </c>
      <c r="F330" s="122">
        <v>70540</v>
      </c>
      <c r="G330" s="122">
        <v>70540</v>
      </c>
      <c r="H330" s="122">
        <v>0</v>
      </c>
      <c r="I330" s="123">
        <f t="shared" si="20"/>
        <v>0</v>
      </c>
      <c r="J330" s="122" t="s">
        <v>1598</v>
      </c>
      <c r="K330" s="122" t="s">
        <v>1599</v>
      </c>
      <c r="L330" s="122" t="s">
        <v>890</v>
      </c>
      <c r="M330" s="267" t="s">
        <v>4760</v>
      </c>
      <c r="N330" s="264">
        <v>43280</v>
      </c>
      <c r="O330" s="263" t="s">
        <v>4719</v>
      </c>
      <c r="P330" s="263" t="s">
        <v>3964</v>
      </c>
      <c r="Q330" s="263" t="s">
        <v>3672</v>
      </c>
      <c r="R330" s="126"/>
    </row>
    <row r="331" spans="1:18" s="34" customFormat="1" ht="30" hidden="1" customHeight="1" outlineLevel="4" x14ac:dyDescent="0.25">
      <c r="A331" s="110">
        <v>107</v>
      </c>
      <c r="B331" s="128" t="s">
        <v>1350</v>
      </c>
      <c r="C331" s="106" t="s">
        <v>1123</v>
      </c>
      <c r="D331" s="110">
        <v>10</v>
      </c>
      <c r="E331" s="110" t="s">
        <v>724</v>
      </c>
      <c r="F331" s="122">
        <v>70540</v>
      </c>
      <c r="G331" s="122">
        <v>70540</v>
      </c>
      <c r="H331" s="122">
        <v>0</v>
      </c>
      <c r="I331" s="123">
        <f t="shared" si="20"/>
        <v>0</v>
      </c>
      <c r="J331" s="122" t="s">
        <v>1598</v>
      </c>
      <c r="K331" s="122" t="s">
        <v>1599</v>
      </c>
      <c r="L331" s="122" t="s">
        <v>890</v>
      </c>
      <c r="M331" s="267" t="s">
        <v>4760</v>
      </c>
      <c r="N331" s="264">
        <v>43280</v>
      </c>
      <c r="O331" s="263" t="s">
        <v>4719</v>
      </c>
      <c r="P331" s="263" t="s">
        <v>3964</v>
      </c>
      <c r="Q331" s="263" t="s">
        <v>3672</v>
      </c>
      <c r="R331" s="126"/>
    </row>
    <row r="332" spans="1:18" s="34" customFormat="1" ht="30" hidden="1" customHeight="1" outlineLevel="4" x14ac:dyDescent="0.25">
      <c r="A332" s="110">
        <v>108</v>
      </c>
      <c r="B332" s="128" t="s">
        <v>1351</v>
      </c>
      <c r="C332" s="106" t="s">
        <v>1123</v>
      </c>
      <c r="D332" s="110">
        <v>0</v>
      </c>
      <c r="E332" s="110" t="s">
        <v>724</v>
      </c>
      <c r="F332" s="122">
        <v>0</v>
      </c>
      <c r="G332" s="127"/>
      <c r="H332" s="127"/>
      <c r="I332" s="123" t="e">
        <f t="shared" si="20"/>
        <v>#DIV/0!</v>
      </c>
      <c r="J332" s="122" t="s">
        <v>1598</v>
      </c>
      <c r="K332" s="122" t="s">
        <v>1599</v>
      </c>
      <c r="L332" s="122" t="s">
        <v>890</v>
      </c>
      <c r="M332" s="267" t="s">
        <v>4760</v>
      </c>
      <c r="N332" s="264">
        <v>43280</v>
      </c>
      <c r="O332" s="263" t="s">
        <v>4719</v>
      </c>
      <c r="P332" s="263" t="s">
        <v>3964</v>
      </c>
      <c r="Q332" s="263" t="s">
        <v>3672</v>
      </c>
      <c r="R332" s="126"/>
    </row>
    <row r="333" spans="1:18" s="34" customFormat="1" ht="30" hidden="1" customHeight="1" outlineLevel="4" x14ac:dyDescent="0.25">
      <c r="A333" s="110">
        <v>109</v>
      </c>
      <c r="B333" s="128" t="s">
        <v>1351</v>
      </c>
      <c r="C333" s="106" t="s">
        <v>1123</v>
      </c>
      <c r="D333" s="110">
        <v>0</v>
      </c>
      <c r="E333" s="110" t="s">
        <v>724</v>
      </c>
      <c r="F333" s="122">
        <v>0</v>
      </c>
      <c r="G333" s="127"/>
      <c r="H333" s="127"/>
      <c r="I333" s="123" t="e">
        <f t="shared" si="20"/>
        <v>#DIV/0!</v>
      </c>
      <c r="J333" s="122" t="s">
        <v>1598</v>
      </c>
      <c r="K333" s="122" t="s">
        <v>1599</v>
      </c>
      <c r="L333" s="122" t="s">
        <v>890</v>
      </c>
      <c r="M333" s="267" t="s">
        <v>4760</v>
      </c>
      <c r="N333" s="264">
        <v>43280</v>
      </c>
      <c r="O333" s="263" t="s">
        <v>4719</v>
      </c>
      <c r="P333" s="263" t="s">
        <v>3964</v>
      </c>
      <c r="Q333" s="263" t="s">
        <v>3672</v>
      </c>
      <c r="R333" s="126"/>
    </row>
    <row r="334" spans="1:18" s="34" customFormat="1" ht="30" hidden="1" customHeight="1" outlineLevel="4" x14ac:dyDescent="0.25">
      <c r="A334" s="110">
        <v>110</v>
      </c>
      <c r="B334" s="128" t="s">
        <v>1351</v>
      </c>
      <c r="C334" s="106" t="s">
        <v>1123</v>
      </c>
      <c r="D334" s="110">
        <v>300</v>
      </c>
      <c r="E334" s="110" t="s">
        <v>724</v>
      </c>
      <c r="F334" s="122">
        <v>282300</v>
      </c>
      <c r="G334" s="122">
        <v>282300</v>
      </c>
      <c r="H334" s="122">
        <v>0</v>
      </c>
      <c r="I334" s="123">
        <f t="shared" si="20"/>
        <v>0</v>
      </c>
      <c r="J334" s="122" t="s">
        <v>1598</v>
      </c>
      <c r="K334" s="122" t="s">
        <v>1599</v>
      </c>
      <c r="L334" s="122" t="s">
        <v>890</v>
      </c>
      <c r="M334" s="267" t="s">
        <v>4760</v>
      </c>
      <c r="N334" s="264">
        <v>43280</v>
      </c>
      <c r="O334" s="263" t="s">
        <v>4719</v>
      </c>
      <c r="P334" s="263" t="s">
        <v>3964</v>
      </c>
      <c r="Q334" s="263" t="s">
        <v>3672</v>
      </c>
      <c r="R334" s="126"/>
    </row>
    <row r="335" spans="1:18" s="34" customFormat="1" ht="30" hidden="1" customHeight="1" outlineLevel="4" x14ac:dyDescent="0.25">
      <c r="A335" s="110">
        <v>111</v>
      </c>
      <c r="B335" s="128" t="s">
        <v>1351</v>
      </c>
      <c r="C335" s="106" t="s">
        <v>1123</v>
      </c>
      <c r="D335" s="110">
        <v>300</v>
      </c>
      <c r="E335" s="110" t="s">
        <v>724</v>
      </c>
      <c r="F335" s="122">
        <v>364800</v>
      </c>
      <c r="G335" s="122">
        <v>364800</v>
      </c>
      <c r="H335" s="122">
        <v>0</v>
      </c>
      <c r="I335" s="123">
        <f t="shared" si="20"/>
        <v>0</v>
      </c>
      <c r="J335" s="122" t="s">
        <v>1598</v>
      </c>
      <c r="K335" s="122" t="s">
        <v>1599</v>
      </c>
      <c r="L335" s="122" t="s">
        <v>890</v>
      </c>
      <c r="M335" s="267" t="s">
        <v>4760</v>
      </c>
      <c r="N335" s="264">
        <v>43280</v>
      </c>
      <c r="O335" s="263" t="s">
        <v>4719</v>
      </c>
      <c r="P335" s="263" t="s">
        <v>3964</v>
      </c>
      <c r="Q335" s="263" t="s">
        <v>3672</v>
      </c>
      <c r="R335" s="126"/>
    </row>
    <row r="336" spans="1:18" s="34" customFormat="1" ht="30" hidden="1" customHeight="1" outlineLevel="4" x14ac:dyDescent="0.25">
      <c r="A336" s="110">
        <v>112</v>
      </c>
      <c r="B336" s="128" t="s">
        <v>1352</v>
      </c>
      <c r="C336" s="106" t="s">
        <v>1123</v>
      </c>
      <c r="D336" s="110">
        <v>0</v>
      </c>
      <c r="E336" s="110" t="s">
        <v>724</v>
      </c>
      <c r="F336" s="122">
        <v>0</v>
      </c>
      <c r="G336" s="127"/>
      <c r="H336" s="127"/>
      <c r="I336" s="123" t="e">
        <f t="shared" si="20"/>
        <v>#DIV/0!</v>
      </c>
      <c r="J336" s="122" t="s">
        <v>1598</v>
      </c>
      <c r="K336" s="122" t="s">
        <v>1599</v>
      </c>
      <c r="L336" s="122" t="s">
        <v>890</v>
      </c>
      <c r="M336" s="267" t="s">
        <v>4760</v>
      </c>
      <c r="N336" s="264">
        <v>43280</v>
      </c>
      <c r="O336" s="263" t="s">
        <v>4719</v>
      </c>
      <c r="P336" s="263" t="s">
        <v>3964</v>
      </c>
      <c r="Q336" s="263" t="s">
        <v>3672</v>
      </c>
      <c r="R336" s="126"/>
    </row>
    <row r="337" spans="1:18" s="34" customFormat="1" ht="30" hidden="1" customHeight="1" outlineLevel="4" x14ac:dyDescent="0.25">
      <c r="A337" s="110">
        <v>113</v>
      </c>
      <c r="B337" s="128" t="s">
        <v>1352</v>
      </c>
      <c r="C337" s="106" t="s">
        <v>1123</v>
      </c>
      <c r="D337" s="110">
        <v>300</v>
      </c>
      <c r="E337" s="110" t="s">
        <v>724</v>
      </c>
      <c r="F337" s="122">
        <v>285600</v>
      </c>
      <c r="G337" s="122">
        <v>285600</v>
      </c>
      <c r="H337" s="122">
        <v>0</v>
      </c>
      <c r="I337" s="123">
        <f t="shared" si="20"/>
        <v>0</v>
      </c>
      <c r="J337" s="122" t="s">
        <v>1598</v>
      </c>
      <c r="K337" s="122" t="s">
        <v>1599</v>
      </c>
      <c r="L337" s="122" t="s">
        <v>890</v>
      </c>
      <c r="M337" s="267" t="s">
        <v>4760</v>
      </c>
      <c r="N337" s="264">
        <v>43280</v>
      </c>
      <c r="O337" s="263" t="s">
        <v>4719</v>
      </c>
      <c r="P337" s="263" t="s">
        <v>3964</v>
      </c>
      <c r="Q337" s="263" t="s">
        <v>3672</v>
      </c>
      <c r="R337" s="126"/>
    </row>
    <row r="338" spans="1:18" s="34" customFormat="1" ht="30" hidden="1" customHeight="1" outlineLevel="4" x14ac:dyDescent="0.25">
      <c r="A338" s="110">
        <v>114</v>
      </c>
      <c r="B338" s="128" t="s">
        <v>1352</v>
      </c>
      <c r="C338" s="106" t="s">
        <v>1123</v>
      </c>
      <c r="D338" s="110">
        <v>0</v>
      </c>
      <c r="E338" s="110" t="s">
        <v>724</v>
      </c>
      <c r="F338" s="122">
        <v>0</v>
      </c>
      <c r="G338" s="127"/>
      <c r="H338" s="127"/>
      <c r="I338" s="123" t="e">
        <f t="shared" si="20"/>
        <v>#DIV/0!</v>
      </c>
      <c r="J338" s="122" t="s">
        <v>1598</v>
      </c>
      <c r="K338" s="122" t="s">
        <v>1599</v>
      </c>
      <c r="L338" s="122" t="s">
        <v>890</v>
      </c>
      <c r="M338" s="267" t="s">
        <v>4760</v>
      </c>
      <c r="N338" s="264">
        <v>43280</v>
      </c>
      <c r="O338" s="263" t="s">
        <v>4719</v>
      </c>
      <c r="P338" s="263" t="s">
        <v>3964</v>
      </c>
      <c r="Q338" s="263" t="s">
        <v>3672</v>
      </c>
      <c r="R338" s="126"/>
    </row>
    <row r="339" spans="1:18" s="34" customFormat="1" ht="30" hidden="1" customHeight="1" outlineLevel="4" x14ac:dyDescent="0.25">
      <c r="A339" s="110">
        <v>115</v>
      </c>
      <c r="B339" s="128" t="s">
        <v>1352</v>
      </c>
      <c r="C339" s="106" t="s">
        <v>1123</v>
      </c>
      <c r="D339" s="110">
        <v>300</v>
      </c>
      <c r="E339" s="110" t="s">
        <v>724</v>
      </c>
      <c r="F339" s="122">
        <v>305100</v>
      </c>
      <c r="G339" s="122">
        <v>305100</v>
      </c>
      <c r="H339" s="122">
        <v>0</v>
      </c>
      <c r="I339" s="123">
        <f t="shared" si="20"/>
        <v>0</v>
      </c>
      <c r="J339" s="122" t="s">
        <v>1598</v>
      </c>
      <c r="K339" s="122" t="s">
        <v>1599</v>
      </c>
      <c r="L339" s="122" t="s">
        <v>890</v>
      </c>
      <c r="M339" s="267" t="s">
        <v>4760</v>
      </c>
      <c r="N339" s="264">
        <v>43280</v>
      </c>
      <c r="O339" s="263" t="s">
        <v>4719</v>
      </c>
      <c r="P339" s="263" t="s">
        <v>3964</v>
      </c>
      <c r="Q339" s="263" t="s">
        <v>3672</v>
      </c>
      <c r="R339" s="126"/>
    </row>
    <row r="340" spans="1:18" s="34" customFormat="1" ht="60" hidden="1" customHeight="1" outlineLevel="4" x14ac:dyDescent="0.25">
      <c r="A340" s="110">
        <v>116</v>
      </c>
      <c r="B340" s="128" t="s">
        <v>1353</v>
      </c>
      <c r="C340" s="106" t="s">
        <v>1123</v>
      </c>
      <c r="D340" s="110">
        <v>60</v>
      </c>
      <c r="E340" s="110" t="s">
        <v>724</v>
      </c>
      <c r="F340" s="122">
        <v>2604000</v>
      </c>
      <c r="G340" s="122">
        <v>2601000</v>
      </c>
      <c r="H340" s="122">
        <f>F340-G340</f>
        <v>3000</v>
      </c>
      <c r="I340" s="123">
        <f t="shared" si="20"/>
        <v>1.1534025374855825E-3</v>
      </c>
      <c r="J340" s="122" t="s">
        <v>1600</v>
      </c>
      <c r="K340" s="122" t="s">
        <v>1601</v>
      </c>
      <c r="L340" s="122" t="s">
        <v>890</v>
      </c>
      <c r="M340" s="267" t="s">
        <v>4760</v>
      </c>
      <c r="N340" s="264">
        <v>43209</v>
      </c>
      <c r="O340" s="263" t="s">
        <v>4047</v>
      </c>
      <c r="P340" s="264">
        <v>43830</v>
      </c>
      <c r="Q340" s="263" t="s">
        <v>3680</v>
      </c>
      <c r="R340" s="126"/>
    </row>
    <row r="341" spans="1:18" s="34" customFormat="1" ht="60" hidden="1" customHeight="1" outlineLevel="4" x14ac:dyDescent="0.25">
      <c r="A341" s="110">
        <v>117</v>
      </c>
      <c r="B341" s="128" t="s">
        <v>1353</v>
      </c>
      <c r="C341" s="106" t="s">
        <v>1123</v>
      </c>
      <c r="D341" s="110">
        <v>650</v>
      </c>
      <c r="E341" s="110" t="s">
        <v>724</v>
      </c>
      <c r="F341" s="122">
        <v>22100000</v>
      </c>
      <c r="G341" s="122">
        <v>22093500</v>
      </c>
      <c r="H341" s="122">
        <f>F341-G341</f>
        <v>6500</v>
      </c>
      <c r="I341" s="123">
        <f t="shared" si="20"/>
        <v>2.942041776993233E-4</v>
      </c>
      <c r="J341" s="122" t="s">
        <v>1600</v>
      </c>
      <c r="K341" s="122" t="s">
        <v>1601</v>
      </c>
      <c r="L341" s="122" t="s">
        <v>890</v>
      </c>
      <c r="M341" s="267" t="s">
        <v>4760</v>
      </c>
      <c r="N341" s="264">
        <v>43209</v>
      </c>
      <c r="O341" s="263" t="s">
        <v>4047</v>
      </c>
      <c r="P341" s="264">
        <v>43830</v>
      </c>
      <c r="Q341" s="263" t="s">
        <v>3680</v>
      </c>
      <c r="R341" s="126"/>
    </row>
    <row r="342" spans="1:18" s="34" customFormat="1" ht="60" hidden="1" customHeight="1" outlineLevel="4" x14ac:dyDescent="0.25">
      <c r="A342" s="110">
        <v>118</v>
      </c>
      <c r="B342" s="128" t="s">
        <v>1354</v>
      </c>
      <c r="C342" s="106" t="s">
        <v>1123</v>
      </c>
      <c r="D342" s="110">
        <v>60</v>
      </c>
      <c r="E342" s="110" t="s">
        <v>724</v>
      </c>
      <c r="F342" s="122">
        <v>12000000</v>
      </c>
      <c r="G342" s="122">
        <v>12000000</v>
      </c>
      <c r="H342" s="122">
        <f>F342-G342</f>
        <v>0</v>
      </c>
      <c r="I342" s="123">
        <f t="shared" si="20"/>
        <v>0</v>
      </c>
      <c r="J342" s="122" t="s">
        <v>1600</v>
      </c>
      <c r="K342" s="122" t="s">
        <v>1601</v>
      </c>
      <c r="L342" s="122" t="s">
        <v>890</v>
      </c>
      <c r="M342" s="267" t="s">
        <v>4760</v>
      </c>
      <c r="N342" s="264">
        <v>43209</v>
      </c>
      <c r="O342" s="263" t="s">
        <v>4047</v>
      </c>
      <c r="P342" s="264">
        <v>43830</v>
      </c>
      <c r="Q342" s="263" t="s">
        <v>3680</v>
      </c>
      <c r="R342" s="126"/>
    </row>
    <row r="343" spans="1:18" s="34" customFormat="1" ht="30" hidden="1" customHeight="1" outlineLevel="4" x14ac:dyDescent="0.25">
      <c r="A343" s="110">
        <v>119</v>
      </c>
      <c r="B343" s="128" t="s">
        <v>1355</v>
      </c>
      <c r="C343" s="106" t="s">
        <v>1123</v>
      </c>
      <c r="D343" s="110">
        <v>400</v>
      </c>
      <c r="E343" s="110" t="s">
        <v>724</v>
      </c>
      <c r="F343" s="122">
        <v>4821200</v>
      </c>
      <c r="G343" s="122">
        <v>4821200</v>
      </c>
      <c r="H343" s="122">
        <f>F343-G343</f>
        <v>0</v>
      </c>
      <c r="I343" s="123">
        <f t="shared" si="20"/>
        <v>0</v>
      </c>
      <c r="J343" s="122" t="s">
        <v>1602</v>
      </c>
      <c r="K343" s="122" t="s">
        <v>1601</v>
      </c>
      <c r="L343" s="122" t="s">
        <v>890</v>
      </c>
      <c r="M343" s="267" t="s">
        <v>4760</v>
      </c>
      <c r="N343" s="264">
        <v>43217</v>
      </c>
      <c r="O343" s="263" t="s">
        <v>4051</v>
      </c>
      <c r="P343" s="264">
        <v>43830</v>
      </c>
      <c r="Q343" s="263" t="s">
        <v>3680</v>
      </c>
      <c r="R343" s="126"/>
    </row>
    <row r="344" spans="1:18" s="34" customFormat="1" ht="30" hidden="1" customHeight="1" outlineLevel="4" x14ac:dyDescent="0.25">
      <c r="A344" s="110">
        <v>120</v>
      </c>
      <c r="B344" s="121" t="s">
        <v>1337</v>
      </c>
      <c r="C344" s="106" t="s">
        <v>1123</v>
      </c>
      <c r="D344" s="110">
        <v>200</v>
      </c>
      <c r="E344" s="110" t="s">
        <v>724</v>
      </c>
      <c r="F344" s="122">
        <v>90000</v>
      </c>
      <c r="G344" s="122">
        <v>90000</v>
      </c>
      <c r="H344" s="122">
        <v>30802.5</v>
      </c>
      <c r="I344" s="123">
        <f t="shared" si="20"/>
        <v>0.34225</v>
      </c>
      <c r="J344" s="122" t="s">
        <v>1579</v>
      </c>
      <c r="K344" s="122" t="s">
        <v>1587</v>
      </c>
      <c r="L344" s="122" t="s">
        <v>890</v>
      </c>
      <c r="M344" s="267" t="s">
        <v>4760</v>
      </c>
      <c r="N344" s="268">
        <v>43196</v>
      </c>
      <c r="O344" s="263" t="s">
        <v>4701</v>
      </c>
      <c r="P344" s="263" t="s">
        <v>3964</v>
      </c>
      <c r="Q344" s="263" t="s">
        <v>3672</v>
      </c>
      <c r="R344" s="126"/>
    </row>
    <row r="345" spans="1:18" s="34" customFormat="1" ht="30" hidden="1" customHeight="1" outlineLevel="4" x14ac:dyDescent="0.25">
      <c r="A345" s="110">
        <v>121</v>
      </c>
      <c r="B345" s="121" t="s">
        <v>1337</v>
      </c>
      <c r="C345" s="106" t="s">
        <v>1123</v>
      </c>
      <c r="D345" s="110">
        <v>2000</v>
      </c>
      <c r="E345" s="110" t="s">
        <v>724</v>
      </c>
      <c r="F345" s="122">
        <v>900000</v>
      </c>
      <c r="G345" s="122">
        <v>900000</v>
      </c>
      <c r="H345" s="122">
        <v>147812.49999999994</v>
      </c>
      <c r="I345" s="123">
        <f t="shared" si="20"/>
        <v>0.16423611111111105</v>
      </c>
      <c r="J345" s="122" t="s">
        <v>1579</v>
      </c>
      <c r="K345" s="122" t="s">
        <v>1587</v>
      </c>
      <c r="L345" s="122" t="s">
        <v>890</v>
      </c>
      <c r="M345" s="267" t="s">
        <v>4760</v>
      </c>
      <c r="N345" s="268">
        <v>43196</v>
      </c>
      <c r="O345" s="263" t="s">
        <v>4701</v>
      </c>
      <c r="P345" s="263" t="s">
        <v>3964</v>
      </c>
      <c r="Q345" s="263" t="s">
        <v>3672</v>
      </c>
      <c r="R345" s="126"/>
    </row>
    <row r="346" spans="1:18" s="34" customFormat="1" ht="30" hidden="1" customHeight="1" outlineLevel="4" x14ac:dyDescent="0.25">
      <c r="A346" s="110">
        <v>122</v>
      </c>
      <c r="B346" s="121" t="s">
        <v>751</v>
      </c>
      <c r="C346" s="106" t="s">
        <v>1123</v>
      </c>
      <c r="D346" s="110">
        <v>800</v>
      </c>
      <c r="E346" s="110" t="s">
        <v>724</v>
      </c>
      <c r="F346" s="122">
        <v>320000</v>
      </c>
      <c r="G346" s="122">
        <v>320000</v>
      </c>
      <c r="H346" s="122">
        <v>29999.999999999942</v>
      </c>
      <c r="I346" s="123">
        <f t="shared" si="20"/>
        <v>9.374999999999982E-2</v>
      </c>
      <c r="J346" s="122" t="s">
        <v>1579</v>
      </c>
      <c r="K346" s="122" t="s">
        <v>1587</v>
      </c>
      <c r="L346" s="122" t="s">
        <v>890</v>
      </c>
      <c r="M346" s="267" t="s">
        <v>4760</v>
      </c>
      <c r="N346" s="268">
        <v>43196</v>
      </c>
      <c r="O346" s="263" t="s">
        <v>4701</v>
      </c>
      <c r="P346" s="263" t="s">
        <v>3964</v>
      </c>
      <c r="Q346" s="263" t="s">
        <v>3672</v>
      </c>
      <c r="R346" s="126"/>
    </row>
    <row r="347" spans="1:18" s="34" customFormat="1" ht="30" hidden="1" customHeight="1" outlineLevel="4" x14ac:dyDescent="0.25">
      <c r="A347" s="110">
        <v>123</v>
      </c>
      <c r="B347" s="121" t="s">
        <v>751</v>
      </c>
      <c r="C347" s="106" t="s">
        <v>1123</v>
      </c>
      <c r="D347" s="110">
        <v>20010</v>
      </c>
      <c r="E347" s="110" t="s">
        <v>724</v>
      </c>
      <c r="F347" s="122">
        <v>8004000</v>
      </c>
      <c r="G347" s="122">
        <v>8004000</v>
      </c>
      <c r="H347" s="122">
        <v>928864.20000000112</v>
      </c>
      <c r="I347" s="123">
        <f t="shared" si="20"/>
        <v>0.11605000000000014</v>
      </c>
      <c r="J347" s="122" t="s">
        <v>1579</v>
      </c>
      <c r="K347" s="122" t="s">
        <v>1587</v>
      </c>
      <c r="L347" s="122" t="s">
        <v>890</v>
      </c>
      <c r="M347" s="267" t="s">
        <v>4760</v>
      </c>
      <c r="N347" s="268">
        <v>43196</v>
      </c>
      <c r="O347" s="263" t="s">
        <v>4701</v>
      </c>
      <c r="P347" s="263" t="s">
        <v>3964</v>
      </c>
      <c r="Q347" s="263" t="s">
        <v>3672</v>
      </c>
      <c r="R347" s="126"/>
    </row>
    <row r="348" spans="1:18" s="34" customFormat="1" ht="45" hidden="1" customHeight="1" outlineLevel="4" x14ac:dyDescent="0.25">
      <c r="A348" s="110">
        <v>124</v>
      </c>
      <c r="B348" s="121" t="s">
        <v>1356</v>
      </c>
      <c r="C348" s="106" t="s">
        <v>1123</v>
      </c>
      <c r="D348" s="110">
        <v>4</v>
      </c>
      <c r="E348" s="110" t="s">
        <v>4234</v>
      </c>
      <c r="F348" s="122">
        <v>450740</v>
      </c>
      <c r="G348" s="122">
        <v>450740</v>
      </c>
      <c r="H348" s="122">
        <v>0</v>
      </c>
      <c r="I348" s="123">
        <f t="shared" si="20"/>
        <v>0</v>
      </c>
      <c r="J348" s="122" t="s">
        <v>1595</v>
      </c>
      <c r="K348" s="122" t="s">
        <v>1603</v>
      </c>
      <c r="L348" s="122" t="s">
        <v>890</v>
      </c>
      <c r="M348" s="267" t="s">
        <v>4760</v>
      </c>
      <c r="N348" s="264">
        <v>43202</v>
      </c>
      <c r="O348" s="263" t="s">
        <v>4703</v>
      </c>
      <c r="P348" s="263" t="s">
        <v>3964</v>
      </c>
      <c r="Q348" s="263" t="s">
        <v>3672</v>
      </c>
      <c r="R348" s="126"/>
    </row>
    <row r="349" spans="1:18" s="34" customFormat="1" ht="30" hidden="1" customHeight="1" outlineLevel="4" x14ac:dyDescent="0.25">
      <c r="A349" s="110">
        <v>125</v>
      </c>
      <c r="B349" s="128" t="s">
        <v>1357</v>
      </c>
      <c r="C349" s="106" t="s">
        <v>1123</v>
      </c>
      <c r="D349" s="110">
        <v>34</v>
      </c>
      <c r="E349" s="110" t="s">
        <v>724</v>
      </c>
      <c r="F349" s="122">
        <v>29580</v>
      </c>
      <c r="G349" s="122">
        <v>29580</v>
      </c>
      <c r="H349" s="122">
        <v>0</v>
      </c>
      <c r="I349" s="123">
        <f t="shared" si="20"/>
        <v>0</v>
      </c>
      <c r="J349" s="122" t="s">
        <v>1604</v>
      </c>
      <c r="K349" s="122" t="s">
        <v>1605</v>
      </c>
      <c r="L349" s="122" t="s">
        <v>890</v>
      </c>
      <c r="M349" s="267" t="s">
        <v>4760</v>
      </c>
      <c r="N349" s="264">
        <v>43384</v>
      </c>
      <c r="O349" s="263" t="s">
        <v>4729</v>
      </c>
      <c r="P349" s="263" t="s">
        <v>3964</v>
      </c>
      <c r="Q349" s="263" t="s">
        <v>3672</v>
      </c>
      <c r="R349" s="126"/>
    </row>
    <row r="350" spans="1:18" s="34" customFormat="1" ht="30" hidden="1" customHeight="1" outlineLevel="4" x14ac:dyDescent="0.25">
      <c r="A350" s="110">
        <v>126</v>
      </c>
      <c r="B350" s="128" t="s">
        <v>1357</v>
      </c>
      <c r="C350" s="106" t="s">
        <v>1123</v>
      </c>
      <c r="D350" s="110">
        <v>0</v>
      </c>
      <c r="E350" s="110" t="s">
        <v>724</v>
      </c>
      <c r="F350" s="122">
        <v>0</v>
      </c>
      <c r="G350" s="127"/>
      <c r="H350" s="127"/>
      <c r="I350" s="123" t="e">
        <f t="shared" si="20"/>
        <v>#DIV/0!</v>
      </c>
      <c r="J350" s="122" t="s">
        <v>1604</v>
      </c>
      <c r="K350" s="122" t="s">
        <v>1605</v>
      </c>
      <c r="L350" s="122" t="s">
        <v>890</v>
      </c>
      <c r="M350" s="267" t="s">
        <v>4760</v>
      </c>
      <c r="N350" s="264">
        <v>43384</v>
      </c>
      <c r="O350" s="263" t="s">
        <v>4729</v>
      </c>
      <c r="P350" s="263" t="s">
        <v>3964</v>
      </c>
      <c r="Q350" s="263" t="s">
        <v>3672</v>
      </c>
      <c r="R350" s="126"/>
    </row>
    <row r="351" spans="1:18" s="34" customFormat="1" ht="15" hidden="1" customHeight="1" outlineLevel="4" x14ac:dyDescent="0.25">
      <c r="A351" s="110">
        <v>127</v>
      </c>
      <c r="B351" s="121" t="s">
        <v>1358</v>
      </c>
      <c r="C351" s="106" t="s">
        <v>1135</v>
      </c>
      <c r="D351" s="110">
        <v>30</v>
      </c>
      <c r="E351" s="110" t="s">
        <v>724</v>
      </c>
      <c r="F351" s="122">
        <v>1386690</v>
      </c>
      <c r="G351" s="122">
        <v>1386690</v>
      </c>
      <c r="H351" s="122">
        <v>0</v>
      </c>
      <c r="I351" s="123">
        <f t="shared" si="20"/>
        <v>0</v>
      </c>
      <c r="J351" s="122" t="s">
        <v>1585</v>
      </c>
      <c r="K351" s="122" t="s">
        <v>1606</v>
      </c>
      <c r="L351" s="122" t="s">
        <v>890</v>
      </c>
      <c r="M351" s="267" t="s">
        <v>4760</v>
      </c>
      <c r="N351" s="264">
        <v>43207</v>
      </c>
      <c r="O351" s="263" t="s">
        <v>4716</v>
      </c>
      <c r="P351" s="263" t="s">
        <v>3964</v>
      </c>
      <c r="Q351" s="263" t="s">
        <v>3672</v>
      </c>
      <c r="R351" s="126"/>
    </row>
    <row r="352" spans="1:18" s="34" customFormat="1" ht="30" hidden="1" customHeight="1" outlineLevel="4" x14ac:dyDescent="0.25">
      <c r="A352" s="110">
        <v>128</v>
      </c>
      <c r="B352" s="128" t="s">
        <v>1359</v>
      </c>
      <c r="C352" s="106" t="s">
        <v>1135</v>
      </c>
      <c r="D352" s="110">
        <v>7000</v>
      </c>
      <c r="E352" s="110" t="s">
        <v>4238</v>
      </c>
      <c r="F352" s="122">
        <v>8253000</v>
      </c>
      <c r="G352" s="122">
        <v>8253000</v>
      </c>
      <c r="H352" s="122">
        <v>0</v>
      </c>
      <c r="I352" s="123">
        <f t="shared" si="20"/>
        <v>0</v>
      </c>
      <c r="J352" s="122" t="s">
        <v>1585</v>
      </c>
      <c r="K352" s="122" t="s">
        <v>1606</v>
      </c>
      <c r="L352" s="122" t="s">
        <v>890</v>
      </c>
      <c r="M352" s="267" t="s">
        <v>4760</v>
      </c>
      <c r="N352" s="264">
        <v>43207</v>
      </c>
      <c r="O352" s="263" t="s">
        <v>4716</v>
      </c>
      <c r="P352" s="263" t="s">
        <v>3964</v>
      </c>
      <c r="Q352" s="263" t="s">
        <v>3672</v>
      </c>
      <c r="R352" s="126"/>
    </row>
    <row r="353" spans="1:18" s="34" customFormat="1" ht="15" hidden="1" customHeight="1" outlineLevel="4" x14ac:dyDescent="0.25">
      <c r="A353" s="110">
        <v>129</v>
      </c>
      <c r="B353" s="128" t="s">
        <v>1360</v>
      </c>
      <c r="C353" s="106" t="s">
        <v>1135</v>
      </c>
      <c r="D353" s="110">
        <v>76</v>
      </c>
      <c r="E353" s="110" t="s">
        <v>4234</v>
      </c>
      <c r="F353" s="122">
        <v>11535713.959999999</v>
      </c>
      <c r="G353" s="122">
        <v>11535713.960000001</v>
      </c>
      <c r="H353" s="122">
        <v>0</v>
      </c>
      <c r="I353" s="123">
        <f t="shared" si="20"/>
        <v>0</v>
      </c>
      <c r="J353" s="122" t="s">
        <v>1594</v>
      </c>
      <c r="K353" s="122" t="s">
        <v>1591</v>
      </c>
      <c r="L353" s="122" t="s">
        <v>890</v>
      </c>
      <c r="M353" s="267" t="s">
        <v>4760</v>
      </c>
      <c r="N353" s="264">
        <v>43194</v>
      </c>
      <c r="O353" s="263" t="s">
        <v>4709</v>
      </c>
      <c r="P353" s="263" t="s">
        <v>3964</v>
      </c>
      <c r="Q353" s="263" t="s">
        <v>3672</v>
      </c>
      <c r="R353" s="126"/>
    </row>
    <row r="354" spans="1:18" s="34" customFormat="1" ht="30" hidden="1" customHeight="1" outlineLevel="4" x14ac:dyDescent="0.25">
      <c r="A354" s="110">
        <v>130</v>
      </c>
      <c r="B354" s="128" t="s">
        <v>1361</v>
      </c>
      <c r="C354" s="106" t="s">
        <v>1123</v>
      </c>
      <c r="D354" s="110">
        <v>8</v>
      </c>
      <c r="E354" s="110" t="s">
        <v>4234</v>
      </c>
      <c r="F354" s="122">
        <v>1000000</v>
      </c>
      <c r="G354" s="122">
        <v>1000000</v>
      </c>
      <c r="H354" s="122">
        <v>0</v>
      </c>
      <c r="I354" s="123">
        <f t="shared" ref="I354:I417" si="21">H354/G354</f>
        <v>0</v>
      </c>
      <c r="J354" s="122" t="s">
        <v>1595</v>
      </c>
      <c r="K354" s="122" t="s">
        <v>1591</v>
      </c>
      <c r="L354" s="122" t="s">
        <v>890</v>
      </c>
      <c r="M354" s="267" t="s">
        <v>4760</v>
      </c>
      <c r="N354" s="264">
        <v>43202</v>
      </c>
      <c r="O354" s="263" t="s">
        <v>4705</v>
      </c>
      <c r="P354" s="263" t="s">
        <v>3964</v>
      </c>
      <c r="Q354" s="263" t="s">
        <v>3672</v>
      </c>
      <c r="R354" s="126"/>
    </row>
    <row r="355" spans="1:18" s="34" customFormat="1" ht="30" hidden="1" customHeight="1" outlineLevel="4" x14ac:dyDescent="0.25">
      <c r="A355" s="110">
        <v>131</v>
      </c>
      <c r="B355" s="128" t="s">
        <v>1361</v>
      </c>
      <c r="C355" s="106" t="s">
        <v>1123</v>
      </c>
      <c r="D355" s="110">
        <v>5</v>
      </c>
      <c r="E355" s="110" t="s">
        <v>4234</v>
      </c>
      <c r="F355" s="122">
        <v>830000</v>
      </c>
      <c r="G355" s="122">
        <v>830000</v>
      </c>
      <c r="H355" s="122">
        <v>0</v>
      </c>
      <c r="I355" s="123">
        <f t="shared" si="21"/>
        <v>0</v>
      </c>
      <c r="J355" s="122" t="s">
        <v>1595</v>
      </c>
      <c r="K355" s="122" t="s">
        <v>1591</v>
      </c>
      <c r="L355" s="122" t="s">
        <v>890</v>
      </c>
      <c r="M355" s="267" t="s">
        <v>4760</v>
      </c>
      <c r="N355" s="264">
        <v>43202</v>
      </c>
      <c r="O355" s="263" t="s">
        <v>4705</v>
      </c>
      <c r="P355" s="263" t="s">
        <v>3964</v>
      </c>
      <c r="Q355" s="263" t="s">
        <v>3672</v>
      </c>
      <c r="R355" s="126"/>
    </row>
    <row r="356" spans="1:18" s="34" customFormat="1" ht="30" hidden="1" customHeight="1" outlineLevel="4" x14ac:dyDescent="0.25">
      <c r="A356" s="110">
        <v>132</v>
      </c>
      <c r="B356" s="128" t="s">
        <v>1362</v>
      </c>
      <c r="C356" s="106" t="s">
        <v>1123</v>
      </c>
      <c r="D356" s="110">
        <v>400</v>
      </c>
      <c r="E356" s="110" t="s">
        <v>4237</v>
      </c>
      <c r="F356" s="122">
        <v>600000</v>
      </c>
      <c r="G356" s="122">
        <v>600000</v>
      </c>
      <c r="H356" s="122">
        <v>0</v>
      </c>
      <c r="I356" s="123">
        <f t="shared" si="21"/>
        <v>0</v>
      </c>
      <c r="J356" s="122" t="s">
        <v>1595</v>
      </c>
      <c r="K356" s="122" t="s">
        <v>1606</v>
      </c>
      <c r="L356" s="122" t="s">
        <v>890</v>
      </c>
      <c r="M356" s="267" t="s">
        <v>4760</v>
      </c>
      <c r="N356" s="264">
        <v>43202</v>
      </c>
      <c r="O356" s="263" t="s">
        <v>4704</v>
      </c>
      <c r="P356" s="263" t="s">
        <v>3964</v>
      </c>
      <c r="Q356" s="263" t="s">
        <v>3672</v>
      </c>
      <c r="R356" s="126"/>
    </row>
    <row r="357" spans="1:18" s="34" customFormat="1" ht="30" hidden="1" customHeight="1" outlineLevel="4" x14ac:dyDescent="0.25">
      <c r="A357" s="110">
        <v>133</v>
      </c>
      <c r="B357" s="128" t="s">
        <v>144</v>
      </c>
      <c r="C357" s="106" t="s">
        <v>1123</v>
      </c>
      <c r="D357" s="110">
        <v>0</v>
      </c>
      <c r="E357" s="110" t="s">
        <v>724</v>
      </c>
      <c r="F357" s="122">
        <v>0</v>
      </c>
      <c r="G357" s="127"/>
      <c r="H357" s="127"/>
      <c r="I357" s="123" t="e">
        <f t="shared" si="21"/>
        <v>#DIV/0!</v>
      </c>
      <c r="J357" s="122" t="s">
        <v>1607</v>
      </c>
      <c r="K357" s="122" t="s">
        <v>1575</v>
      </c>
      <c r="L357" s="122" t="s">
        <v>890</v>
      </c>
      <c r="M357" s="267" t="s">
        <v>4760</v>
      </c>
      <c r="N357" s="264">
        <v>43192</v>
      </c>
      <c r="O357" s="263" t="s">
        <v>4696</v>
      </c>
      <c r="P357" s="263" t="s">
        <v>3964</v>
      </c>
      <c r="Q357" s="263" t="s">
        <v>3672</v>
      </c>
      <c r="R357" s="126"/>
    </row>
    <row r="358" spans="1:18" s="34" customFormat="1" ht="30" hidden="1" customHeight="1" outlineLevel="4" x14ac:dyDescent="0.25">
      <c r="A358" s="110">
        <v>134</v>
      </c>
      <c r="B358" s="128" t="s">
        <v>144</v>
      </c>
      <c r="C358" s="106" t="s">
        <v>1123</v>
      </c>
      <c r="D358" s="110">
        <v>0</v>
      </c>
      <c r="E358" s="110" t="s">
        <v>724</v>
      </c>
      <c r="F358" s="122">
        <v>0</v>
      </c>
      <c r="G358" s="127"/>
      <c r="H358" s="127"/>
      <c r="I358" s="123" t="e">
        <f t="shared" si="21"/>
        <v>#DIV/0!</v>
      </c>
      <c r="J358" s="122" t="s">
        <v>1607</v>
      </c>
      <c r="K358" s="122" t="s">
        <v>1575</v>
      </c>
      <c r="L358" s="122" t="s">
        <v>890</v>
      </c>
      <c r="M358" s="267" t="s">
        <v>4760</v>
      </c>
      <c r="N358" s="264">
        <v>43192</v>
      </c>
      <c r="O358" s="263" t="s">
        <v>4696</v>
      </c>
      <c r="P358" s="263" t="s">
        <v>3964</v>
      </c>
      <c r="Q358" s="263" t="s">
        <v>3672</v>
      </c>
      <c r="R358" s="126"/>
    </row>
    <row r="359" spans="1:18" s="34" customFormat="1" ht="30" hidden="1" customHeight="1" outlineLevel="4" x14ac:dyDescent="0.25">
      <c r="A359" s="110">
        <v>135</v>
      </c>
      <c r="B359" s="128" t="s">
        <v>144</v>
      </c>
      <c r="C359" s="106" t="s">
        <v>1123</v>
      </c>
      <c r="D359" s="110">
        <v>0</v>
      </c>
      <c r="E359" s="110" t="s">
        <v>724</v>
      </c>
      <c r="F359" s="122">
        <v>0</v>
      </c>
      <c r="G359" s="127"/>
      <c r="H359" s="127"/>
      <c r="I359" s="123" t="e">
        <f t="shared" si="21"/>
        <v>#DIV/0!</v>
      </c>
      <c r="J359" s="122" t="s">
        <v>1607</v>
      </c>
      <c r="K359" s="122" t="s">
        <v>1575</v>
      </c>
      <c r="L359" s="122" t="s">
        <v>890</v>
      </c>
      <c r="M359" s="267" t="s">
        <v>4760</v>
      </c>
      <c r="N359" s="264">
        <v>43192</v>
      </c>
      <c r="O359" s="263" t="s">
        <v>4696</v>
      </c>
      <c r="P359" s="263" t="s">
        <v>3964</v>
      </c>
      <c r="Q359" s="263" t="s">
        <v>3672</v>
      </c>
      <c r="R359" s="126"/>
    </row>
    <row r="360" spans="1:18" s="34" customFormat="1" ht="30" hidden="1" customHeight="1" outlineLevel="4" x14ac:dyDescent="0.25">
      <c r="A360" s="110">
        <v>136</v>
      </c>
      <c r="B360" s="128" t="s">
        <v>144</v>
      </c>
      <c r="C360" s="106" t="s">
        <v>1123</v>
      </c>
      <c r="D360" s="110">
        <v>0</v>
      </c>
      <c r="E360" s="110" t="s">
        <v>724</v>
      </c>
      <c r="F360" s="122">
        <v>0</v>
      </c>
      <c r="G360" s="127"/>
      <c r="H360" s="127"/>
      <c r="I360" s="123" t="e">
        <f t="shared" si="21"/>
        <v>#DIV/0!</v>
      </c>
      <c r="J360" s="122" t="s">
        <v>1607</v>
      </c>
      <c r="K360" s="122" t="s">
        <v>1575</v>
      </c>
      <c r="L360" s="122" t="s">
        <v>890</v>
      </c>
      <c r="M360" s="267" t="s">
        <v>4760</v>
      </c>
      <c r="N360" s="264">
        <v>43192</v>
      </c>
      <c r="O360" s="263" t="s">
        <v>4696</v>
      </c>
      <c r="P360" s="263" t="s">
        <v>3964</v>
      </c>
      <c r="Q360" s="263" t="s">
        <v>3672</v>
      </c>
      <c r="R360" s="126"/>
    </row>
    <row r="361" spans="1:18" s="34" customFormat="1" ht="30" hidden="1" customHeight="1" outlineLevel="4" x14ac:dyDescent="0.25">
      <c r="A361" s="110">
        <v>137</v>
      </c>
      <c r="B361" s="128" t="s">
        <v>144</v>
      </c>
      <c r="C361" s="106" t="s">
        <v>1123</v>
      </c>
      <c r="D361" s="110">
        <v>0</v>
      </c>
      <c r="E361" s="110" t="s">
        <v>724</v>
      </c>
      <c r="F361" s="122">
        <v>0</v>
      </c>
      <c r="G361" s="127"/>
      <c r="H361" s="127"/>
      <c r="I361" s="123" t="e">
        <f t="shared" si="21"/>
        <v>#DIV/0!</v>
      </c>
      <c r="J361" s="122" t="s">
        <v>1607</v>
      </c>
      <c r="K361" s="122" t="s">
        <v>1575</v>
      </c>
      <c r="L361" s="122" t="s">
        <v>890</v>
      </c>
      <c r="M361" s="267" t="s">
        <v>4760</v>
      </c>
      <c r="N361" s="264">
        <v>43192</v>
      </c>
      <c r="O361" s="263" t="s">
        <v>4696</v>
      </c>
      <c r="P361" s="263" t="s">
        <v>3964</v>
      </c>
      <c r="Q361" s="263" t="s">
        <v>3672</v>
      </c>
      <c r="R361" s="126"/>
    </row>
    <row r="362" spans="1:18" s="34" customFormat="1" ht="30" hidden="1" customHeight="1" outlineLevel="4" x14ac:dyDescent="0.25">
      <c r="A362" s="110">
        <v>138</v>
      </c>
      <c r="B362" s="128" t="s">
        <v>144</v>
      </c>
      <c r="C362" s="106" t="s">
        <v>1123</v>
      </c>
      <c r="D362" s="110">
        <v>0</v>
      </c>
      <c r="E362" s="110" t="s">
        <v>724</v>
      </c>
      <c r="F362" s="122">
        <v>0</v>
      </c>
      <c r="G362" s="127"/>
      <c r="H362" s="127"/>
      <c r="I362" s="123" t="e">
        <f t="shared" si="21"/>
        <v>#DIV/0!</v>
      </c>
      <c r="J362" s="122" t="s">
        <v>1607</v>
      </c>
      <c r="K362" s="122" t="s">
        <v>1575</v>
      </c>
      <c r="L362" s="122" t="s">
        <v>890</v>
      </c>
      <c r="M362" s="267" t="s">
        <v>4760</v>
      </c>
      <c r="N362" s="264">
        <v>43192</v>
      </c>
      <c r="O362" s="263" t="s">
        <v>4696</v>
      </c>
      <c r="P362" s="263" t="s">
        <v>3964</v>
      </c>
      <c r="Q362" s="263" t="s">
        <v>3672</v>
      </c>
      <c r="R362" s="126"/>
    </row>
    <row r="363" spans="1:18" s="34" customFormat="1" ht="30" hidden="1" customHeight="1" outlineLevel="4" x14ac:dyDescent="0.25">
      <c r="A363" s="110">
        <v>139</v>
      </c>
      <c r="B363" s="128" t="s">
        <v>144</v>
      </c>
      <c r="C363" s="106" t="s">
        <v>1123</v>
      </c>
      <c r="D363" s="110">
        <v>0</v>
      </c>
      <c r="E363" s="110" t="s">
        <v>724</v>
      </c>
      <c r="F363" s="122">
        <v>0</v>
      </c>
      <c r="G363" s="127"/>
      <c r="H363" s="127"/>
      <c r="I363" s="123" t="e">
        <f t="shared" si="21"/>
        <v>#DIV/0!</v>
      </c>
      <c r="J363" s="122" t="s">
        <v>1607</v>
      </c>
      <c r="K363" s="122" t="s">
        <v>1575</v>
      </c>
      <c r="L363" s="122" t="s">
        <v>890</v>
      </c>
      <c r="M363" s="267" t="s">
        <v>4760</v>
      </c>
      <c r="N363" s="264">
        <v>43192</v>
      </c>
      <c r="O363" s="263" t="s">
        <v>4696</v>
      </c>
      <c r="P363" s="263" t="s">
        <v>3964</v>
      </c>
      <c r="Q363" s="263" t="s">
        <v>3672</v>
      </c>
      <c r="R363" s="126"/>
    </row>
    <row r="364" spans="1:18" s="34" customFormat="1" ht="30" hidden="1" customHeight="1" outlineLevel="4" x14ac:dyDescent="0.25">
      <c r="A364" s="110">
        <v>140</v>
      </c>
      <c r="B364" s="128" t="s">
        <v>144</v>
      </c>
      <c r="C364" s="106" t="s">
        <v>1123</v>
      </c>
      <c r="D364" s="110">
        <v>100</v>
      </c>
      <c r="E364" s="110" t="s">
        <v>724</v>
      </c>
      <c r="F364" s="122">
        <v>50000</v>
      </c>
      <c r="G364" s="122">
        <v>50000</v>
      </c>
      <c r="H364" s="122">
        <v>0</v>
      </c>
      <c r="I364" s="123">
        <f t="shared" si="21"/>
        <v>0</v>
      </c>
      <c r="J364" s="122" t="s">
        <v>1607</v>
      </c>
      <c r="K364" s="122" t="s">
        <v>1575</v>
      </c>
      <c r="L364" s="122" t="s">
        <v>890</v>
      </c>
      <c r="M364" s="267" t="s">
        <v>4760</v>
      </c>
      <c r="N364" s="264">
        <v>43192</v>
      </c>
      <c r="O364" s="263" t="s">
        <v>4696</v>
      </c>
      <c r="P364" s="263" t="s">
        <v>3964</v>
      </c>
      <c r="Q364" s="263" t="s">
        <v>3672</v>
      </c>
      <c r="R364" s="126"/>
    </row>
    <row r="365" spans="1:18" s="34" customFormat="1" ht="30" hidden="1" customHeight="1" outlineLevel="4" x14ac:dyDescent="0.25">
      <c r="A365" s="110">
        <v>141</v>
      </c>
      <c r="B365" s="128" t="s">
        <v>144</v>
      </c>
      <c r="C365" s="106" t="s">
        <v>1123</v>
      </c>
      <c r="D365" s="110">
        <v>1510</v>
      </c>
      <c r="E365" s="110" t="s">
        <v>724</v>
      </c>
      <c r="F365" s="122">
        <v>961870</v>
      </c>
      <c r="G365" s="122">
        <v>961870</v>
      </c>
      <c r="H365" s="122">
        <v>0</v>
      </c>
      <c r="I365" s="123">
        <f t="shared" si="21"/>
        <v>0</v>
      </c>
      <c r="J365" s="122" t="s">
        <v>1607</v>
      </c>
      <c r="K365" s="122" t="s">
        <v>1575</v>
      </c>
      <c r="L365" s="122" t="s">
        <v>890</v>
      </c>
      <c r="M365" s="267" t="s">
        <v>4760</v>
      </c>
      <c r="N365" s="264">
        <v>43192</v>
      </c>
      <c r="O365" s="263" t="s">
        <v>4696</v>
      </c>
      <c r="P365" s="263" t="s">
        <v>3964</v>
      </c>
      <c r="Q365" s="263" t="s">
        <v>3672</v>
      </c>
      <c r="R365" s="126"/>
    </row>
    <row r="366" spans="1:18" s="34" customFormat="1" ht="30" hidden="1" customHeight="1" outlineLevel="4" x14ac:dyDescent="0.25">
      <c r="A366" s="110">
        <v>142</v>
      </c>
      <c r="B366" s="128" t="s">
        <v>144</v>
      </c>
      <c r="C366" s="106" t="s">
        <v>1123</v>
      </c>
      <c r="D366" s="110">
        <v>1030</v>
      </c>
      <c r="E366" s="110" t="s">
        <v>724</v>
      </c>
      <c r="F366" s="122">
        <v>638600</v>
      </c>
      <c r="G366" s="122">
        <v>638600</v>
      </c>
      <c r="H366" s="122">
        <v>0</v>
      </c>
      <c r="I366" s="123">
        <f t="shared" si="21"/>
        <v>0</v>
      </c>
      <c r="J366" s="122" t="s">
        <v>1607</v>
      </c>
      <c r="K366" s="122" t="s">
        <v>1575</v>
      </c>
      <c r="L366" s="122" t="s">
        <v>890</v>
      </c>
      <c r="M366" s="267" t="s">
        <v>4760</v>
      </c>
      <c r="N366" s="264">
        <v>43192</v>
      </c>
      <c r="O366" s="263" t="s">
        <v>4696</v>
      </c>
      <c r="P366" s="263" t="s">
        <v>3964</v>
      </c>
      <c r="Q366" s="263" t="s">
        <v>3672</v>
      </c>
      <c r="R366" s="126"/>
    </row>
    <row r="367" spans="1:18" s="34" customFormat="1" ht="30" hidden="1" customHeight="1" outlineLevel="4" x14ac:dyDescent="0.25">
      <c r="A367" s="110">
        <v>143</v>
      </c>
      <c r="B367" s="128" t="s">
        <v>144</v>
      </c>
      <c r="C367" s="106" t="s">
        <v>1123</v>
      </c>
      <c r="D367" s="110">
        <v>330</v>
      </c>
      <c r="E367" s="110" t="s">
        <v>724</v>
      </c>
      <c r="F367" s="122">
        <v>204600</v>
      </c>
      <c r="G367" s="122">
        <v>204600</v>
      </c>
      <c r="H367" s="122">
        <v>0</v>
      </c>
      <c r="I367" s="123">
        <f t="shared" si="21"/>
        <v>0</v>
      </c>
      <c r="J367" s="122" t="s">
        <v>1607</v>
      </c>
      <c r="K367" s="122" t="s">
        <v>1575</v>
      </c>
      <c r="L367" s="122" t="s">
        <v>890</v>
      </c>
      <c r="M367" s="267" t="s">
        <v>4760</v>
      </c>
      <c r="N367" s="264">
        <v>43192</v>
      </c>
      <c r="O367" s="263" t="s">
        <v>4696</v>
      </c>
      <c r="P367" s="263" t="s">
        <v>3964</v>
      </c>
      <c r="Q367" s="263" t="s">
        <v>3672</v>
      </c>
      <c r="R367" s="126"/>
    </row>
    <row r="368" spans="1:18" s="34" customFormat="1" ht="30" hidden="1" customHeight="1" outlineLevel="4" x14ac:dyDescent="0.25">
      <c r="A368" s="110">
        <v>144</v>
      </c>
      <c r="B368" s="128" t="s">
        <v>295</v>
      </c>
      <c r="C368" s="106" t="s">
        <v>1123</v>
      </c>
      <c r="D368" s="110">
        <v>0</v>
      </c>
      <c r="E368" s="110" t="s">
        <v>4237</v>
      </c>
      <c r="F368" s="122">
        <v>0</v>
      </c>
      <c r="G368" s="127"/>
      <c r="H368" s="127"/>
      <c r="I368" s="123" t="e">
        <f t="shared" si="21"/>
        <v>#DIV/0!</v>
      </c>
      <c r="J368" s="122" t="s">
        <v>1607</v>
      </c>
      <c r="K368" s="122" t="s">
        <v>1575</v>
      </c>
      <c r="L368" s="122" t="s">
        <v>890</v>
      </c>
      <c r="M368" s="267" t="s">
        <v>4760</v>
      </c>
      <c r="N368" s="264">
        <v>43192</v>
      </c>
      <c r="O368" s="263" t="s">
        <v>4696</v>
      </c>
      <c r="P368" s="263" t="s">
        <v>3964</v>
      </c>
      <c r="Q368" s="263" t="s">
        <v>3672</v>
      </c>
      <c r="R368" s="126"/>
    </row>
    <row r="369" spans="1:18" s="34" customFormat="1" ht="30" hidden="1" customHeight="1" outlineLevel="4" x14ac:dyDescent="0.25">
      <c r="A369" s="110">
        <v>145</v>
      </c>
      <c r="B369" s="128" t="s">
        <v>1363</v>
      </c>
      <c r="C369" s="106" t="s">
        <v>1123</v>
      </c>
      <c r="D369" s="110">
        <v>1500</v>
      </c>
      <c r="E369" s="110" t="s">
        <v>724</v>
      </c>
      <c r="F369" s="122">
        <v>817500</v>
      </c>
      <c r="G369" s="122">
        <v>817500</v>
      </c>
      <c r="H369" s="122">
        <v>0</v>
      </c>
      <c r="I369" s="123">
        <f t="shared" si="21"/>
        <v>0</v>
      </c>
      <c r="J369" s="122" t="s">
        <v>1607</v>
      </c>
      <c r="K369" s="122" t="s">
        <v>1580</v>
      </c>
      <c r="L369" s="122" t="s">
        <v>890</v>
      </c>
      <c r="M369" s="267" t="s">
        <v>4760</v>
      </c>
      <c r="N369" s="264">
        <v>43192</v>
      </c>
      <c r="O369" s="263" t="s">
        <v>4695</v>
      </c>
      <c r="P369" s="263" t="s">
        <v>3964</v>
      </c>
      <c r="Q369" s="263" t="s">
        <v>3672</v>
      </c>
      <c r="R369" s="126"/>
    </row>
    <row r="370" spans="1:18" s="34" customFormat="1" ht="30" hidden="1" customHeight="1" outlineLevel="4" x14ac:dyDescent="0.25">
      <c r="A370" s="110">
        <v>146</v>
      </c>
      <c r="B370" s="128" t="s">
        <v>1363</v>
      </c>
      <c r="C370" s="106" t="s">
        <v>1123</v>
      </c>
      <c r="D370" s="110">
        <v>2000</v>
      </c>
      <c r="E370" s="110" t="s">
        <v>724</v>
      </c>
      <c r="F370" s="122">
        <v>1110000</v>
      </c>
      <c r="G370" s="122">
        <v>1110000</v>
      </c>
      <c r="H370" s="122">
        <v>0</v>
      </c>
      <c r="I370" s="123">
        <f t="shared" si="21"/>
        <v>0</v>
      </c>
      <c r="J370" s="122" t="s">
        <v>1607</v>
      </c>
      <c r="K370" s="122" t="s">
        <v>1580</v>
      </c>
      <c r="L370" s="122" t="s">
        <v>890</v>
      </c>
      <c r="M370" s="267" t="s">
        <v>4760</v>
      </c>
      <c r="N370" s="264">
        <v>43192</v>
      </c>
      <c r="O370" s="263" t="s">
        <v>4695</v>
      </c>
      <c r="P370" s="263" t="s">
        <v>3964</v>
      </c>
      <c r="Q370" s="263" t="s">
        <v>3672</v>
      </c>
      <c r="R370" s="126"/>
    </row>
    <row r="371" spans="1:18" s="34" customFormat="1" ht="30" hidden="1" customHeight="1" outlineLevel="4" x14ac:dyDescent="0.25">
      <c r="A371" s="110">
        <v>147</v>
      </c>
      <c r="B371" s="128" t="s">
        <v>1364</v>
      </c>
      <c r="C371" s="106" t="s">
        <v>1123</v>
      </c>
      <c r="D371" s="110">
        <v>2000</v>
      </c>
      <c r="E371" s="110" t="s">
        <v>724</v>
      </c>
      <c r="F371" s="122">
        <v>620000</v>
      </c>
      <c r="G371" s="122">
        <v>620000</v>
      </c>
      <c r="H371" s="122">
        <v>0</v>
      </c>
      <c r="I371" s="123">
        <f t="shared" si="21"/>
        <v>0</v>
      </c>
      <c r="J371" s="122" t="s">
        <v>1608</v>
      </c>
      <c r="K371" s="122" t="s">
        <v>1609</v>
      </c>
      <c r="L371" s="122" t="s">
        <v>890</v>
      </c>
      <c r="M371" s="126"/>
      <c r="N371" s="124">
        <v>43384</v>
      </c>
      <c r="O371" s="125" t="s">
        <v>4730</v>
      </c>
      <c r="P371" s="125" t="s">
        <v>3964</v>
      </c>
      <c r="Q371" s="125" t="s">
        <v>3672</v>
      </c>
      <c r="R371" s="126"/>
    </row>
    <row r="372" spans="1:18" s="34" customFormat="1" ht="30" hidden="1" customHeight="1" outlineLevel="4" x14ac:dyDescent="0.25">
      <c r="A372" s="110">
        <v>148</v>
      </c>
      <c r="B372" s="128" t="s">
        <v>1365</v>
      </c>
      <c r="C372" s="106" t="s">
        <v>1123</v>
      </c>
      <c r="D372" s="110">
        <v>50</v>
      </c>
      <c r="E372" s="110" t="s">
        <v>724</v>
      </c>
      <c r="F372" s="122">
        <v>485000</v>
      </c>
      <c r="G372" s="122">
        <v>485000</v>
      </c>
      <c r="H372" s="122">
        <v>0</v>
      </c>
      <c r="I372" s="123">
        <f t="shared" si="21"/>
        <v>0</v>
      </c>
      <c r="J372" s="122" t="s">
        <v>1608</v>
      </c>
      <c r="K372" s="122" t="s">
        <v>1609</v>
      </c>
      <c r="L372" s="122" t="s">
        <v>840</v>
      </c>
      <c r="M372" s="126"/>
      <c r="N372" s="124">
        <v>43384</v>
      </c>
      <c r="O372" s="125" t="s">
        <v>4730</v>
      </c>
      <c r="P372" s="125" t="s">
        <v>3964</v>
      </c>
      <c r="Q372" s="125" t="s">
        <v>3672</v>
      </c>
      <c r="R372" s="126"/>
    </row>
    <row r="373" spans="1:18" s="34" customFormat="1" ht="30" hidden="1" customHeight="1" outlineLevel="4" x14ac:dyDescent="0.25">
      <c r="A373" s="110">
        <v>149</v>
      </c>
      <c r="B373" s="121" t="s">
        <v>295</v>
      </c>
      <c r="C373" s="106" t="s">
        <v>1123</v>
      </c>
      <c r="D373" s="110">
        <v>60</v>
      </c>
      <c r="E373" s="110" t="s">
        <v>4237</v>
      </c>
      <c r="F373" s="122">
        <v>390000</v>
      </c>
      <c r="G373" s="122">
        <v>390000</v>
      </c>
      <c r="H373" s="122">
        <v>0</v>
      </c>
      <c r="I373" s="123">
        <f t="shared" si="21"/>
        <v>0</v>
      </c>
      <c r="J373" s="122" t="s">
        <v>1607</v>
      </c>
      <c r="K373" s="127" t="s">
        <v>1587</v>
      </c>
      <c r="L373" s="122" t="s">
        <v>890</v>
      </c>
      <c r="M373" s="267" t="s">
        <v>4760</v>
      </c>
      <c r="N373" s="264">
        <v>43192</v>
      </c>
      <c r="O373" s="263" t="s">
        <v>4694</v>
      </c>
      <c r="P373" s="263" t="s">
        <v>3964</v>
      </c>
      <c r="Q373" s="263" t="s">
        <v>3672</v>
      </c>
      <c r="R373" s="126"/>
    </row>
    <row r="374" spans="1:18" s="34" customFormat="1" ht="30" hidden="1" customHeight="1" outlineLevel="4" x14ac:dyDescent="0.25">
      <c r="A374" s="110">
        <v>150</v>
      </c>
      <c r="B374" s="121" t="s">
        <v>295</v>
      </c>
      <c r="C374" s="106" t="s">
        <v>1123</v>
      </c>
      <c r="D374" s="110">
        <v>30</v>
      </c>
      <c r="E374" s="110" t="s">
        <v>4237</v>
      </c>
      <c r="F374" s="122">
        <v>195000</v>
      </c>
      <c r="G374" s="122">
        <v>195000</v>
      </c>
      <c r="H374" s="122">
        <v>0</v>
      </c>
      <c r="I374" s="123">
        <f t="shared" si="21"/>
        <v>0</v>
      </c>
      <c r="J374" s="122" t="s">
        <v>1607</v>
      </c>
      <c r="K374" s="127" t="s">
        <v>1587</v>
      </c>
      <c r="L374" s="122" t="s">
        <v>890</v>
      </c>
      <c r="M374" s="267" t="s">
        <v>4760</v>
      </c>
      <c r="N374" s="264">
        <v>43192</v>
      </c>
      <c r="O374" s="263" t="s">
        <v>4694</v>
      </c>
      <c r="P374" s="263" t="s">
        <v>3964</v>
      </c>
      <c r="Q374" s="263" t="s">
        <v>3672</v>
      </c>
      <c r="R374" s="126"/>
    </row>
    <row r="375" spans="1:18" s="34" customFormat="1" ht="30" hidden="1" customHeight="1" outlineLevel="4" x14ac:dyDescent="0.25">
      <c r="A375" s="110">
        <v>151</v>
      </c>
      <c r="B375" s="121" t="s">
        <v>295</v>
      </c>
      <c r="C375" s="106" t="s">
        <v>1123</v>
      </c>
      <c r="D375" s="110">
        <v>0</v>
      </c>
      <c r="E375" s="110" t="s">
        <v>4237</v>
      </c>
      <c r="F375" s="122">
        <v>0</v>
      </c>
      <c r="G375" s="127"/>
      <c r="H375" s="127"/>
      <c r="I375" s="123" t="e">
        <f t="shared" si="21"/>
        <v>#DIV/0!</v>
      </c>
      <c r="J375" s="122" t="s">
        <v>1607</v>
      </c>
      <c r="K375" s="127" t="s">
        <v>1587</v>
      </c>
      <c r="L375" s="122" t="s">
        <v>890</v>
      </c>
      <c r="M375" s="267" t="s">
        <v>4760</v>
      </c>
      <c r="N375" s="264">
        <v>43192</v>
      </c>
      <c r="O375" s="263" t="s">
        <v>4694</v>
      </c>
      <c r="P375" s="263" t="s">
        <v>3964</v>
      </c>
      <c r="Q375" s="263" t="s">
        <v>3672</v>
      </c>
      <c r="R375" s="126"/>
    </row>
    <row r="376" spans="1:18" s="34" customFormat="1" ht="30" hidden="1" customHeight="1" outlineLevel="4" x14ac:dyDescent="0.25">
      <c r="A376" s="110">
        <v>152</v>
      </c>
      <c r="B376" s="128" t="s">
        <v>1366</v>
      </c>
      <c r="C376" s="106" t="s">
        <v>1123</v>
      </c>
      <c r="D376" s="110">
        <v>1000</v>
      </c>
      <c r="E376" s="110" t="s">
        <v>724</v>
      </c>
      <c r="F376" s="122">
        <v>290000</v>
      </c>
      <c r="G376" s="122">
        <v>290000</v>
      </c>
      <c r="H376" s="122">
        <v>0</v>
      </c>
      <c r="I376" s="123">
        <f t="shared" si="21"/>
        <v>0</v>
      </c>
      <c r="J376" s="122" t="s">
        <v>1610</v>
      </c>
      <c r="K376" s="122" t="s">
        <v>1611</v>
      </c>
      <c r="L376" s="122" t="s">
        <v>890</v>
      </c>
      <c r="M376" s="267" t="s">
        <v>4760</v>
      </c>
      <c r="N376" s="264">
        <v>43209</v>
      </c>
      <c r="O376" s="263" t="s">
        <v>4048</v>
      </c>
      <c r="P376" s="264">
        <v>43830</v>
      </c>
      <c r="Q376" s="263" t="s">
        <v>3680</v>
      </c>
      <c r="R376" s="126"/>
    </row>
    <row r="377" spans="1:18" s="34" customFormat="1" ht="30" hidden="1" customHeight="1" outlineLevel="4" x14ac:dyDescent="0.25">
      <c r="A377" s="110">
        <v>153</v>
      </c>
      <c r="B377" s="128" t="s">
        <v>743</v>
      </c>
      <c r="C377" s="106" t="s">
        <v>1123</v>
      </c>
      <c r="D377" s="110">
        <v>60</v>
      </c>
      <c r="E377" s="110" t="s">
        <v>724</v>
      </c>
      <c r="F377" s="122">
        <v>455340</v>
      </c>
      <c r="G377" s="122">
        <v>455340</v>
      </c>
      <c r="H377" s="122">
        <v>0</v>
      </c>
      <c r="I377" s="123">
        <f t="shared" si="21"/>
        <v>0</v>
      </c>
      <c r="J377" s="122" t="s">
        <v>1612</v>
      </c>
      <c r="K377" s="122" t="s">
        <v>1613</v>
      </c>
      <c r="L377" s="122" t="s">
        <v>890</v>
      </c>
      <c r="M377" s="267" t="s">
        <v>4760</v>
      </c>
      <c r="N377" s="264">
        <v>43224</v>
      </c>
      <c r="O377" s="263" t="s">
        <v>4706</v>
      </c>
      <c r="P377" s="263" t="s">
        <v>3964</v>
      </c>
      <c r="Q377" s="263" t="s">
        <v>3672</v>
      </c>
      <c r="R377" s="126"/>
    </row>
    <row r="378" spans="1:18" s="34" customFormat="1" ht="30" hidden="1" customHeight="1" outlineLevel="4" x14ac:dyDescent="0.25">
      <c r="A378" s="110">
        <v>154</v>
      </c>
      <c r="B378" s="128" t="s">
        <v>1367</v>
      </c>
      <c r="C378" s="106" t="s">
        <v>1123</v>
      </c>
      <c r="D378" s="110">
        <v>12</v>
      </c>
      <c r="E378" s="110" t="s">
        <v>4234</v>
      </c>
      <c r="F378" s="122">
        <v>1220400</v>
      </c>
      <c r="G378" s="122">
        <v>1220400</v>
      </c>
      <c r="H378" s="122">
        <v>0</v>
      </c>
      <c r="I378" s="123">
        <f t="shared" si="21"/>
        <v>0</v>
      </c>
      <c r="J378" s="122" t="s">
        <v>1612</v>
      </c>
      <c r="K378" s="122" t="s">
        <v>1613</v>
      </c>
      <c r="L378" s="122" t="s">
        <v>890</v>
      </c>
      <c r="M378" s="267" t="s">
        <v>4760</v>
      </c>
      <c r="N378" s="264">
        <v>43224</v>
      </c>
      <c r="O378" s="263" t="s">
        <v>4706</v>
      </c>
      <c r="P378" s="263" t="s">
        <v>3964</v>
      </c>
      <c r="Q378" s="263" t="s">
        <v>3672</v>
      </c>
      <c r="R378" s="126"/>
    </row>
    <row r="379" spans="1:18" s="34" customFormat="1" ht="30" hidden="1" customHeight="1" outlineLevel="4" x14ac:dyDescent="0.25">
      <c r="A379" s="110">
        <v>155</v>
      </c>
      <c r="B379" s="128" t="s">
        <v>1367</v>
      </c>
      <c r="C379" s="106" t="s">
        <v>1123</v>
      </c>
      <c r="D379" s="110">
        <v>12</v>
      </c>
      <c r="E379" s="110" t="s">
        <v>4234</v>
      </c>
      <c r="F379" s="122">
        <v>1339284</v>
      </c>
      <c r="G379" s="122">
        <v>1339284</v>
      </c>
      <c r="H379" s="122">
        <v>0</v>
      </c>
      <c r="I379" s="123">
        <f t="shared" si="21"/>
        <v>0</v>
      </c>
      <c r="J379" s="122" t="s">
        <v>1614</v>
      </c>
      <c r="K379" s="122" t="s">
        <v>1298</v>
      </c>
      <c r="L379" s="122" t="s">
        <v>890</v>
      </c>
      <c r="M379" s="267" t="s">
        <v>4760</v>
      </c>
      <c r="N379" s="264">
        <v>43178</v>
      </c>
      <c r="O379" s="263" t="s">
        <v>4692</v>
      </c>
      <c r="P379" s="263" t="s">
        <v>3964</v>
      </c>
      <c r="Q379" s="263" t="s">
        <v>3672</v>
      </c>
      <c r="R379" s="126"/>
    </row>
    <row r="380" spans="1:18" s="34" customFormat="1" ht="30" hidden="1" customHeight="1" outlineLevel="4" x14ac:dyDescent="0.25">
      <c r="A380" s="110">
        <v>156</v>
      </c>
      <c r="B380" s="128" t="s">
        <v>1368</v>
      </c>
      <c r="C380" s="106" t="s">
        <v>1123</v>
      </c>
      <c r="D380" s="110">
        <v>350</v>
      </c>
      <c r="E380" s="110" t="s">
        <v>724</v>
      </c>
      <c r="F380" s="122">
        <v>4541950</v>
      </c>
      <c r="G380" s="122">
        <v>4541950</v>
      </c>
      <c r="H380" s="122">
        <v>0</v>
      </c>
      <c r="I380" s="123">
        <f t="shared" si="21"/>
        <v>0</v>
      </c>
      <c r="J380" s="122" t="s">
        <v>1614</v>
      </c>
      <c r="K380" s="122" t="s">
        <v>1298</v>
      </c>
      <c r="L380" s="122" t="s">
        <v>890</v>
      </c>
      <c r="M380" s="267" t="s">
        <v>4760</v>
      </c>
      <c r="N380" s="264">
        <v>43178</v>
      </c>
      <c r="O380" s="263" t="s">
        <v>4692</v>
      </c>
      <c r="P380" s="263" t="s">
        <v>3964</v>
      </c>
      <c r="Q380" s="263" t="s">
        <v>3672</v>
      </c>
      <c r="R380" s="126"/>
    </row>
    <row r="381" spans="1:18" s="34" customFormat="1" ht="30" hidden="1" customHeight="1" outlineLevel="4" x14ac:dyDescent="0.25">
      <c r="A381" s="110">
        <v>157</v>
      </c>
      <c r="B381" s="128" t="s">
        <v>1369</v>
      </c>
      <c r="C381" s="106" t="s">
        <v>1123</v>
      </c>
      <c r="D381" s="110">
        <v>100</v>
      </c>
      <c r="E381" s="110" t="s">
        <v>724</v>
      </c>
      <c r="F381" s="122">
        <v>714200</v>
      </c>
      <c r="G381" s="122">
        <v>714200</v>
      </c>
      <c r="H381" s="122">
        <v>0</v>
      </c>
      <c r="I381" s="123">
        <f t="shared" si="21"/>
        <v>0</v>
      </c>
      <c r="J381" s="122" t="s">
        <v>1614</v>
      </c>
      <c r="K381" s="122" t="s">
        <v>1298</v>
      </c>
      <c r="L381" s="122" t="s">
        <v>890</v>
      </c>
      <c r="M381" s="267" t="s">
        <v>4760</v>
      </c>
      <c r="N381" s="264">
        <v>43178</v>
      </c>
      <c r="O381" s="263" t="s">
        <v>4692</v>
      </c>
      <c r="P381" s="263" t="s">
        <v>3964</v>
      </c>
      <c r="Q381" s="263" t="s">
        <v>3672</v>
      </c>
      <c r="R381" s="126"/>
    </row>
    <row r="382" spans="1:18" s="34" customFormat="1" ht="30" hidden="1" customHeight="1" outlineLevel="4" x14ac:dyDescent="0.25">
      <c r="A382" s="110">
        <v>158</v>
      </c>
      <c r="B382" s="128" t="s">
        <v>1350</v>
      </c>
      <c r="C382" s="106" t="s">
        <v>1123</v>
      </c>
      <c r="D382" s="110">
        <v>30</v>
      </c>
      <c r="E382" s="110" t="s">
        <v>724</v>
      </c>
      <c r="F382" s="122">
        <v>63840</v>
      </c>
      <c r="G382" s="122">
        <v>63840</v>
      </c>
      <c r="H382" s="122">
        <v>0</v>
      </c>
      <c r="I382" s="123">
        <f t="shared" si="21"/>
        <v>0</v>
      </c>
      <c r="J382" s="122" t="s">
        <v>1615</v>
      </c>
      <c r="K382" s="122" t="s">
        <v>1599</v>
      </c>
      <c r="L382" s="122" t="s">
        <v>840</v>
      </c>
      <c r="M382" s="267" t="s">
        <v>4760</v>
      </c>
      <c r="N382" s="264">
        <v>43340</v>
      </c>
      <c r="O382" s="263" t="s">
        <v>4725</v>
      </c>
      <c r="P382" s="263" t="s">
        <v>3964</v>
      </c>
      <c r="Q382" s="263" t="s">
        <v>3672</v>
      </c>
      <c r="R382" s="126"/>
    </row>
    <row r="383" spans="1:18" s="34" customFormat="1" ht="30" hidden="1" customHeight="1" outlineLevel="4" x14ac:dyDescent="0.25">
      <c r="A383" s="110">
        <v>159</v>
      </c>
      <c r="B383" s="128" t="s">
        <v>57</v>
      </c>
      <c r="C383" s="106" t="s">
        <v>1123</v>
      </c>
      <c r="D383" s="110">
        <v>8</v>
      </c>
      <c r="E383" s="110" t="s">
        <v>724</v>
      </c>
      <c r="F383" s="122">
        <v>401088</v>
      </c>
      <c r="G383" s="122">
        <v>401088</v>
      </c>
      <c r="H383" s="122">
        <v>0</v>
      </c>
      <c r="I383" s="123">
        <f t="shared" si="21"/>
        <v>0</v>
      </c>
      <c r="J383" s="122" t="s">
        <v>1616</v>
      </c>
      <c r="K383" s="122" t="s">
        <v>1599</v>
      </c>
      <c r="L383" s="122" t="s">
        <v>890</v>
      </c>
      <c r="M383" s="267" t="s">
        <v>4760</v>
      </c>
      <c r="N383" s="264">
        <v>43280</v>
      </c>
      <c r="O383" s="263" t="s">
        <v>4721</v>
      </c>
      <c r="P383" s="263" t="s">
        <v>3964</v>
      </c>
      <c r="Q383" s="263" t="s">
        <v>3672</v>
      </c>
      <c r="R383" s="126"/>
    </row>
    <row r="384" spans="1:18" s="34" customFormat="1" ht="30" hidden="1" customHeight="1" outlineLevel="4" x14ac:dyDescent="0.25">
      <c r="A384" s="110">
        <v>160</v>
      </c>
      <c r="B384" s="128" t="s">
        <v>57</v>
      </c>
      <c r="C384" s="106" t="s">
        <v>1123</v>
      </c>
      <c r="D384" s="110">
        <v>8</v>
      </c>
      <c r="E384" s="110" t="s">
        <v>724</v>
      </c>
      <c r="F384" s="122">
        <v>401088</v>
      </c>
      <c r="G384" s="122">
        <v>401088</v>
      </c>
      <c r="H384" s="122">
        <v>0</v>
      </c>
      <c r="I384" s="123">
        <f t="shared" si="21"/>
        <v>0</v>
      </c>
      <c r="J384" s="122" t="s">
        <v>1616</v>
      </c>
      <c r="K384" s="122" t="s">
        <v>1599</v>
      </c>
      <c r="L384" s="122" t="s">
        <v>890</v>
      </c>
      <c r="M384" s="267" t="s">
        <v>4760</v>
      </c>
      <c r="N384" s="264">
        <v>43280</v>
      </c>
      <c r="O384" s="263" t="s">
        <v>4721</v>
      </c>
      <c r="P384" s="263" t="s">
        <v>3964</v>
      </c>
      <c r="Q384" s="263" t="s">
        <v>3672</v>
      </c>
      <c r="R384" s="126"/>
    </row>
    <row r="385" spans="1:18" s="34" customFormat="1" ht="30" hidden="1" customHeight="1" outlineLevel="4" x14ac:dyDescent="0.25">
      <c r="A385" s="110">
        <v>161</v>
      </c>
      <c r="B385" s="128" t="s">
        <v>57</v>
      </c>
      <c r="C385" s="106" t="s">
        <v>1123</v>
      </c>
      <c r="D385" s="110">
        <v>1</v>
      </c>
      <c r="E385" s="110" t="s">
        <v>724</v>
      </c>
      <c r="F385" s="122">
        <v>50136</v>
      </c>
      <c r="G385" s="122">
        <v>50136</v>
      </c>
      <c r="H385" s="122">
        <v>0</v>
      </c>
      <c r="I385" s="123">
        <f t="shared" si="21"/>
        <v>0</v>
      </c>
      <c r="J385" s="122" t="s">
        <v>1616</v>
      </c>
      <c r="K385" s="122" t="s">
        <v>1599</v>
      </c>
      <c r="L385" s="122" t="s">
        <v>890</v>
      </c>
      <c r="M385" s="267" t="s">
        <v>4760</v>
      </c>
      <c r="N385" s="264">
        <v>43280</v>
      </c>
      <c r="O385" s="263" t="s">
        <v>4721</v>
      </c>
      <c r="P385" s="263" t="s">
        <v>3964</v>
      </c>
      <c r="Q385" s="263" t="s">
        <v>3672</v>
      </c>
      <c r="R385" s="126"/>
    </row>
    <row r="386" spans="1:18" s="34" customFormat="1" ht="30" hidden="1" customHeight="1" outlineLevel="4" x14ac:dyDescent="0.25">
      <c r="A386" s="110">
        <v>162</v>
      </c>
      <c r="B386" s="128" t="s">
        <v>57</v>
      </c>
      <c r="C386" s="106" t="s">
        <v>1123</v>
      </c>
      <c r="D386" s="110">
        <v>10</v>
      </c>
      <c r="E386" s="110" t="s">
        <v>724</v>
      </c>
      <c r="F386" s="122">
        <v>501360</v>
      </c>
      <c r="G386" s="122">
        <v>501360</v>
      </c>
      <c r="H386" s="122">
        <v>0</v>
      </c>
      <c r="I386" s="123">
        <f t="shared" si="21"/>
        <v>0</v>
      </c>
      <c r="J386" s="122" t="s">
        <v>1616</v>
      </c>
      <c r="K386" s="122" t="s">
        <v>1599</v>
      </c>
      <c r="L386" s="122" t="s">
        <v>890</v>
      </c>
      <c r="M386" s="267" t="s">
        <v>4760</v>
      </c>
      <c r="N386" s="264">
        <v>43280</v>
      </c>
      <c r="O386" s="263" t="s">
        <v>4721</v>
      </c>
      <c r="P386" s="263" t="s">
        <v>3964</v>
      </c>
      <c r="Q386" s="263" t="s">
        <v>3672</v>
      </c>
      <c r="R386" s="126"/>
    </row>
    <row r="387" spans="1:18" s="34" customFormat="1" ht="30" hidden="1" customHeight="1" outlineLevel="4" x14ac:dyDescent="0.25">
      <c r="A387" s="110">
        <v>163</v>
      </c>
      <c r="B387" s="128" t="s">
        <v>57</v>
      </c>
      <c r="C387" s="106" t="s">
        <v>1123</v>
      </c>
      <c r="D387" s="110">
        <v>2</v>
      </c>
      <c r="E387" s="110" t="s">
        <v>724</v>
      </c>
      <c r="F387" s="122">
        <v>124718</v>
      </c>
      <c r="G387" s="122">
        <v>124718</v>
      </c>
      <c r="H387" s="122">
        <v>0</v>
      </c>
      <c r="I387" s="123">
        <f t="shared" si="21"/>
        <v>0</v>
      </c>
      <c r="J387" s="122" t="s">
        <v>1616</v>
      </c>
      <c r="K387" s="122" t="s">
        <v>1599</v>
      </c>
      <c r="L387" s="122" t="s">
        <v>890</v>
      </c>
      <c r="M387" s="267" t="s">
        <v>4760</v>
      </c>
      <c r="N387" s="264">
        <v>43280</v>
      </c>
      <c r="O387" s="263" t="s">
        <v>4721</v>
      </c>
      <c r="P387" s="263" t="s">
        <v>3964</v>
      </c>
      <c r="Q387" s="263" t="s">
        <v>3672</v>
      </c>
      <c r="R387" s="126"/>
    </row>
    <row r="388" spans="1:18" s="34" customFormat="1" ht="30" hidden="1" customHeight="1" outlineLevel="4" x14ac:dyDescent="0.25">
      <c r="A388" s="110">
        <v>164</v>
      </c>
      <c r="B388" s="128" t="s">
        <v>57</v>
      </c>
      <c r="C388" s="106" t="s">
        <v>1123</v>
      </c>
      <c r="D388" s="110">
        <v>2</v>
      </c>
      <c r="E388" s="110" t="s">
        <v>724</v>
      </c>
      <c r="F388" s="122">
        <v>124718</v>
      </c>
      <c r="G388" s="122">
        <v>124718</v>
      </c>
      <c r="H388" s="122">
        <v>0</v>
      </c>
      <c r="I388" s="123">
        <f t="shared" si="21"/>
        <v>0</v>
      </c>
      <c r="J388" s="122" t="s">
        <v>1616</v>
      </c>
      <c r="K388" s="122" t="s">
        <v>1599</v>
      </c>
      <c r="L388" s="122" t="s">
        <v>890</v>
      </c>
      <c r="M388" s="267" t="s">
        <v>4760</v>
      </c>
      <c r="N388" s="264">
        <v>43280</v>
      </c>
      <c r="O388" s="263" t="s">
        <v>4721</v>
      </c>
      <c r="P388" s="263" t="s">
        <v>3964</v>
      </c>
      <c r="Q388" s="263" t="s">
        <v>3672</v>
      </c>
      <c r="R388" s="126"/>
    </row>
    <row r="389" spans="1:18" s="34" customFormat="1" ht="30" hidden="1" customHeight="1" outlineLevel="4" x14ac:dyDescent="0.25">
      <c r="A389" s="110">
        <v>165</v>
      </c>
      <c r="B389" s="128" t="s">
        <v>57</v>
      </c>
      <c r="C389" s="106" t="s">
        <v>1123</v>
      </c>
      <c r="D389" s="110">
        <v>5</v>
      </c>
      <c r="E389" s="110" t="s">
        <v>724</v>
      </c>
      <c r="F389" s="122">
        <v>311795</v>
      </c>
      <c r="G389" s="122">
        <v>311795</v>
      </c>
      <c r="H389" s="122">
        <v>0</v>
      </c>
      <c r="I389" s="123">
        <f t="shared" si="21"/>
        <v>0</v>
      </c>
      <c r="J389" s="122" t="s">
        <v>1616</v>
      </c>
      <c r="K389" s="122" t="s">
        <v>1599</v>
      </c>
      <c r="L389" s="122" t="s">
        <v>890</v>
      </c>
      <c r="M389" s="267" t="s">
        <v>4760</v>
      </c>
      <c r="N389" s="264">
        <v>43280</v>
      </c>
      <c r="O389" s="263" t="s">
        <v>4721</v>
      </c>
      <c r="P389" s="263" t="s">
        <v>3964</v>
      </c>
      <c r="Q389" s="263" t="s">
        <v>3672</v>
      </c>
      <c r="R389" s="126"/>
    </row>
    <row r="390" spans="1:18" s="34" customFormat="1" ht="30" hidden="1" customHeight="1" outlineLevel="4" x14ac:dyDescent="0.25">
      <c r="A390" s="110">
        <v>166</v>
      </c>
      <c r="B390" s="128" t="s">
        <v>57</v>
      </c>
      <c r="C390" s="106" t="s">
        <v>1123</v>
      </c>
      <c r="D390" s="110">
        <v>6</v>
      </c>
      <c r="E390" s="110" t="s">
        <v>724</v>
      </c>
      <c r="F390" s="122">
        <v>374154</v>
      </c>
      <c r="G390" s="122">
        <v>374154</v>
      </c>
      <c r="H390" s="122">
        <v>0</v>
      </c>
      <c r="I390" s="123">
        <f t="shared" si="21"/>
        <v>0</v>
      </c>
      <c r="J390" s="122" t="s">
        <v>1616</v>
      </c>
      <c r="K390" s="122" t="s">
        <v>1599</v>
      </c>
      <c r="L390" s="122" t="s">
        <v>890</v>
      </c>
      <c r="M390" s="267" t="s">
        <v>4760</v>
      </c>
      <c r="N390" s="264">
        <v>43280</v>
      </c>
      <c r="O390" s="263" t="s">
        <v>4721</v>
      </c>
      <c r="P390" s="263" t="s">
        <v>3964</v>
      </c>
      <c r="Q390" s="263" t="s">
        <v>3672</v>
      </c>
      <c r="R390" s="126"/>
    </row>
    <row r="391" spans="1:18" s="34" customFormat="1" ht="30" hidden="1" customHeight="1" outlineLevel="4" x14ac:dyDescent="0.25">
      <c r="A391" s="110">
        <v>167</v>
      </c>
      <c r="B391" s="128" t="s">
        <v>57</v>
      </c>
      <c r="C391" s="106" t="s">
        <v>1123</v>
      </c>
      <c r="D391" s="110">
        <v>8</v>
      </c>
      <c r="E391" s="110" t="s">
        <v>724</v>
      </c>
      <c r="F391" s="122">
        <v>642896</v>
      </c>
      <c r="G391" s="122">
        <v>642896</v>
      </c>
      <c r="H391" s="122">
        <v>0</v>
      </c>
      <c r="I391" s="123">
        <f t="shared" si="21"/>
        <v>0</v>
      </c>
      <c r="J391" s="122" t="s">
        <v>1616</v>
      </c>
      <c r="K391" s="122" t="s">
        <v>1599</v>
      </c>
      <c r="L391" s="122" t="s">
        <v>890</v>
      </c>
      <c r="M391" s="267" t="s">
        <v>4760</v>
      </c>
      <c r="N391" s="264">
        <v>43280</v>
      </c>
      <c r="O391" s="263" t="s">
        <v>4721</v>
      </c>
      <c r="P391" s="263" t="s">
        <v>3964</v>
      </c>
      <c r="Q391" s="263" t="s">
        <v>3672</v>
      </c>
      <c r="R391" s="126"/>
    </row>
    <row r="392" spans="1:18" s="34" customFormat="1" ht="30" hidden="1" customHeight="1" outlineLevel="4" x14ac:dyDescent="0.25">
      <c r="A392" s="110">
        <v>168</v>
      </c>
      <c r="B392" s="128" t="s">
        <v>57</v>
      </c>
      <c r="C392" s="106" t="s">
        <v>1123</v>
      </c>
      <c r="D392" s="110">
        <v>8</v>
      </c>
      <c r="E392" s="110" t="s">
        <v>724</v>
      </c>
      <c r="F392" s="122">
        <v>431792</v>
      </c>
      <c r="G392" s="122">
        <v>431792</v>
      </c>
      <c r="H392" s="122">
        <v>0</v>
      </c>
      <c r="I392" s="123">
        <f t="shared" si="21"/>
        <v>0</v>
      </c>
      <c r="J392" s="122" t="s">
        <v>1616</v>
      </c>
      <c r="K392" s="122" t="s">
        <v>1599</v>
      </c>
      <c r="L392" s="122" t="s">
        <v>890</v>
      </c>
      <c r="M392" s="267" t="s">
        <v>4760</v>
      </c>
      <c r="N392" s="264">
        <v>43280</v>
      </c>
      <c r="O392" s="263" t="s">
        <v>4721</v>
      </c>
      <c r="P392" s="263" t="s">
        <v>3964</v>
      </c>
      <c r="Q392" s="263" t="s">
        <v>3672</v>
      </c>
      <c r="R392" s="126"/>
    </row>
    <row r="393" spans="1:18" s="34" customFormat="1" ht="30" hidden="1" customHeight="1" outlineLevel="4" x14ac:dyDescent="0.25">
      <c r="A393" s="110">
        <v>169</v>
      </c>
      <c r="B393" s="128" t="s">
        <v>57</v>
      </c>
      <c r="C393" s="106" t="s">
        <v>1123</v>
      </c>
      <c r="D393" s="110">
        <v>8</v>
      </c>
      <c r="E393" s="110" t="s">
        <v>724</v>
      </c>
      <c r="F393" s="122">
        <v>431792</v>
      </c>
      <c r="G393" s="122">
        <v>431792</v>
      </c>
      <c r="H393" s="122">
        <v>0</v>
      </c>
      <c r="I393" s="123">
        <f t="shared" si="21"/>
        <v>0</v>
      </c>
      <c r="J393" s="122" t="s">
        <v>1616</v>
      </c>
      <c r="K393" s="122" t="s">
        <v>1599</v>
      </c>
      <c r="L393" s="122" t="s">
        <v>890</v>
      </c>
      <c r="M393" s="267" t="s">
        <v>4760</v>
      </c>
      <c r="N393" s="264">
        <v>43280</v>
      </c>
      <c r="O393" s="263" t="s">
        <v>4721</v>
      </c>
      <c r="P393" s="263" t="s">
        <v>3964</v>
      </c>
      <c r="Q393" s="263" t="s">
        <v>3672</v>
      </c>
      <c r="R393" s="126"/>
    </row>
    <row r="394" spans="1:18" s="34" customFormat="1" ht="30" hidden="1" customHeight="1" outlineLevel="4" x14ac:dyDescent="0.25">
      <c r="A394" s="110">
        <v>170</v>
      </c>
      <c r="B394" s="128" t="s">
        <v>57</v>
      </c>
      <c r="C394" s="106" t="s">
        <v>1123</v>
      </c>
      <c r="D394" s="110">
        <v>8</v>
      </c>
      <c r="E394" s="110" t="s">
        <v>724</v>
      </c>
      <c r="F394" s="122">
        <v>431792</v>
      </c>
      <c r="G394" s="122">
        <v>431792</v>
      </c>
      <c r="H394" s="122">
        <v>0</v>
      </c>
      <c r="I394" s="123">
        <f t="shared" si="21"/>
        <v>0</v>
      </c>
      <c r="J394" s="122" t="s">
        <v>1616</v>
      </c>
      <c r="K394" s="122" t="s">
        <v>1599</v>
      </c>
      <c r="L394" s="122" t="s">
        <v>890</v>
      </c>
      <c r="M394" s="267" t="s">
        <v>4760</v>
      </c>
      <c r="N394" s="264">
        <v>43280</v>
      </c>
      <c r="O394" s="263" t="s">
        <v>4721</v>
      </c>
      <c r="P394" s="263" t="s">
        <v>3964</v>
      </c>
      <c r="Q394" s="263" t="s">
        <v>3672</v>
      </c>
      <c r="R394" s="126"/>
    </row>
    <row r="395" spans="1:18" s="34" customFormat="1" ht="30" hidden="1" customHeight="1" outlineLevel="4" x14ac:dyDescent="0.25">
      <c r="A395" s="110">
        <v>171</v>
      </c>
      <c r="B395" s="128" t="s">
        <v>57</v>
      </c>
      <c r="C395" s="106" t="s">
        <v>1123</v>
      </c>
      <c r="D395" s="110">
        <v>8</v>
      </c>
      <c r="E395" s="110" t="s">
        <v>724</v>
      </c>
      <c r="F395" s="122">
        <v>431792</v>
      </c>
      <c r="G395" s="122">
        <v>431792</v>
      </c>
      <c r="H395" s="122">
        <v>0</v>
      </c>
      <c r="I395" s="123">
        <f t="shared" si="21"/>
        <v>0</v>
      </c>
      <c r="J395" s="122" t="s">
        <v>1616</v>
      </c>
      <c r="K395" s="122" t="s">
        <v>1599</v>
      </c>
      <c r="L395" s="122" t="s">
        <v>890</v>
      </c>
      <c r="M395" s="267" t="s">
        <v>4760</v>
      </c>
      <c r="N395" s="264">
        <v>43280</v>
      </c>
      <c r="O395" s="263" t="s">
        <v>4721</v>
      </c>
      <c r="P395" s="263" t="s">
        <v>3964</v>
      </c>
      <c r="Q395" s="263" t="s">
        <v>3672</v>
      </c>
      <c r="R395" s="126"/>
    </row>
    <row r="396" spans="1:18" s="34" customFormat="1" ht="33.75" hidden="1" customHeight="1" outlineLevel="4" x14ac:dyDescent="0.25">
      <c r="A396" s="110">
        <v>172</v>
      </c>
      <c r="B396" s="128" t="s">
        <v>144</v>
      </c>
      <c r="C396" s="106" t="s">
        <v>1123</v>
      </c>
      <c r="D396" s="110">
        <v>0</v>
      </c>
      <c r="E396" s="110" t="s">
        <v>724</v>
      </c>
      <c r="F396" s="122">
        <v>0</v>
      </c>
      <c r="G396" s="127"/>
      <c r="H396" s="127"/>
      <c r="I396" s="123" t="e">
        <f t="shared" si="21"/>
        <v>#DIV/0!</v>
      </c>
      <c r="J396" s="122" t="s">
        <v>1617</v>
      </c>
      <c r="K396" s="122" t="s">
        <v>1584</v>
      </c>
      <c r="L396" s="122" t="s">
        <v>890</v>
      </c>
      <c r="M396" s="267" t="s">
        <v>4760</v>
      </c>
      <c r="N396" s="344">
        <v>43200</v>
      </c>
      <c r="O396" s="263" t="s">
        <v>4698</v>
      </c>
      <c r="P396" s="263" t="s">
        <v>3964</v>
      </c>
      <c r="Q396" s="263" t="s">
        <v>3672</v>
      </c>
      <c r="R396" s="126"/>
    </row>
    <row r="397" spans="1:18" s="34" customFormat="1" ht="30" hidden="1" customHeight="1" outlineLevel="4" x14ac:dyDescent="0.25">
      <c r="A397" s="110">
        <v>173</v>
      </c>
      <c r="B397" s="128" t="s">
        <v>144</v>
      </c>
      <c r="C397" s="106" t="s">
        <v>1123</v>
      </c>
      <c r="D397" s="110">
        <v>100</v>
      </c>
      <c r="E397" s="110" t="s">
        <v>724</v>
      </c>
      <c r="F397" s="122">
        <v>407500</v>
      </c>
      <c r="G397" s="122">
        <v>407500</v>
      </c>
      <c r="H397" s="122">
        <v>0</v>
      </c>
      <c r="I397" s="123">
        <f t="shared" si="21"/>
        <v>0</v>
      </c>
      <c r="J397" s="122" t="s">
        <v>1617</v>
      </c>
      <c r="K397" s="122" t="s">
        <v>1584</v>
      </c>
      <c r="L397" s="122" t="s">
        <v>890</v>
      </c>
      <c r="M397" s="267" t="s">
        <v>4760</v>
      </c>
      <c r="N397" s="344">
        <v>43200</v>
      </c>
      <c r="O397" s="263" t="s">
        <v>4698</v>
      </c>
      <c r="P397" s="263" t="s">
        <v>3964</v>
      </c>
      <c r="Q397" s="263" t="s">
        <v>3672</v>
      </c>
      <c r="R397" s="126"/>
    </row>
    <row r="398" spans="1:18" s="34" customFormat="1" ht="30" hidden="1" customHeight="1" outlineLevel="4" x14ac:dyDescent="0.25">
      <c r="A398" s="110">
        <v>174</v>
      </c>
      <c r="B398" s="128" t="s">
        <v>1340</v>
      </c>
      <c r="C398" s="106" t="s">
        <v>1123</v>
      </c>
      <c r="D398" s="110">
        <v>2</v>
      </c>
      <c r="E398" s="110" t="s">
        <v>4234</v>
      </c>
      <c r="F398" s="122">
        <v>330000</v>
      </c>
      <c r="G398" s="122">
        <v>330000</v>
      </c>
      <c r="H398" s="122">
        <v>0</v>
      </c>
      <c r="I398" s="123">
        <f t="shared" si="21"/>
        <v>0</v>
      </c>
      <c r="J398" s="122" t="s">
        <v>1590</v>
      </c>
      <c r="K398" s="122" t="s">
        <v>1591</v>
      </c>
      <c r="L398" s="122" t="s">
        <v>890</v>
      </c>
      <c r="M398" s="267" t="s">
        <v>4760</v>
      </c>
      <c r="N398" s="264">
        <v>43384</v>
      </c>
      <c r="O398" s="263" t="s">
        <v>4689</v>
      </c>
      <c r="P398" s="263" t="s">
        <v>3964</v>
      </c>
      <c r="Q398" s="263" t="s">
        <v>4690</v>
      </c>
      <c r="R398" s="126"/>
    </row>
    <row r="399" spans="1:18" s="34" customFormat="1" ht="30" hidden="1" customHeight="1" outlineLevel="4" x14ac:dyDescent="0.25">
      <c r="A399" s="110">
        <v>175</v>
      </c>
      <c r="B399" s="128" t="s">
        <v>1340</v>
      </c>
      <c r="C399" s="106" t="s">
        <v>1123</v>
      </c>
      <c r="D399" s="110">
        <v>0</v>
      </c>
      <c r="E399" s="110" t="s">
        <v>4234</v>
      </c>
      <c r="F399" s="122">
        <v>0</v>
      </c>
      <c r="G399" s="127"/>
      <c r="H399" s="127"/>
      <c r="I399" s="123" t="e">
        <f t="shared" si="21"/>
        <v>#DIV/0!</v>
      </c>
      <c r="J399" s="122" t="s">
        <v>1590</v>
      </c>
      <c r="K399" s="122" t="s">
        <v>1591</v>
      </c>
      <c r="L399" s="122" t="s">
        <v>890</v>
      </c>
      <c r="M399" s="267" t="s">
        <v>4760</v>
      </c>
      <c r="N399" s="264">
        <v>43384</v>
      </c>
      <c r="O399" s="263" t="s">
        <v>4689</v>
      </c>
      <c r="P399" s="263" t="s">
        <v>3964</v>
      </c>
      <c r="Q399" s="263" t="s">
        <v>4690</v>
      </c>
      <c r="R399" s="126"/>
    </row>
    <row r="400" spans="1:18" s="34" customFormat="1" ht="30" hidden="1" customHeight="1" outlineLevel="4" x14ac:dyDescent="0.25">
      <c r="A400" s="110">
        <v>176</v>
      </c>
      <c r="B400" s="128" t="s">
        <v>1370</v>
      </c>
      <c r="C400" s="106" t="s">
        <v>1123</v>
      </c>
      <c r="D400" s="110">
        <v>15</v>
      </c>
      <c r="E400" s="110" t="s">
        <v>724</v>
      </c>
      <c r="F400" s="122">
        <v>409605</v>
      </c>
      <c r="G400" s="122">
        <v>409605</v>
      </c>
      <c r="H400" s="122">
        <v>0</v>
      </c>
      <c r="I400" s="123">
        <f t="shared" si="21"/>
        <v>0</v>
      </c>
      <c r="J400" s="122" t="s">
        <v>1618</v>
      </c>
      <c r="K400" s="122" t="s">
        <v>1619</v>
      </c>
      <c r="L400" s="122" t="s">
        <v>890</v>
      </c>
      <c r="M400" s="267" t="s">
        <v>4760</v>
      </c>
      <c r="N400" s="264">
        <v>43194</v>
      </c>
      <c r="O400" s="263" t="s">
        <v>4699</v>
      </c>
      <c r="P400" s="263" t="s">
        <v>3964</v>
      </c>
      <c r="Q400" s="263" t="s">
        <v>3672</v>
      </c>
      <c r="R400" s="126"/>
    </row>
    <row r="401" spans="1:18" s="34" customFormat="1" ht="30" hidden="1" customHeight="1" outlineLevel="4" x14ac:dyDescent="0.25">
      <c r="A401" s="110">
        <v>177</v>
      </c>
      <c r="B401" s="128" t="s">
        <v>1370</v>
      </c>
      <c r="C401" s="106" t="s">
        <v>1123</v>
      </c>
      <c r="D401" s="110">
        <v>15</v>
      </c>
      <c r="E401" s="110" t="s">
        <v>724</v>
      </c>
      <c r="F401" s="122">
        <v>409605</v>
      </c>
      <c r="G401" s="122">
        <v>409605</v>
      </c>
      <c r="H401" s="122">
        <v>0</v>
      </c>
      <c r="I401" s="123">
        <f t="shared" si="21"/>
        <v>0</v>
      </c>
      <c r="J401" s="122" t="s">
        <v>1618</v>
      </c>
      <c r="K401" s="122" t="s">
        <v>1619</v>
      </c>
      <c r="L401" s="122" t="s">
        <v>890</v>
      </c>
      <c r="M401" s="267" t="s">
        <v>4760</v>
      </c>
      <c r="N401" s="264">
        <v>43194</v>
      </c>
      <c r="O401" s="263" t="s">
        <v>4699</v>
      </c>
      <c r="P401" s="263" t="s">
        <v>3964</v>
      </c>
      <c r="Q401" s="263" t="s">
        <v>3672</v>
      </c>
      <c r="R401" s="126"/>
    </row>
    <row r="402" spans="1:18" s="34" customFormat="1" ht="30" hidden="1" customHeight="1" outlineLevel="4" x14ac:dyDescent="0.25">
      <c r="A402" s="110">
        <v>178</v>
      </c>
      <c r="B402" s="128" t="s">
        <v>1370</v>
      </c>
      <c r="C402" s="106" t="s">
        <v>1123</v>
      </c>
      <c r="D402" s="110">
        <v>15</v>
      </c>
      <c r="E402" s="110" t="s">
        <v>724</v>
      </c>
      <c r="F402" s="122">
        <v>409605</v>
      </c>
      <c r="G402" s="122">
        <v>409605</v>
      </c>
      <c r="H402" s="122">
        <v>0</v>
      </c>
      <c r="I402" s="123">
        <f t="shared" si="21"/>
        <v>0</v>
      </c>
      <c r="J402" s="122" t="s">
        <v>1618</v>
      </c>
      <c r="K402" s="122" t="s">
        <v>1619</v>
      </c>
      <c r="L402" s="122" t="s">
        <v>890</v>
      </c>
      <c r="M402" s="267" t="s">
        <v>4760</v>
      </c>
      <c r="N402" s="264">
        <v>43194</v>
      </c>
      <c r="O402" s="263" t="s">
        <v>4699</v>
      </c>
      <c r="P402" s="263" t="s">
        <v>3964</v>
      </c>
      <c r="Q402" s="263" t="s">
        <v>3672</v>
      </c>
      <c r="R402" s="126"/>
    </row>
    <row r="403" spans="1:18" s="34" customFormat="1" ht="30" hidden="1" customHeight="1" outlineLevel="4" x14ac:dyDescent="0.25">
      <c r="A403" s="110">
        <v>179</v>
      </c>
      <c r="B403" s="128" t="s">
        <v>1370</v>
      </c>
      <c r="C403" s="106" t="s">
        <v>1123</v>
      </c>
      <c r="D403" s="110">
        <v>15</v>
      </c>
      <c r="E403" s="110" t="s">
        <v>724</v>
      </c>
      <c r="F403" s="122">
        <v>409605</v>
      </c>
      <c r="G403" s="122">
        <v>409605</v>
      </c>
      <c r="H403" s="122">
        <v>0</v>
      </c>
      <c r="I403" s="123">
        <f t="shared" si="21"/>
        <v>0</v>
      </c>
      <c r="J403" s="122" t="s">
        <v>1618</v>
      </c>
      <c r="K403" s="122" t="s">
        <v>1619</v>
      </c>
      <c r="L403" s="122" t="s">
        <v>890</v>
      </c>
      <c r="M403" s="267" t="s">
        <v>4760</v>
      </c>
      <c r="N403" s="264">
        <v>43194</v>
      </c>
      <c r="O403" s="263" t="s">
        <v>4699</v>
      </c>
      <c r="P403" s="263" t="s">
        <v>3964</v>
      </c>
      <c r="Q403" s="263" t="s">
        <v>3672</v>
      </c>
      <c r="R403" s="126"/>
    </row>
    <row r="404" spans="1:18" s="34" customFormat="1" ht="30" hidden="1" customHeight="1" outlineLevel="4" x14ac:dyDescent="0.25">
      <c r="A404" s="110">
        <v>180</v>
      </c>
      <c r="B404" s="128" t="s">
        <v>1370</v>
      </c>
      <c r="C404" s="106" t="s">
        <v>1123</v>
      </c>
      <c r="D404" s="110">
        <v>15</v>
      </c>
      <c r="E404" s="110" t="s">
        <v>724</v>
      </c>
      <c r="F404" s="122">
        <v>409605</v>
      </c>
      <c r="G404" s="122">
        <v>409605</v>
      </c>
      <c r="H404" s="122">
        <v>0</v>
      </c>
      <c r="I404" s="123">
        <f t="shared" si="21"/>
        <v>0</v>
      </c>
      <c r="J404" s="122" t="s">
        <v>1618</v>
      </c>
      <c r="K404" s="122" t="s">
        <v>1619</v>
      </c>
      <c r="L404" s="122" t="s">
        <v>890</v>
      </c>
      <c r="M404" s="267" t="s">
        <v>4760</v>
      </c>
      <c r="N404" s="264">
        <v>43194</v>
      </c>
      <c r="O404" s="263" t="s">
        <v>4699</v>
      </c>
      <c r="P404" s="263" t="s">
        <v>3964</v>
      </c>
      <c r="Q404" s="263" t="s">
        <v>3672</v>
      </c>
      <c r="R404" s="126"/>
    </row>
    <row r="405" spans="1:18" s="34" customFormat="1" ht="30" hidden="1" customHeight="1" outlineLevel="4" x14ac:dyDescent="0.25">
      <c r="A405" s="110">
        <v>181</v>
      </c>
      <c r="B405" s="128" t="s">
        <v>1370</v>
      </c>
      <c r="C405" s="106" t="s">
        <v>1123</v>
      </c>
      <c r="D405" s="110">
        <v>15</v>
      </c>
      <c r="E405" s="110" t="s">
        <v>724</v>
      </c>
      <c r="F405" s="122">
        <v>409605</v>
      </c>
      <c r="G405" s="122">
        <v>409605</v>
      </c>
      <c r="H405" s="122">
        <v>0</v>
      </c>
      <c r="I405" s="123">
        <f t="shared" si="21"/>
        <v>0</v>
      </c>
      <c r="J405" s="122" t="s">
        <v>1618</v>
      </c>
      <c r="K405" s="122" t="s">
        <v>1619</v>
      </c>
      <c r="L405" s="122" t="s">
        <v>890</v>
      </c>
      <c r="M405" s="267" t="s">
        <v>4760</v>
      </c>
      <c r="N405" s="264">
        <v>43194</v>
      </c>
      <c r="O405" s="263" t="s">
        <v>4699</v>
      </c>
      <c r="P405" s="263" t="s">
        <v>3964</v>
      </c>
      <c r="Q405" s="263" t="s">
        <v>3672</v>
      </c>
      <c r="R405" s="126"/>
    </row>
    <row r="406" spans="1:18" s="34" customFormat="1" ht="30" hidden="1" customHeight="1" outlineLevel="4" x14ac:dyDescent="0.25">
      <c r="A406" s="110">
        <v>182</v>
      </c>
      <c r="B406" s="128" t="s">
        <v>1370</v>
      </c>
      <c r="C406" s="106" t="s">
        <v>1123</v>
      </c>
      <c r="D406" s="110">
        <v>15</v>
      </c>
      <c r="E406" s="110" t="s">
        <v>724</v>
      </c>
      <c r="F406" s="122">
        <v>609945</v>
      </c>
      <c r="G406" s="122">
        <v>609945</v>
      </c>
      <c r="H406" s="122">
        <v>0</v>
      </c>
      <c r="I406" s="123">
        <f t="shared" si="21"/>
        <v>0</v>
      </c>
      <c r="J406" s="122" t="s">
        <v>1618</v>
      </c>
      <c r="K406" s="122" t="s">
        <v>1619</v>
      </c>
      <c r="L406" s="122" t="s">
        <v>890</v>
      </c>
      <c r="M406" s="267" t="s">
        <v>4760</v>
      </c>
      <c r="N406" s="264">
        <v>43194</v>
      </c>
      <c r="O406" s="263" t="s">
        <v>4699</v>
      </c>
      <c r="P406" s="263" t="s">
        <v>3964</v>
      </c>
      <c r="Q406" s="263" t="s">
        <v>3672</v>
      </c>
      <c r="R406" s="126"/>
    </row>
    <row r="407" spans="1:18" s="34" customFormat="1" ht="30" hidden="1" customHeight="1" outlineLevel="4" x14ac:dyDescent="0.25">
      <c r="A407" s="110">
        <v>183</v>
      </c>
      <c r="B407" s="128" t="s">
        <v>1370</v>
      </c>
      <c r="C407" s="106" t="s">
        <v>1123</v>
      </c>
      <c r="D407" s="110">
        <v>15</v>
      </c>
      <c r="E407" s="110" t="s">
        <v>724</v>
      </c>
      <c r="F407" s="122">
        <v>609945</v>
      </c>
      <c r="G407" s="122">
        <v>609945</v>
      </c>
      <c r="H407" s="122">
        <v>0</v>
      </c>
      <c r="I407" s="123">
        <f t="shared" si="21"/>
        <v>0</v>
      </c>
      <c r="J407" s="122" t="s">
        <v>1618</v>
      </c>
      <c r="K407" s="122" t="s">
        <v>1619</v>
      </c>
      <c r="L407" s="122" t="s">
        <v>890</v>
      </c>
      <c r="M407" s="267" t="s">
        <v>4760</v>
      </c>
      <c r="N407" s="264">
        <v>43194</v>
      </c>
      <c r="O407" s="263" t="s">
        <v>4699</v>
      </c>
      <c r="P407" s="263" t="s">
        <v>3964</v>
      </c>
      <c r="Q407" s="263" t="s">
        <v>3672</v>
      </c>
      <c r="R407" s="126"/>
    </row>
    <row r="408" spans="1:18" s="34" customFormat="1" ht="30" hidden="1" customHeight="1" outlineLevel="4" x14ac:dyDescent="0.25">
      <c r="A408" s="110">
        <v>184</v>
      </c>
      <c r="B408" s="128" t="s">
        <v>1370</v>
      </c>
      <c r="C408" s="106" t="s">
        <v>1123</v>
      </c>
      <c r="D408" s="110">
        <v>15</v>
      </c>
      <c r="E408" s="110" t="s">
        <v>724</v>
      </c>
      <c r="F408" s="122">
        <v>609945</v>
      </c>
      <c r="G408" s="122">
        <v>609945</v>
      </c>
      <c r="H408" s="122">
        <v>0</v>
      </c>
      <c r="I408" s="123">
        <f t="shared" si="21"/>
        <v>0</v>
      </c>
      <c r="J408" s="122" t="s">
        <v>1618</v>
      </c>
      <c r="K408" s="122" t="s">
        <v>1619</v>
      </c>
      <c r="L408" s="122" t="s">
        <v>890</v>
      </c>
      <c r="M408" s="267" t="s">
        <v>4760</v>
      </c>
      <c r="N408" s="264">
        <v>43194</v>
      </c>
      <c r="O408" s="263" t="s">
        <v>4699</v>
      </c>
      <c r="P408" s="263" t="s">
        <v>3964</v>
      </c>
      <c r="Q408" s="263" t="s">
        <v>3672</v>
      </c>
      <c r="R408" s="126"/>
    </row>
    <row r="409" spans="1:18" s="34" customFormat="1" ht="30" hidden="1" customHeight="1" outlineLevel="4" x14ac:dyDescent="0.25">
      <c r="A409" s="110">
        <v>185</v>
      </c>
      <c r="B409" s="128" t="s">
        <v>1370</v>
      </c>
      <c r="C409" s="106" t="s">
        <v>1123</v>
      </c>
      <c r="D409" s="110">
        <v>15</v>
      </c>
      <c r="E409" s="110" t="s">
        <v>724</v>
      </c>
      <c r="F409" s="122">
        <v>609945</v>
      </c>
      <c r="G409" s="122">
        <v>609945</v>
      </c>
      <c r="H409" s="122">
        <v>0</v>
      </c>
      <c r="I409" s="123">
        <f t="shared" si="21"/>
        <v>0</v>
      </c>
      <c r="J409" s="122" t="s">
        <v>1618</v>
      </c>
      <c r="K409" s="122" t="s">
        <v>1619</v>
      </c>
      <c r="L409" s="122" t="s">
        <v>890</v>
      </c>
      <c r="M409" s="267" t="s">
        <v>4760</v>
      </c>
      <c r="N409" s="264">
        <v>43194</v>
      </c>
      <c r="O409" s="263" t="s">
        <v>4699</v>
      </c>
      <c r="P409" s="263" t="s">
        <v>3964</v>
      </c>
      <c r="Q409" s="263" t="s">
        <v>3672</v>
      </c>
      <c r="R409" s="126"/>
    </row>
    <row r="410" spans="1:18" s="34" customFormat="1" ht="30" hidden="1" customHeight="1" outlineLevel="4" x14ac:dyDescent="0.25">
      <c r="A410" s="110">
        <v>186</v>
      </c>
      <c r="B410" s="128" t="s">
        <v>1370</v>
      </c>
      <c r="C410" s="106" t="s">
        <v>1123</v>
      </c>
      <c r="D410" s="110">
        <v>15</v>
      </c>
      <c r="E410" s="110" t="s">
        <v>724</v>
      </c>
      <c r="F410" s="122">
        <v>609945</v>
      </c>
      <c r="G410" s="122">
        <v>609945</v>
      </c>
      <c r="H410" s="122">
        <v>0</v>
      </c>
      <c r="I410" s="123">
        <f t="shared" si="21"/>
        <v>0</v>
      </c>
      <c r="J410" s="122" t="s">
        <v>1618</v>
      </c>
      <c r="K410" s="122" t="s">
        <v>1619</v>
      </c>
      <c r="L410" s="122" t="s">
        <v>890</v>
      </c>
      <c r="M410" s="267" t="s">
        <v>4760</v>
      </c>
      <c r="N410" s="264">
        <v>43194</v>
      </c>
      <c r="O410" s="263" t="s">
        <v>4699</v>
      </c>
      <c r="P410" s="263" t="s">
        <v>3964</v>
      </c>
      <c r="Q410" s="263" t="s">
        <v>3672</v>
      </c>
      <c r="R410" s="126"/>
    </row>
    <row r="411" spans="1:18" s="34" customFormat="1" ht="30" hidden="1" customHeight="1" outlineLevel="4" x14ac:dyDescent="0.25">
      <c r="A411" s="110">
        <v>187</v>
      </c>
      <c r="B411" s="128" t="s">
        <v>1370</v>
      </c>
      <c r="C411" s="106" t="s">
        <v>1123</v>
      </c>
      <c r="D411" s="110">
        <v>15</v>
      </c>
      <c r="E411" s="110" t="s">
        <v>724</v>
      </c>
      <c r="F411" s="122">
        <v>609945</v>
      </c>
      <c r="G411" s="122">
        <v>609945</v>
      </c>
      <c r="H411" s="122">
        <v>0</v>
      </c>
      <c r="I411" s="123">
        <f t="shared" si="21"/>
        <v>0</v>
      </c>
      <c r="J411" s="122" t="s">
        <v>1618</v>
      </c>
      <c r="K411" s="122" t="s">
        <v>1619</v>
      </c>
      <c r="L411" s="122" t="s">
        <v>890</v>
      </c>
      <c r="M411" s="267" t="s">
        <v>4760</v>
      </c>
      <c r="N411" s="264">
        <v>43194</v>
      </c>
      <c r="O411" s="263" t="s">
        <v>4699</v>
      </c>
      <c r="P411" s="263" t="s">
        <v>3964</v>
      </c>
      <c r="Q411" s="263" t="s">
        <v>3672</v>
      </c>
      <c r="R411" s="126"/>
    </row>
    <row r="412" spans="1:18" s="34" customFormat="1" ht="30" hidden="1" customHeight="1" outlineLevel="4" x14ac:dyDescent="0.25">
      <c r="A412" s="110">
        <v>188</v>
      </c>
      <c r="B412" s="128" t="s">
        <v>1371</v>
      </c>
      <c r="C412" s="106" t="s">
        <v>1123</v>
      </c>
      <c r="D412" s="110">
        <v>0</v>
      </c>
      <c r="E412" s="110" t="s">
        <v>724</v>
      </c>
      <c r="F412" s="122">
        <v>0</v>
      </c>
      <c r="G412" s="127"/>
      <c r="H412" s="127"/>
      <c r="I412" s="123" t="e">
        <f t="shared" si="21"/>
        <v>#DIV/0!</v>
      </c>
      <c r="J412" s="122" t="s">
        <v>1618</v>
      </c>
      <c r="K412" s="122" t="s">
        <v>1619</v>
      </c>
      <c r="L412" s="122" t="s">
        <v>890</v>
      </c>
      <c r="M412" s="267" t="s">
        <v>4760</v>
      </c>
      <c r="N412" s="264">
        <v>43194</v>
      </c>
      <c r="O412" s="263" t="s">
        <v>4699</v>
      </c>
      <c r="P412" s="263" t="s">
        <v>3964</v>
      </c>
      <c r="Q412" s="263" t="s">
        <v>3672</v>
      </c>
      <c r="R412" s="126"/>
    </row>
    <row r="413" spans="1:18" s="34" customFormat="1" ht="30" hidden="1" customHeight="1" outlineLevel="4" x14ac:dyDescent="0.25">
      <c r="A413" s="110">
        <v>189</v>
      </c>
      <c r="B413" s="128" t="s">
        <v>1372</v>
      </c>
      <c r="C413" s="106" t="s">
        <v>1123</v>
      </c>
      <c r="D413" s="110">
        <v>450</v>
      </c>
      <c r="E413" s="110" t="s">
        <v>724</v>
      </c>
      <c r="F413" s="122">
        <v>9419850</v>
      </c>
      <c r="G413" s="122">
        <v>9419850</v>
      </c>
      <c r="H413" s="122">
        <v>0</v>
      </c>
      <c r="I413" s="123">
        <f t="shared" si="21"/>
        <v>0</v>
      </c>
      <c r="J413" s="122" t="s">
        <v>1620</v>
      </c>
      <c r="K413" s="122" t="s">
        <v>1599</v>
      </c>
      <c r="L413" s="122" t="s">
        <v>890</v>
      </c>
      <c r="M413" s="267" t="s">
        <v>4760</v>
      </c>
      <c r="N413" s="264">
        <v>43280</v>
      </c>
      <c r="O413" s="263" t="s">
        <v>4723</v>
      </c>
      <c r="P413" s="263" t="s">
        <v>3964</v>
      </c>
      <c r="Q413" s="263" t="s">
        <v>3672</v>
      </c>
      <c r="R413" s="126"/>
    </row>
    <row r="414" spans="1:18" s="34" customFormat="1" ht="30" hidden="1" customHeight="1" outlineLevel="4" x14ac:dyDescent="0.25">
      <c r="A414" s="110">
        <v>190</v>
      </c>
      <c r="B414" s="128" t="s">
        <v>1350</v>
      </c>
      <c r="C414" s="106" t="s">
        <v>1123</v>
      </c>
      <c r="D414" s="110">
        <v>8</v>
      </c>
      <c r="E414" s="110" t="s">
        <v>724</v>
      </c>
      <c r="F414" s="122">
        <v>355344</v>
      </c>
      <c r="G414" s="122">
        <v>355344</v>
      </c>
      <c r="H414" s="122">
        <v>0</v>
      </c>
      <c r="I414" s="123">
        <f t="shared" si="21"/>
        <v>0</v>
      </c>
      <c r="J414" s="122" t="s">
        <v>1620</v>
      </c>
      <c r="K414" s="122" t="s">
        <v>1599</v>
      </c>
      <c r="L414" s="122" t="s">
        <v>890</v>
      </c>
      <c r="M414" s="267" t="s">
        <v>4760</v>
      </c>
      <c r="N414" s="264">
        <v>43280</v>
      </c>
      <c r="O414" s="263" t="s">
        <v>4723</v>
      </c>
      <c r="P414" s="263" t="s">
        <v>3964</v>
      </c>
      <c r="Q414" s="263" t="s">
        <v>3672</v>
      </c>
      <c r="R414" s="126"/>
    </row>
    <row r="415" spans="1:18" s="34" customFormat="1" ht="30" hidden="1" customHeight="1" outlineLevel="4" x14ac:dyDescent="0.25">
      <c r="A415" s="110">
        <v>191</v>
      </c>
      <c r="B415" s="128" t="s">
        <v>1350</v>
      </c>
      <c r="C415" s="106" t="s">
        <v>1123</v>
      </c>
      <c r="D415" s="110">
        <v>18</v>
      </c>
      <c r="E415" s="110" t="s">
        <v>724</v>
      </c>
      <c r="F415" s="122">
        <v>799524</v>
      </c>
      <c r="G415" s="122">
        <v>799524</v>
      </c>
      <c r="H415" s="122">
        <v>0</v>
      </c>
      <c r="I415" s="123">
        <f t="shared" si="21"/>
        <v>0</v>
      </c>
      <c r="J415" s="122" t="s">
        <v>1620</v>
      </c>
      <c r="K415" s="122" t="s">
        <v>1599</v>
      </c>
      <c r="L415" s="122" t="s">
        <v>890</v>
      </c>
      <c r="M415" s="267" t="s">
        <v>4760</v>
      </c>
      <c r="N415" s="264">
        <v>43280</v>
      </c>
      <c r="O415" s="263" t="s">
        <v>4723</v>
      </c>
      <c r="P415" s="263" t="s">
        <v>3964</v>
      </c>
      <c r="Q415" s="263" t="s">
        <v>3672</v>
      </c>
      <c r="R415" s="126"/>
    </row>
    <row r="416" spans="1:18" s="34" customFormat="1" ht="30" hidden="1" customHeight="1" outlineLevel="4" x14ac:dyDescent="0.25">
      <c r="A416" s="110">
        <v>192</v>
      </c>
      <c r="B416" s="128" t="s">
        <v>1350</v>
      </c>
      <c r="C416" s="106" t="s">
        <v>1123</v>
      </c>
      <c r="D416" s="110">
        <v>13</v>
      </c>
      <c r="E416" s="110" t="s">
        <v>724</v>
      </c>
      <c r="F416" s="122">
        <v>577434</v>
      </c>
      <c r="G416" s="122">
        <v>577434</v>
      </c>
      <c r="H416" s="122">
        <v>0</v>
      </c>
      <c r="I416" s="123">
        <f t="shared" si="21"/>
        <v>0</v>
      </c>
      <c r="J416" s="122" t="s">
        <v>1620</v>
      </c>
      <c r="K416" s="122" t="s">
        <v>1599</v>
      </c>
      <c r="L416" s="122" t="s">
        <v>890</v>
      </c>
      <c r="M416" s="267" t="s">
        <v>4760</v>
      </c>
      <c r="N416" s="264">
        <v>43280</v>
      </c>
      <c r="O416" s="263" t="s">
        <v>4723</v>
      </c>
      <c r="P416" s="263" t="s">
        <v>3964</v>
      </c>
      <c r="Q416" s="263" t="s">
        <v>3672</v>
      </c>
      <c r="R416" s="126"/>
    </row>
    <row r="417" spans="1:18" s="34" customFormat="1" ht="30" hidden="1" customHeight="1" outlineLevel="4" x14ac:dyDescent="0.25">
      <c r="A417" s="110">
        <v>193</v>
      </c>
      <c r="B417" s="128" t="s">
        <v>1350</v>
      </c>
      <c r="C417" s="106" t="s">
        <v>1123</v>
      </c>
      <c r="D417" s="110">
        <v>20</v>
      </c>
      <c r="E417" s="110" t="s">
        <v>724</v>
      </c>
      <c r="F417" s="122">
        <v>888360</v>
      </c>
      <c r="G417" s="122">
        <v>888360</v>
      </c>
      <c r="H417" s="122">
        <v>0</v>
      </c>
      <c r="I417" s="123">
        <f t="shared" si="21"/>
        <v>0</v>
      </c>
      <c r="J417" s="122" t="s">
        <v>1620</v>
      </c>
      <c r="K417" s="122" t="s">
        <v>1599</v>
      </c>
      <c r="L417" s="122" t="s">
        <v>890</v>
      </c>
      <c r="M417" s="267" t="s">
        <v>4760</v>
      </c>
      <c r="N417" s="264">
        <v>43280</v>
      </c>
      <c r="O417" s="263" t="s">
        <v>4723</v>
      </c>
      <c r="P417" s="263" t="s">
        <v>3964</v>
      </c>
      <c r="Q417" s="263" t="s">
        <v>3672</v>
      </c>
      <c r="R417" s="126"/>
    </row>
    <row r="418" spans="1:18" s="34" customFormat="1" ht="30" hidden="1" customHeight="1" outlineLevel="4" x14ac:dyDescent="0.25">
      <c r="A418" s="110">
        <v>194</v>
      </c>
      <c r="B418" s="128" t="s">
        <v>1350</v>
      </c>
      <c r="C418" s="106" t="s">
        <v>1123</v>
      </c>
      <c r="D418" s="110">
        <v>13</v>
      </c>
      <c r="E418" s="110" t="s">
        <v>724</v>
      </c>
      <c r="F418" s="122">
        <v>577434</v>
      </c>
      <c r="G418" s="122">
        <v>577434</v>
      </c>
      <c r="H418" s="122">
        <v>0</v>
      </c>
      <c r="I418" s="123">
        <f t="shared" ref="I418:I481" si="22">H418/G418</f>
        <v>0</v>
      </c>
      <c r="J418" s="122" t="s">
        <v>1620</v>
      </c>
      <c r="K418" s="122" t="s">
        <v>1599</v>
      </c>
      <c r="L418" s="122" t="s">
        <v>890</v>
      </c>
      <c r="M418" s="267" t="s">
        <v>4760</v>
      </c>
      <c r="N418" s="264">
        <v>43280</v>
      </c>
      <c r="O418" s="263" t="s">
        <v>4723</v>
      </c>
      <c r="P418" s="263" t="s">
        <v>3964</v>
      </c>
      <c r="Q418" s="263" t="s">
        <v>3672</v>
      </c>
      <c r="R418" s="126"/>
    </row>
    <row r="419" spans="1:18" s="34" customFormat="1" ht="30" hidden="1" customHeight="1" outlineLevel="4" x14ac:dyDescent="0.25">
      <c r="A419" s="110">
        <v>195</v>
      </c>
      <c r="B419" s="128" t="s">
        <v>1350</v>
      </c>
      <c r="C419" s="106" t="s">
        <v>1123</v>
      </c>
      <c r="D419" s="110">
        <v>23</v>
      </c>
      <c r="E419" s="110" t="s">
        <v>724</v>
      </c>
      <c r="F419" s="122">
        <v>1021614</v>
      </c>
      <c r="G419" s="122">
        <v>1021614</v>
      </c>
      <c r="H419" s="122">
        <v>0</v>
      </c>
      <c r="I419" s="123">
        <f t="shared" si="22"/>
        <v>0</v>
      </c>
      <c r="J419" s="122" t="s">
        <v>1620</v>
      </c>
      <c r="K419" s="122" t="s">
        <v>1599</v>
      </c>
      <c r="L419" s="122" t="s">
        <v>890</v>
      </c>
      <c r="M419" s="267" t="s">
        <v>4760</v>
      </c>
      <c r="N419" s="264">
        <v>43280</v>
      </c>
      <c r="O419" s="263" t="s">
        <v>4723</v>
      </c>
      <c r="P419" s="263" t="s">
        <v>3964</v>
      </c>
      <c r="Q419" s="263" t="s">
        <v>3672</v>
      </c>
      <c r="R419" s="126"/>
    </row>
    <row r="420" spans="1:18" s="34" customFormat="1" ht="30" hidden="1" customHeight="1" outlineLevel="4" x14ac:dyDescent="0.25">
      <c r="A420" s="110">
        <v>196</v>
      </c>
      <c r="B420" s="128" t="s">
        <v>1350</v>
      </c>
      <c r="C420" s="106" t="s">
        <v>1123</v>
      </c>
      <c r="D420" s="110">
        <v>48</v>
      </c>
      <c r="E420" s="110" t="s">
        <v>724</v>
      </c>
      <c r="F420" s="122">
        <v>2132064</v>
      </c>
      <c r="G420" s="122">
        <v>2132064</v>
      </c>
      <c r="H420" s="122">
        <v>0</v>
      </c>
      <c r="I420" s="123">
        <f t="shared" si="22"/>
        <v>0</v>
      </c>
      <c r="J420" s="122" t="s">
        <v>1620</v>
      </c>
      <c r="K420" s="122" t="s">
        <v>1599</v>
      </c>
      <c r="L420" s="122" t="s">
        <v>890</v>
      </c>
      <c r="M420" s="267" t="s">
        <v>4760</v>
      </c>
      <c r="N420" s="264">
        <v>43280</v>
      </c>
      <c r="O420" s="263" t="s">
        <v>4723</v>
      </c>
      <c r="P420" s="263" t="s">
        <v>3964</v>
      </c>
      <c r="Q420" s="263" t="s">
        <v>3672</v>
      </c>
      <c r="R420" s="126"/>
    </row>
    <row r="421" spans="1:18" s="34" customFormat="1" ht="30" hidden="1" customHeight="1" outlineLevel="4" x14ac:dyDescent="0.25">
      <c r="A421" s="110">
        <v>197</v>
      </c>
      <c r="B421" s="128" t="s">
        <v>1350</v>
      </c>
      <c r="C421" s="106" t="s">
        <v>1123</v>
      </c>
      <c r="D421" s="110">
        <v>45</v>
      </c>
      <c r="E421" s="110" t="s">
        <v>724</v>
      </c>
      <c r="F421" s="122">
        <v>1998810</v>
      </c>
      <c r="G421" s="122">
        <v>1998810</v>
      </c>
      <c r="H421" s="122">
        <v>0</v>
      </c>
      <c r="I421" s="123">
        <f t="shared" si="22"/>
        <v>0</v>
      </c>
      <c r="J421" s="122" t="s">
        <v>1620</v>
      </c>
      <c r="K421" s="122" t="s">
        <v>1599</v>
      </c>
      <c r="L421" s="122" t="s">
        <v>890</v>
      </c>
      <c r="M421" s="267" t="s">
        <v>4760</v>
      </c>
      <c r="N421" s="264">
        <v>43280</v>
      </c>
      <c r="O421" s="263" t="s">
        <v>4723</v>
      </c>
      <c r="P421" s="263" t="s">
        <v>3964</v>
      </c>
      <c r="Q421" s="263" t="s">
        <v>3672</v>
      </c>
      <c r="R421" s="126"/>
    </row>
    <row r="422" spans="1:18" s="34" customFormat="1" ht="30" hidden="1" customHeight="1" outlineLevel="4" x14ac:dyDescent="0.25">
      <c r="A422" s="110">
        <v>198</v>
      </c>
      <c r="B422" s="128" t="s">
        <v>1350</v>
      </c>
      <c r="C422" s="106" t="s">
        <v>1123</v>
      </c>
      <c r="D422" s="110">
        <v>45</v>
      </c>
      <c r="E422" s="110" t="s">
        <v>724</v>
      </c>
      <c r="F422" s="122">
        <v>1998810</v>
      </c>
      <c r="G422" s="122">
        <v>1998810</v>
      </c>
      <c r="H422" s="122">
        <v>0</v>
      </c>
      <c r="I422" s="123">
        <f t="shared" si="22"/>
        <v>0</v>
      </c>
      <c r="J422" s="122" t="s">
        <v>1620</v>
      </c>
      <c r="K422" s="122" t="s">
        <v>1599</v>
      </c>
      <c r="L422" s="122" t="s">
        <v>890</v>
      </c>
      <c r="M422" s="267" t="s">
        <v>4760</v>
      </c>
      <c r="N422" s="264">
        <v>43280</v>
      </c>
      <c r="O422" s="263" t="s">
        <v>4723</v>
      </c>
      <c r="P422" s="263" t="s">
        <v>3964</v>
      </c>
      <c r="Q422" s="263" t="s">
        <v>3672</v>
      </c>
      <c r="R422" s="126"/>
    </row>
    <row r="423" spans="1:18" s="34" customFormat="1" ht="30" hidden="1" customHeight="1" outlineLevel="4" x14ac:dyDescent="0.25">
      <c r="A423" s="110">
        <v>199</v>
      </c>
      <c r="B423" s="128" t="s">
        <v>1350</v>
      </c>
      <c r="C423" s="106" t="s">
        <v>1123</v>
      </c>
      <c r="D423" s="110">
        <v>5</v>
      </c>
      <c r="E423" s="110" t="s">
        <v>724</v>
      </c>
      <c r="F423" s="122">
        <v>201960</v>
      </c>
      <c r="G423" s="122">
        <v>201960</v>
      </c>
      <c r="H423" s="122">
        <v>0</v>
      </c>
      <c r="I423" s="123">
        <f t="shared" si="22"/>
        <v>0</v>
      </c>
      <c r="J423" s="122" t="s">
        <v>1620</v>
      </c>
      <c r="K423" s="122" t="s">
        <v>1599</v>
      </c>
      <c r="L423" s="122" t="s">
        <v>890</v>
      </c>
      <c r="M423" s="267" t="s">
        <v>4760</v>
      </c>
      <c r="N423" s="264">
        <v>43280</v>
      </c>
      <c r="O423" s="263" t="s">
        <v>4723</v>
      </c>
      <c r="P423" s="263" t="s">
        <v>3964</v>
      </c>
      <c r="Q423" s="263" t="s">
        <v>3672</v>
      </c>
      <c r="R423" s="126"/>
    </row>
    <row r="424" spans="1:18" s="34" customFormat="1" ht="30" hidden="1" customHeight="1" outlineLevel="4" x14ac:dyDescent="0.25">
      <c r="A424" s="110">
        <v>200</v>
      </c>
      <c r="B424" s="128" t="s">
        <v>1350</v>
      </c>
      <c r="C424" s="106" t="s">
        <v>1123</v>
      </c>
      <c r="D424" s="110">
        <v>5</v>
      </c>
      <c r="E424" s="110" t="s">
        <v>724</v>
      </c>
      <c r="F424" s="122">
        <v>201960</v>
      </c>
      <c r="G424" s="122">
        <v>201960</v>
      </c>
      <c r="H424" s="122">
        <v>0</v>
      </c>
      <c r="I424" s="123">
        <f t="shared" si="22"/>
        <v>0</v>
      </c>
      <c r="J424" s="122" t="s">
        <v>1620</v>
      </c>
      <c r="K424" s="122" t="s">
        <v>1599</v>
      </c>
      <c r="L424" s="122" t="s">
        <v>890</v>
      </c>
      <c r="M424" s="267" t="s">
        <v>4760</v>
      </c>
      <c r="N424" s="264">
        <v>43280</v>
      </c>
      <c r="O424" s="263" t="s">
        <v>4723</v>
      </c>
      <c r="P424" s="263" t="s">
        <v>3964</v>
      </c>
      <c r="Q424" s="263" t="s">
        <v>3672</v>
      </c>
      <c r="R424" s="126"/>
    </row>
    <row r="425" spans="1:18" s="34" customFormat="1" ht="30" hidden="1" customHeight="1" outlineLevel="4" x14ac:dyDescent="0.25">
      <c r="A425" s="110">
        <v>201</v>
      </c>
      <c r="B425" s="128" t="s">
        <v>1350</v>
      </c>
      <c r="C425" s="106" t="s">
        <v>1123</v>
      </c>
      <c r="D425" s="110">
        <v>5</v>
      </c>
      <c r="E425" s="110" t="s">
        <v>724</v>
      </c>
      <c r="F425" s="122">
        <v>201960</v>
      </c>
      <c r="G425" s="122">
        <v>201960</v>
      </c>
      <c r="H425" s="122">
        <v>0</v>
      </c>
      <c r="I425" s="123">
        <f t="shared" si="22"/>
        <v>0</v>
      </c>
      <c r="J425" s="122" t="s">
        <v>1620</v>
      </c>
      <c r="K425" s="122" t="s">
        <v>1599</v>
      </c>
      <c r="L425" s="122" t="s">
        <v>890</v>
      </c>
      <c r="M425" s="267" t="s">
        <v>4760</v>
      </c>
      <c r="N425" s="264">
        <v>43280</v>
      </c>
      <c r="O425" s="263" t="s">
        <v>4723</v>
      </c>
      <c r="P425" s="263" t="s">
        <v>3964</v>
      </c>
      <c r="Q425" s="263" t="s">
        <v>3672</v>
      </c>
      <c r="R425" s="126"/>
    </row>
    <row r="426" spans="1:18" s="34" customFormat="1" ht="30" hidden="1" customHeight="1" outlineLevel="4" x14ac:dyDescent="0.25">
      <c r="A426" s="110">
        <v>202</v>
      </c>
      <c r="B426" s="128" t="s">
        <v>1350</v>
      </c>
      <c r="C426" s="106" t="s">
        <v>1123</v>
      </c>
      <c r="D426" s="110">
        <v>15</v>
      </c>
      <c r="E426" s="110" t="s">
        <v>724</v>
      </c>
      <c r="F426" s="122">
        <v>605880</v>
      </c>
      <c r="G426" s="122">
        <v>605880</v>
      </c>
      <c r="H426" s="122">
        <v>0</v>
      </c>
      <c r="I426" s="123">
        <f t="shared" si="22"/>
        <v>0</v>
      </c>
      <c r="J426" s="122" t="s">
        <v>1620</v>
      </c>
      <c r="K426" s="122" t="s">
        <v>1599</v>
      </c>
      <c r="L426" s="122" t="s">
        <v>890</v>
      </c>
      <c r="M426" s="267" t="s">
        <v>4760</v>
      </c>
      <c r="N426" s="264">
        <v>43280</v>
      </c>
      <c r="O426" s="263" t="s">
        <v>4723</v>
      </c>
      <c r="P426" s="263" t="s">
        <v>3964</v>
      </c>
      <c r="Q426" s="263" t="s">
        <v>3672</v>
      </c>
      <c r="R426" s="126"/>
    </row>
    <row r="427" spans="1:18" s="34" customFormat="1" ht="30" hidden="1" customHeight="1" outlineLevel="4" x14ac:dyDescent="0.25">
      <c r="A427" s="110">
        <v>203</v>
      </c>
      <c r="B427" s="128" t="s">
        <v>1350</v>
      </c>
      <c r="C427" s="106" t="s">
        <v>1123</v>
      </c>
      <c r="D427" s="110">
        <v>25</v>
      </c>
      <c r="E427" s="110" t="s">
        <v>724</v>
      </c>
      <c r="F427" s="122">
        <v>1009800</v>
      </c>
      <c r="G427" s="122">
        <v>1009800</v>
      </c>
      <c r="H427" s="122">
        <v>0</v>
      </c>
      <c r="I427" s="123">
        <f t="shared" si="22"/>
        <v>0</v>
      </c>
      <c r="J427" s="122" t="s">
        <v>1620</v>
      </c>
      <c r="K427" s="122" t="s">
        <v>1599</v>
      </c>
      <c r="L427" s="122" t="s">
        <v>890</v>
      </c>
      <c r="M427" s="267" t="s">
        <v>4760</v>
      </c>
      <c r="N427" s="264">
        <v>43280</v>
      </c>
      <c r="O427" s="263" t="s">
        <v>4723</v>
      </c>
      <c r="P427" s="263" t="s">
        <v>3964</v>
      </c>
      <c r="Q427" s="263" t="s">
        <v>3672</v>
      </c>
      <c r="R427" s="126"/>
    </row>
    <row r="428" spans="1:18" s="34" customFormat="1" ht="30" hidden="1" customHeight="1" outlineLevel="4" x14ac:dyDescent="0.25">
      <c r="A428" s="110">
        <v>204</v>
      </c>
      <c r="B428" s="128" t="s">
        <v>1350</v>
      </c>
      <c r="C428" s="106" t="s">
        <v>1123</v>
      </c>
      <c r="D428" s="110">
        <v>25</v>
      </c>
      <c r="E428" s="110" t="s">
        <v>724</v>
      </c>
      <c r="F428" s="122">
        <v>1009800</v>
      </c>
      <c r="G428" s="122">
        <v>1009800</v>
      </c>
      <c r="H428" s="122">
        <v>0</v>
      </c>
      <c r="I428" s="123">
        <f t="shared" si="22"/>
        <v>0</v>
      </c>
      <c r="J428" s="122" t="s">
        <v>1620</v>
      </c>
      <c r="K428" s="122" t="s">
        <v>1599</v>
      </c>
      <c r="L428" s="122" t="s">
        <v>890</v>
      </c>
      <c r="M428" s="267" t="s">
        <v>4760</v>
      </c>
      <c r="N428" s="264">
        <v>43280</v>
      </c>
      <c r="O428" s="263" t="s">
        <v>4723</v>
      </c>
      <c r="P428" s="263" t="s">
        <v>3964</v>
      </c>
      <c r="Q428" s="263" t="s">
        <v>3672</v>
      </c>
      <c r="R428" s="126"/>
    </row>
    <row r="429" spans="1:18" s="34" customFormat="1" ht="30" hidden="1" customHeight="1" outlineLevel="4" x14ac:dyDescent="0.25">
      <c r="A429" s="110">
        <v>205</v>
      </c>
      <c r="B429" s="128" t="s">
        <v>1350</v>
      </c>
      <c r="C429" s="106" t="s">
        <v>1123</v>
      </c>
      <c r="D429" s="110">
        <v>25</v>
      </c>
      <c r="E429" s="110" t="s">
        <v>724</v>
      </c>
      <c r="F429" s="122">
        <v>1009800</v>
      </c>
      <c r="G429" s="122">
        <v>1009800</v>
      </c>
      <c r="H429" s="122">
        <v>0</v>
      </c>
      <c r="I429" s="123">
        <f t="shared" si="22"/>
        <v>0</v>
      </c>
      <c r="J429" s="122" t="s">
        <v>1620</v>
      </c>
      <c r="K429" s="122" t="s">
        <v>1599</v>
      </c>
      <c r="L429" s="122" t="s">
        <v>890</v>
      </c>
      <c r="M429" s="267" t="s">
        <v>4760</v>
      </c>
      <c r="N429" s="264">
        <v>43280</v>
      </c>
      <c r="O429" s="263" t="s">
        <v>4723</v>
      </c>
      <c r="P429" s="263" t="s">
        <v>3964</v>
      </c>
      <c r="Q429" s="263" t="s">
        <v>3672</v>
      </c>
      <c r="R429" s="126"/>
    </row>
    <row r="430" spans="1:18" s="34" customFormat="1" ht="30" hidden="1" customHeight="1" outlineLevel="4" x14ac:dyDescent="0.25">
      <c r="A430" s="110">
        <v>206</v>
      </c>
      <c r="B430" s="128" t="s">
        <v>1350</v>
      </c>
      <c r="C430" s="106" t="s">
        <v>1123</v>
      </c>
      <c r="D430" s="110">
        <v>45</v>
      </c>
      <c r="E430" s="110" t="s">
        <v>724</v>
      </c>
      <c r="F430" s="122">
        <v>1817640</v>
      </c>
      <c r="G430" s="122">
        <v>1817640</v>
      </c>
      <c r="H430" s="122">
        <v>0</v>
      </c>
      <c r="I430" s="123">
        <f t="shared" si="22"/>
        <v>0</v>
      </c>
      <c r="J430" s="122" t="s">
        <v>1620</v>
      </c>
      <c r="K430" s="122" t="s">
        <v>1599</v>
      </c>
      <c r="L430" s="122" t="s">
        <v>890</v>
      </c>
      <c r="M430" s="267" t="s">
        <v>4760</v>
      </c>
      <c r="N430" s="264">
        <v>43280</v>
      </c>
      <c r="O430" s="263" t="s">
        <v>4723</v>
      </c>
      <c r="P430" s="263" t="s">
        <v>3964</v>
      </c>
      <c r="Q430" s="263" t="s">
        <v>3672</v>
      </c>
      <c r="R430" s="126"/>
    </row>
    <row r="431" spans="1:18" s="34" customFormat="1" ht="30" hidden="1" customHeight="1" outlineLevel="4" x14ac:dyDescent="0.25">
      <c r="A431" s="110">
        <v>207</v>
      </c>
      <c r="B431" s="128" t="s">
        <v>1350</v>
      </c>
      <c r="C431" s="106" t="s">
        <v>1123</v>
      </c>
      <c r="D431" s="110">
        <v>45</v>
      </c>
      <c r="E431" s="110" t="s">
        <v>724</v>
      </c>
      <c r="F431" s="122">
        <v>1817640</v>
      </c>
      <c r="G431" s="122">
        <v>1817640</v>
      </c>
      <c r="H431" s="122">
        <v>0</v>
      </c>
      <c r="I431" s="123">
        <f t="shared" si="22"/>
        <v>0</v>
      </c>
      <c r="J431" s="122" t="s">
        <v>1620</v>
      </c>
      <c r="K431" s="122" t="s">
        <v>1599</v>
      </c>
      <c r="L431" s="122" t="s">
        <v>890</v>
      </c>
      <c r="M431" s="267" t="s">
        <v>4760</v>
      </c>
      <c r="N431" s="264">
        <v>43280</v>
      </c>
      <c r="O431" s="263" t="s">
        <v>4723</v>
      </c>
      <c r="P431" s="263" t="s">
        <v>3964</v>
      </c>
      <c r="Q431" s="263" t="s">
        <v>3672</v>
      </c>
      <c r="R431" s="126"/>
    </row>
    <row r="432" spans="1:18" s="34" customFormat="1" ht="30" hidden="1" customHeight="1" outlineLevel="4" x14ac:dyDescent="0.25">
      <c r="A432" s="110">
        <v>208</v>
      </c>
      <c r="B432" s="128" t="s">
        <v>1350</v>
      </c>
      <c r="C432" s="106" t="s">
        <v>1123</v>
      </c>
      <c r="D432" s="110">
        <v>45</v>
      </c>
      <c r="E432" s="110" t="s">
        <v>724</v>
      </c>
      <c r="F432" s="122">
        <v>1817640</v>
      </c>
      <c r="G432" s="122">
        <v>1817640</v>
      </c>
      <c r="H432" s="122">
        <v>0</v>
      </c>
      <c r="I432" s="123">
        <f t="shared" si="22"/>
        <v>0</v>
      </c>
      <c r="J432" s="122" t="s">
        <v>1620</v>
      </c>
      <c r="K432" s="122" t="s">
        <v>1599</v>
      </c>
      <c r="L432" s="122" t="s">
        <v>890</v>
      </c>
      <c r="M432" s="267" t="s">
        <v>4760</v>
      </c>
      <c r="N432" s="264">
        <v>43280</v>
      </c>
      <c r="O432" s="263" t="s">
        <v>4723</v>
      </c>
      <c r="P432" s="263" t="s">
        <v>3964</v>
      </c>
      <c r="Q432" s="263" t="s">
        <v>3672</v>
      </c>
      <c r="R432" s="126"/>
    </row>
    <row r="433" spans="1:18" s="34" customFormat="1" ht="30" hidden="1" customHeight="1" outlineLevel="4" x14ac:dyDescent="0.25">
      <c r="A433" s="110">
        <v>209</v>
      </c>
      <c r="B433" s="128" t="s">
        <v>1372</v>
      </c>
      <c r="C433" s="106" t="s">
        <v>1123</v>
      </c>
      <c r="D433" s="110">
        <v>200</v>
      </c>
      <c r="E433" s="110" t="s">
        <v>724</v>
      </c>
      <c r="F433" s="122">
        <v>6415200</v>
      </c>
      <c r="G433" s="122">
        <v>6415200</v>
      </c>
      <c r="H433" s="122">
        <v>0</v>
      </c>
      <c r="I433" s="123">
        <f t="shared" si="22"/>
        <v>0</v>
      </c>
      <c r="J433" s="122" t="s">
        <v>1620</v>
      </c>
      <c r="K433" s="122" t="s">
        <v>1599</v>
      </c>
      <c r="L433" s="122" t="s">
        <v>890</v>
      </c>
      <c r="M433" s="267" t="s">
        <v>4760</v>
      </c>
      <c r="N433" s="264">
        <v>43280</v>
      </c>
      <c r="O433" s="263" t="s">
        <v>4723</v>
      </c>
      <c r="P433" s="263" t="s">
        <v>3964</v>
      </c>
      <c r="Q433" s="263" t="s">
        <v>3672</v>
      </c>
      <c r="R433" s="126"/>
    </row>
    <row r="434" spans="1:18" s="34" customFormat="1" ht="30" hidden="1" customHeight="1" outlineLevel="4" x14ac:dyDescent="0.25">
      <c r="A434" s="110">
        <v>210</v>
      </c>
      <c r="B434" s="128" t="s">
        <v>1350</v>
      </c>
      <c r="C434" s="106" t="s">
        <v>1123</v>
      </c>
      <c r="D434" s="110">
        <v>5</v>
      </c>
      <c r="E434" s="110" t="s">
        <v>724</v>
      </c>
      <c r="F434" s="122">
        <v>206580</v>
      </c>
      <c r="G434" s="122">
        <v>206580</v>
      </c>
      <c r="H434" s="122">
        <v>0</v>
      </c>
      <c r="I434" s="123">
        <f t="shared" si="22"/>
        <v>0</v>
      </c>
      <c r="J434" s="122" t="s">
        <v>1620</v>
      </c>
      <c r="K434" s="122" t="s">
        <v>1599</v>
      </c>
      <c r="L434" s="122" t="s">
        <v>890</v>
      </c>
      <c r="M434" s="267" t="s">
        <v>4760</v>
      </c>
      <c r="N434" s="264">
        <v>43280</v>
      </c>
      <c r="O434" s="263" t="s">
        <v>4723</v>
      </c>
      <c r="P434" s="263" t="s">
        <v>3964</v>
      </c>
      <c r="Q434" s="263" t="s">
        <v>3672</v>
      </c>
      <c r="R434" s="126"/>
    </row>
    <row r="435" spans="1:18" s="34" customFormat="1" ht="30" hidden="1" customHeight="1" outlineLevel="4" x14ac:dyDescent="0.25">
      <c r="A435" s="110">
        <v>211</v>
      </c>
      <c r="B435" s="128" t="s">
        <v>1350</v>
      </c>
      <c r="C435" s="106" t="s">
        <v>1123</v>
      </c>
      <c r="D435" s="110">
        <v>5</v>
      </c>
      <c r="E435" s="110" t="s">
        <v>724</v>
      </c>
      <c r="F435" s="122">
        <v>206580</v>
      </c>
      <c r="G435" s="122">
        <v>206580</v>
      </c>
      <c r="H435" s="122">
        <v>0</v>
      </c>
      <c r="I435" s="123">
        <f t="shared" si="22"/>
        <v>0</v>
      </c>
      <c r="J435" s="122" t="s">
        <v>1620</v>
      </c>
      <c r="K435" s="122" t="s">
        <v>1599</v>
      </c>
      <c r="L435" s="122" t="s">
        <v>890</v>
      </c>
      <c r="M435" s="267" t="s">
        <v>4760</v>
      </c>
      <c r="N435" s="264">
        <v>43280</v>
      </c>
      <c r="O435" s="263" t="s">
        <v>4723</v>
      </c>
      <c r="P435" s="263" t="s">
        <v>3964</v>
      </c>
      <c r="Q435" s="263" t="s">
        <v>3672</v>
      </c>
      <c r="R435" s="126"/>
    </row>
    <row r="436" spans="1:18" s="34" customFormat="1" ht="30" hidden="1" customHeight="1" outlineLevel="4" x14ac:dyDescent="0.25">
      <c r="A436" s="110">
        <v>212</v>
      </c>
      <c r="B436" s="128" t="s">
        <v>1350</v>
      </c>
      <c r="C436" s="106" t="s">
        <v>1123</v>
      </c>
      <c r="D436" s="110">
        <v>5</v>
      </c>
      <c r="E436" s="110" t="s">
        <v>724</v>
      </c>
      <c r="F436" s="122">
        <v>206580</v>
      </c>
      <c r="G436" s="122">
        <v>206580</v>
      </c>
      <c r="H436" s="122">
        <v>0</v>
      </c>
      <c r="I436" s="123">
        <f t="shared" si="22"/>
        <v>0</v>
      </c>
      <c r="J436" s="122" t="s">
        <v>1620</v>
      </c>
      <c r="K436" s="122" t="s">
        <v>1599</v>
      </c>
      <c r="L436" s="122" t="s">
        <v>890</v>
      </c>
      <c r="M436" s="267" t="s">
        <v>4760</v>
      </c>
      <c r="N436" s="264">
        <v>43280</v>
      </c>
      <c r="O436" s="263" t="s">
        <v>4723</v>
      </c>
      <c r="P436" s="263" t="s">
        <v>3964</v>
      </c>
      <c r="Q436" s="263" t="s">
        <v>3672</v>
      </c>
      <c r="R436" s="126"/>
    </row>
    <row r="437" spans="1:18" s="34" customFormat="1" ht="30" hidden="1" customHeight="1" outlineLevel="4" x14ac:dyDescent="0.25">
      <c r="A437" s="110">
        <v>213</v>
      </c>
      <c r="B437" s="128" t="s">
        <v>1350</v>
      </c>
      <c r="C437" s="106" t="s">
        <v>1123</v>
      </c>
      <c r="D437" s="110">
        <v>5</v>
      </c>
      <c r="E437" s="110" t="s">
        <v>724</v>
      </c>
      <c r="F437" s="122">
        <v>206580</v>
      </c>
      <c r="G437" s="122">
        <v>206580</v>
      </c>
      <c r="H437" s="122">
        <v>0</v>
      </c>
      <c r="I437" s="123">
        <f t="shared" si="22"/>
        <v>0</v>
      </c>
      <c r="J437" s="122" t="s">
        <v>1620</v>
      </c>
      <c r="K437" s="122" t="s">
        <v>1599</v>
      </c>
      <c r="L437" s="122" t="s">
        <v>890</v>
      </c>
      <c r="M437" s="267" t="s">
        <v>4760</v>
      </c>
      <c r="N437" s="264">
        <v>43280</v>
      </c>
      <c r="O437" s="263" t="s">
        <v>4723</v>
      </c>
      <c r="P437" s="263" t="s">
        <v>3964</v>
      </c>
      <c r="Q437" s="263" t="s">
        <v>3672</v>
      </c>
      <c r="R437" s="126"/>
    </row>
    <row r="438" spans="1:18" s="34" customFormat="1" ht="30" hidden="1" customHeight="1" outlineLevel="4" x14ac:dyDescent="0.25">
      <c r="A438" s="110">
        <v>214</v>
      </c>
      <c r="B438" s="128" t="s">
        <v>1350</v>
      </c>
      <c r="C438" s="106" t="s">
        <v>1123</v>
      </c>
      <c r="D438" s="110">
        <v>5</v>
      </c>
      <c r="E438" s="110" t="s">
        <v>724</v>
      </c>
      <c r="F438" s="122">
        <v>206580</v>
      </c>
      <c r="G438" s="122">
        <v>206580</v>
      </c>
      <c r="H438" s="122">
        <v>0</v>
      </c>
      <c r="I438" s="123">
        <f t="shared" si="22"/>
        <v>0</v>
      </c>
      <c r="J438" s="122" t="s">
        <v>1620</v>
      </c>
      <c r="K438" s="122" t="s">
        <v>1599</v>
      </c>
      <c r="L438" s="122" t="s">
        <v>890</v>
      </c>
      <c r="M438" s="267" t="s">
        <v>4760</v>
      </c>
      <c r="N438" s="264">
        <v>43280</v>
      </c>
      <c r="O438" s="263" t="s">
        <v>4723</v>
      </c>
      <c r="P438" s="263" t="s">
        <v>3964</v>
      </c>
      <c r="Q438" s="263" t="s">
        <v>3672</v>
      </c>
      <c r="R438" s="126"/>
    </row>
    <row r="439" spans="1:18" s="34" customFormat="1" ht="30" hidden="1" customHeight="1" outlineLevel="4" x14ac:dyDescent="0.25">
      <c r="A439" s="110">
        <v>215</v>
      </c>
      <c r="B439" s="128" t="s">
        <v>1350</v>
      </c>
      <c r="C439" s="106" t="s">
        <v>1123</v>
      </c>
      <c r="D439" s="110">
        <v>5</v>
      </c>
      <c r="E439" s="110" t="s">
        <v>724</v>
      </c>
      <c r="F439" s="122">
        <v>206580</v>
      </c>
      <c r="G439" s="122">
        <v>206580</v>
      </c>
      <c r="H439" s="122">
        <v>0</v>
      </c>
      <c r="I439" s="123">
        <f t="shared" si="22"/>
        <v>0</v>
      </c>
      <c r="J439" s="122" t="s">
        <v>1620</v>
      </c>
      <c r="K439" s="122" t="s">
        <v>1599</v>
      </c>
      <c r="L439" s="122" t="s">
        <v>890</v>
      </c>
      <c r="M439" s="267" t="s">
        <v>4760</v>
      </c>
      <c r="N439" s="264">
        <v>43280</v>
      </c>
      <c r="O439" s="263" t="s">
        <v>4723</v>
      </c>
      <c r="P439" s="263" t="s">
        <v>3964</v>
      </c>
      <c r="Q439" s="263" t="s">
        <v>3672</v>
      </c>
      <c r="R439" s="126"/>
    </row>
    <row r="440" spans="1:18" s="34" customFormat="1" ht="30" hidden="1" customHeight="1" outlineLevel="4" x14ac:dyDescent="0.25">
      <c r="A440" s="110">
        <v>216</v>
      </c>
      <c r="B440" s="128" t="s">
        <v>1350</v>
      </c>
      <c r="C440" s="106" t="s">
        <v>1123</v>
      </c>
      <c r="D440" s="110">
        <v>5</v>
      </c>
      <c r="E440" s="110" t="s">
        <v>724</v>
      </c>
      <c r="F440" s="122">
        <v>206580</v>
      </c>
      <c r="G440" s="122">
        <v>206580</v>
      </c>
      <c r="H440" s="122">
        <v>0</v>
      </c>
      <c r="I440" s="123">
        <f t="shared" si="22"/>
        <v>0</v>
      </c>
      <c r="J440" s="122" t="s">
        <v>1620</v>
      </c>
      <c r="K440" s="122" t="s">
        <v>1599</v>
      </c>
      <c r="L440" s="122" t="s">
        <v>890</v>
      </c>
      <c r="M440" s="267" t="s">
        <v>4760</v>
      </c>
      <c r="N440" s="264">
        <v>43280</v>
      </c>
      <c r="O440" s="263" t="s">
        <v>4723</v>
      </c>
      <c r="P440" s="263" t="s">
        <v>3964</v>
      </c>
      <c r="Q440" s="263" t="s">
        <v>3672</v>
      </c>
      <c r="R440" s="126"/>
    </row>
    <row r="441" spans="1:18" s="34" customFormat="1" ht="30" hidden="1" customHeight="1" outlineLevel="4" x14ac:dyDescent="0.25">
      <c r="A441" s="110">
        <v>217</v>
      </c>
      <c r="B441" s="128" t="s">
        <v>1350</v>
      </c>
      <c r="C441" s="106" t="s">
        <v>1123</v>
      </c>
      <c r="D441" s="110">
        <v>5</v>
      </c>
      <c r="E441" s="110" t="s">
        <v>724</v>
      </c>
      <c r="F441" s="122">
        <v>206580</v>
      </c>
      <c r="G441" s="122">
        <v>206580</v>
      </c>
      <c r="H441" s="122">
        <v>0</v>
      </c>
      <c r="I441" s="123">
        <f t="shared" si="22"/>
        <v>0</v>
      </c>
      <c r="J441" s="122" t="s">
        <v>1620</v>
      </c>
      <c r="K441" s="122" t="s">
        <v>1599</v>
      </c>
      <c r="L441" s="122" t="s">
        <v>890</v>
      </c>
      <c r="M441" s="267" t="s">
        <v>4760</v>
      </c>
      <c r="N441" s="264">
        <v>43280</v>
      </c>
      <c r="O441" s="263" t="s">
        <v>4723</v>
      </c>
      <c r="P441" s="263" t="s">
        <v>3964</v>
      </c>
      <c r="Q441" s="263" t="s">
        <v>3672</v>
      </c>
      <c r="R441" s="126"/>
    </row>
    <row r="442" spans="1:18" s="34" customFormat="1" ht="30" hidden="1" customHeight="1" outlineLevel="4" x14ac:dyDescent="0.25">
      <c r="A442" s="110">
        <v>218</v>
      </c>
      <c r="B442" s="128" t="s">
        <v>1350</v>
      </c>
      <c r="C442" s="106" t="s">
        <v>1123</v>
      </c>
      <c r="D442" s="110">
        <v>5</v>
      </c>
      <c r="E442" s="110" t="s">
        <v>724</v>
      </c>
      <c r="F442" s="122">
        <v>206580</v>
      </c>
      <c r="G442" s="122">
        <v>206580</v>
      </c>
      <c r="H442" s="122">
        <v>0</v>
      </c>
      <c r="I442" s="123">
        <f t="shared" si="22"/>
        <v>0</v>
      </c>
      <c r="J442" s="122" t="s">
        <v>1620</v>
      </c>
      <c r="K442" s="122" t="s">
        <v>1599</v>
      </c>
      <c r="L442" s="122" t="s">
        <v>890</v>
      </c>
      <c r="M442" s="267" t="s">
        <v>4760</v>
      </c>
      <c r="N442" s="264">
        <v>43280</v>
      </c>
      <c r="O442" s="263" t="s">
        <v>4723</v>
      </c>
      <c r="P442" s="263" t="s">
        <v>3964</v>
      </c>
      <c r="Q442" s="263" t="s">
        <v>3672</v>
      </c>
      <c r="R442" s="126"/>
    </row>
    <row r="443" spans="1:18" s="34" customFormat="1" ht="30" hidden="1" customHeight="1" outlineLevel="4" x14ac:dyDescent="0.25">
      <c r="A443" s="110">
        <v>219</v>
      </c>
      <c r="B443" s="128" t="s">
        <v>1350</v>
      </c>
      <c r="C443" s="106" t="s">
        <v>1123</v>
      </c>
      <c r="D443" s="110">
        <v>5</v>
      </c>
      <c r="E443" s="110" t="s">
        <v>724</v>
      </c>
      <c r="F443" s="122">
        <v>206580</v>
      </c>
      <c r="G443" s="122">
        <v>206580</v>
      </c>
      <c r="H443" s="122">
        <v>0</v>
      </c>
      <c r="I443" s="123">
        <f t="shared" si="22"/>
        <v>0</v>
      </c>
      <c r="J443" s="122" t="s">
        <v>1620</v>
      </c>
      <c r="K443" s="122" t="s">
        <v>1599</v>
      </c>
      <c r="L443" s="122" t="s">
        <v>890</v>
      </c>
      <c r="M443" s="267" t="s">
        <v>4760</v>
      </c>
      <c r="N443" s="264">
        <v>43280</v>
      </c>
      <c r="O443" s="263" t="s">
        <v>4723</v>
      </c>
      <c r="P443" s="263" t="s">
        <v>3964</v>
      </c>
      <c r="Q443" s="263" t="s">
        <v>3672</v>
      </c>
      <c r="R443" s="126"/>
    </row>
    <row r="444" spans="1:18" s="34" customFormat="1" ht="30" hidden="1" customHeight="1" outlineLevel="4" x14ac:dyDescent="0.25">
      <c r="A444" s="110">
        <v>220</v>
      </c>
      <c r="B444" s="128" t="s">
        <v>1373</v>
      </c>
      <c r="C444" s="106" t="s">
        <v>1123</v>
      </c>
      <c r="D444" s="110">
        <v>0</v>
      </c>
      <c r="E444" s="110" t="s">
        <v>724</v>
      </c>
      <c r="F444" s="122">
        <v>0</v>
      </c>
      <c r="G444" s="127"/>
      <c r="H444" s="127"/>
      <c r="I444" s="123" t="e">
        <f t="shared" si="22"/>
        <v>#DIV/0!</v>
      </c>
      <c r="J444" s="122" t="s">
        <v>1620</v>
      </c>
      <c r="K444" s="122" t="s">
        <v>1599</v>
      </c>
      <c r="L444" s="122" t="s">
        <v>890</v>
      </c>
      <c r="M444" s="267" t="s">
        <v>4760</v>
      </c>
      <c r="N444" s="264">
        <v>43280</v>
      </c>
      <c r="O444" s="263" t="s">
        <v>4723</v>
      </c>
      <c r="P444" s="263" t="s">
        <v>3964</v>
      </c>
      <c r="Q444" s="263" t="s">
        <v>3672</v>
      </c>
      <c r="R444" s="126"/>
    </row>
    <row r="445" spans="1:18" s="34" customFormat="1" ht="30" hidden="1" customHeight="1" outlineLevel="4" x14ac:dyDescent="0.25">
      <c r="A445" s="110">
        <v>221</v>
      </c>
      <c r="B445" s="128" t="s">
        <v>1372</v>
      </c>
      <c r="C445" s="106" t="s">
        <v>1123</v>
      </c>
      <c r="D445" s="110">
        <v>100</v>
      </c>
      <c r="E445" s="110" t="s">
        <v>724</v>
      </c>
      <c r="F445" s="122">
        <v>1818300</v>
      </c>
      <c r="G445" s="122">
        <v>1818300</v>
      </c>
      <c r="H445" s="122">
        <v>0</v>
      </c>
      <c r="I445" s="123">
        <f t="shared" si="22"/>
        <v>0</v>
      </c>
      <c r="J445" s="122" t="s">
        <v>1620</v>
      </c>
      <c r="K445" s="122" t="s">
        <v>1599</v>
      </c>
      <c r="L445" s="122" t="s">
        <v>890</v>
      </c>
      <c r="M445" s="267" t="s">
        <v>4760</v>
      </c>
      <c r="N445" s="264">
        <v>43280</v>
      </c>
      <c r="O445" s="263" t="s">
        <v>4723</v>
      </c>
      <c r="P445" s="263" t="s">
        <v>3964</v>
      </c>
      <c r="Q445" s="263" t="s">
        <v>3672</v>
      </c>
      <c r="R445" s="126"/>
    </row>
    <row r="446" spans="1:18" s="34" customFormat="1" ht="30" hidden="1" customHeight="1" outlineLevel="4" x14ac:dyDescent="0.25">
      <c r="A446" s="110">
        <v>222</v>
      </c>
      <c r="B446" s="128" t="s">
        <v>1373</v>
      </c>
      <c r="C446" s="106" t="s">
        <v>1123</v>
      </c>
      <c r="D446" s="110">
        <v>0</v>
      </c>
      <c r="E446" s="110" t="s">
        <v>724</v>
      </c>
      <c r="F446" s="122">
        <v>0</v>
      </c>
      <c r="G446" s="127"/>
      <c r="H446" s="127"/>
      <c r="I446" s="123" t="e">
        <f t="shared" si="22"/>
        <v>#DIV/0!</v>
      </c>
      <c r="J446" s="122" t="s">
        <v>1620</v>
      </c>
      <c r="K446" s="122" t="s">
        <v>1599</v>
      </c>
      <c r="L446" s="122" t="s">
        <v>890</v>
      </c>
      <c r="M446" s="267" t="s">
        <v>4760</v>
      </c>
      <c r="N446" s="264">
        <v>43280</v>
      </c>
      <c r="O446" s="263" t="s">
        <v>4723</v>
      </c>
      <c r="P446" s="263" t="s">
        <v>3964</v>
      </c>
      <c r="Q446" s="263" t="s">
        <v>3672</v>
      </c>
      <c r="R446" s="126"/>
    </row>
    <row r="447" spans="1:18" s="34" customFormat="1" ht="30" hidden="1" customHeight="1" outlineLevel="4" x14ac:dyDescent="0.25">
      <c r="A447" s="110">
        <v>223</v>
      </c>
      <c r="B447" s="128" t="s">
        <v>1350</v>
      </c>
      <c r="C447" s="106" t="s">
        <v>1123</v>
      </c>
      <c r="D447" s="110">
        <v>5</v>
      </c>
      <c r="E447" s="110" t="s">
        <v>724</v>
      </c>
      <c r="F447" s="122">
        <v>357005</v>
      </c>
      <c r="G447" s="122">
        <v>357005</v>
      </c>
      <c r="H447" s="122">
        <v>0</v>
      </c>
      <c r="I447" s="123">
        <f t="shared" si="22"/>
        <v>0</v>
      </c>
      <c r="J447" s="122" t="s">
        <v>1620</v>
      </c>
      <c r="K447" s="122" t="s">
        <v>1599</v>
      </c>
      <c r="L447" s="122" t="s">
        <v>890</v>
      </c>
      <c r="M447" s="267" t="s">
        <v>4760</v>
      </c>
      <c r="N447" s="264">
        <v>43280</v>
      </c>
      <c r="O447" s="263" t="s">
        <v>4723</v>
      </c>
      <c r="P447" s="263" t="s">
        <v>3964</v>
      </c>
      <c r="Q447" s="263" t="s">
        <v>3672</v>
      </c>
      <c r="R447" s="126"/>
    </row>
    <row r="448" spans="1:18" s="34" customFormat="1" ht="30" hidden="1" customHeight="1" outlineLevel="4" x14ac:dyDescent="0.25">
      <c r="A448" s="110">
        <v>224</v>
      </c>
      <c r="B448" s="128" t="s">
        <v>1350</v>
      </c>
      <c r="C448" s="106" t="s">
        <v>1123</v>
      </c>
      <c r="D448" s="110">
        <v>5</v>
      </c>
      <c r="E448" s="110" t="s">
        <v>724</v>
      </c>
      <c r="F448" s="122">
        <v>357005</v>
      </c>
      <c r="G448" s="122">
        <v>357005</v>
      </c>
      <c r="H448" s="122">
        <v>0</v>
      </c>
      <c r="I448" s="123">
        <f t="shared" si="22"/>
        <v>0</v>
      </c>
      <c r="J448" s="122" t="s">
        <v>1620</v>
      </c>
      <c r="K448" s="122" t="s">
        <v>1599</v>
      </c>
      <c r="L448" s="122" t="s">
        <v>890</v>
      </c>
      <c r="M448" s="267" t="s">
        <v>4760</v>
      </c>
      <c r="N448" s="264">
        <v>43280</v>
      </c>
      <c r="O448" s="263" t="s">
        <v>4723</v>
      </c>
      <c r="P448" s="263" t="s">
        <v>3964</v>
      </c>
      <c r="Q448" s="263" t="s">
        <v>3672</v>
      </c>
      <c r="R448" s="126"/>
    </row>
    <row r="449" spans="1:18" s="34" customFormat="1" ht="30" hidden="1" customHeight="1" outlineLevel="4" x14ac:dyDescent="0.25">
      <c r="A449" s="110">
        <v>225</v>
      </c>
      <c r="B449" s="128" t="s">
        <v>1350</v>
      </c>
      <c r="C449" s="106" t="s">
        <v>1123</v>
      </c>
      <c r="D449" s="110">
        <v>5</v>
      </c>
      <c r="E449" s="110" t="s">
        <v>724</v>
      </c>
      <c r="F449" s="122">
        <v>357005</v>
      </c>
      <c r="G449" s="122">
        <v>357005</v>
      </c>
      <c r="H449" s="122">
        <v>0</v>
      </c>
      <c r="I449" s="123">
        <f t="shared" si="22"/>
        <v>0</v>
      </c>
      <c r="J449" s="122" t="s">
        <v>1620</v>
      </c>
      <c r="K449" s="122" t="s">
        <v>1599</v>
      </c>
      <c r="L449" s="122" t="s">
        <v>890</v>
      </c>
      <c r="M449" s="267" t="s">
        <v>4760</v>
      </c>
      <c r="N449" s="264">
        <v>43280</v>
      </c>
      <c r="O449" s="263" t="s">
        <v>4723</v>
      </c>
      <c r="P449" s="263" t="s">
        <v>3964</v>
      </c>
      <c r="Q449" s="263" t="s">
        <v>3672</v>
      </c>
      <c r="R449" s="126"/>
    </row>
    <row r="450" spans="1:18" s="34" customFormat="1" ht="30" hidden="1" customHeight="1" outlineLevel="4" x14ac:dyDescent="0.25">
      <c r="A450" s="110">
        <v>226</v>
      </c>
      <c r="B450" s="128" t="s">
        <v>1350</v>
      </c>
      <c r="C450" s="106" t="s">
        <v>1123</v>
      </c>
      <c r="D450" s="110">
        <v>5</v>
      </c>
      <c r="E450" s="110" t="s">
        <v>724</v>
      </c>
      <c r="F450" s="122">
        <v>357005</v>
      </c>
      <c r="G450" s="122">
        <v>357005</v>
      </c>
      <c r="H450" s="122">
        <v>0</v>
      </c>
      <c r="I450" s="123">
        <f t="shared" si="22"/>
        <v>0</v>
      </c>
      <c r="J450" s="122" t="s">
        <v>1620</v>
      </c>
      <c r="K450" s="122" t="s">
        <v>1599</v>
      </c>
      <c r="L450" s="122" t="s">
        <v>890</v>
      </c>
      <c r="M450" s="267" t="s">
        <v>4760</v>
      </c>
      <c r="N450" s="264">
        <v>43280</v>
      </c>
      <c r="O450" s="263" t="s">
        <v>4723</v>
      </c>
      <c r="P450" s="263" t="s">
        <v>3964</v>
      </c>
      <c r="Q450" s="263" t="s">
        <v>3672</v>
      </c>
      <c r="R450" s="126"/>
    </row>
    <row r="451" spans="1:18" s="34" customFormat="1" ht="30" hidden="1" customHeight="1" outlineLevel="4" x14ac:dyDescent="0.25">
      <c r="A451" s="110">
        <v>227</v>
      </c>
      <c r="B451" s="128" t="s">
        <v>1350</v>
      </c>
      <c r="C451" s="106" t="s">
        <v>1123</v>
      </c>
      <c r="D451" s="110">
        <v>5</v>
      </c>
      <c r="E451" s="110" t="s">
        <v>724</v>
      </c>
      <c r="F451" s="122">
        <v>357005</v>
      </c>
      <c r="G451" s="122">
        <v>357005</v>
      </c>
      <c r="H451" s="122">
        <v>0</v>
      </c>
      <c r="I451" s="123">
        <f t="shared" si="22"/>
        <v>0</v>
      </c>
      <c r="J451" s="122" t="s">
        <v>1620</v>
      </c>
      <c r="K451" s="122" t="s">
        <v>1599</v>
      </c>
      <c r="L451" s="122" t="s">
        <v>890</v>
      </c>
      <c r="M451" s="267" t="s">
        <v>4760</v>
      </c>
      <c r="N451" s="264">
        <v>43280</v>
      </c>
      <c r="O451" s="263" t="s">
        <v>4723</v>
      </c>
      <c r="P451" s="263" t="s">
        <v>3964</v>
      </c>
      <c r="Q451" s="263" t="s">
        <v>3672</v>
      </c>
      <c r="R451" s="126"/>
    </row>
    <row r="452" spans="1:18" s="34" customFormat="1" ht="30" hidden="1" customHeight="1" outlineLevel="4" x14ac:dyDescent="0.25">
      <c r="A452" s="110">
        <v>228</v>
      </c>
      <c r="B452" s="128" t="s">
        <v>1350</v>
      </c>
      <c r="C452" s="106" t="s">
        <v>1123</v>
      </c>
      <c r="D452" s="110">
        <v>5</v>
      </c>
      <c r="E452" s="110" t="s">
        <v>724</v>
      </c>
      <c r="F452" s="122">
        <v>357005</v>
      </c>
      <c r="G452" s="122">
        <v>357005</v>
      </c>
      <c r="H452" s="122">
        <v>0</v>
      </c>
      <c r="I452" s="123">
        <f t="shared" si="22"/>
        <v>0</v>
      </c>
      <c r="J452" s="122" t="s">
        <v>1620</v>
      </c>
      <c r="K452" s="122" t="s">
        <v>1599</v>
      </c>
      <c r="L452" s="122" t="s">
        <v>890</v>
      </c>
      <c r="M452" s="267" t="s">
        <v>4760</v>
      </c>
      <c r="N452" s="264">
        <v>43280</v>
      </c>
      <c r="O452" s="263" t="s">
        <v>4723</v>
      </c>
      <c r="P452" s="263" t="s">
        <v>3964</v>
      </c>
      <c r="Q452" s="263" t="s">
        <v>3672</v>
      </c>
      <c r="R452" s="126"/>
    </row>
    <row r="453" spans="1:18" s="34" customFormat="1" ht="30" hidden="1" customHeight="1" outlineLevel="4" x14ac:dyDescent="0.25">
      <c r="A453" s="110">
        <v>229</v>
      </c>
      <c r="B453" s="128" t="s">
        <v>1350</v>
      </c>
      <c r="C453" s="106" t="s">
        <v>1123</v>
      </c>
      <c r="D453" s="110">
        <v>5</v>
      </c>
      <c r="E453" s="110" t="s">
        <v>724</v>
      </c>
      <c r="F453" s="122">
        <v>357005</v>
      </c>
      <c r="G453" s="122">
        <v>357005</v>
      </c>
      <c r="H453" s="122">
        <v>0</v>
      </c>
      <c r="I453" s="123">
        <f t="shared" si="22"/>
        <v>0</v>
      </c>
      <c r="J453" s="122" t="s">
        <v>1620</v>
      </c>
      <c r="K453" s="122" t="s">
        <v>1599</v>
      </c>
      <c r="L453" s="122" t="s">
        <v>890</v>
      </c>
      <c r="M453" s="267" t="s">
        <v>4760</v>
      </c>
      <c r="N453" s="264">
        <v>43280</v>
      </c>
      <c r="O453" s="263" t="s">
        <v>4723</v>
      </c>
      <c r="P453" s="263" t="s">
        <v>3964</v>
      </c>
      <c r="Q453" s="263" t="s">
        <v>3672</v>
      </c>
      <c r="R453" s="126"/>
    </row>
    <row r="454" spans="1:18" s="34" customFormat="1" ht="30" hidden="1" customHeight="1" outlineLevel="4" x14ac:dyDescent="0.25">
      <c r="A454" s="110">
        <v>230</v>
      </c>
      <c r="B454" s="128" t="s">
        <v>1350</v>
      </c>
      <c r="C454" s="106" t="s">
        <v>1123</v>
      </c>
      <c r="D454" s="110">
        <v>5</v>
      </c>
      <c r="E454" s="110" t="s">
        <v>724</v>
      </c>
      <c r="F454" s="122">
        <v>357005</v>
      </c>
      <c r="G454" s="122">
        <v>357005</v>
      </c>
      <c r="H454" s="122">
        <v>0</v>
      </c>
      <c r="I454" s="123">
        <f t="shared" si="22"/>
        <v>0</v>
      </c>
      <c r="J454" s="122" t="s">
        <v>1620</v>
      </c>
      <c r="K454" s="122" t="s">
        <v>1599</v>
      </c>
      <c r="L454" s="122" t="s">
        <v>890</v>
      </c>
      <c r="M454" s="267" t="s">
        <v>4760</v>
      </c>
      <c r="N454" s="264">
        <v>43280</v>
      </c>
      <c r="O454" s="263" t="s">
        <v>4723</v>
      </c>
      <c r="P454" s="263" t="s">
        <v>3964</v>
      </c>
      <c r="Q454" s="263" t="s">
        <v>3672</v>
      </c>
      <c r="R454" s="126"/>
    </row>
    <row r="455" spans="1:18" s="34" customFormat="1" ht="45" hidden="1" customHeight="1" outlineLevel="4" x14ac:dyDescent="0.25">
      <c r="A455" s="110">
        <v>231</v>
      </c>
      <c r="B455" s="128" t="s">
        <v>1360</v>
      </c>
      <c r="C455" s="106" t="s">
        <v>1123</v>
      </c>
      <c r="D455" s="110">
        <v>42</v>
      </c>
      <c r="E455" s="110" t="s">
        <v>4234</v>
      </c>
      <c r="F455" s="122">
        <v>2310000</v>
      </c>
      <c r="G455" s="122">
        <v>2310000</v>
      </c>
      <c r="H455" s="122">
        <v>0</v>
      </c>
      <c r="I455" s="123">
        <f t="shared" si="22"/>
        <v>0</v>
      </c>
      <c r="J455" s="122" t="s">
        <v>4444</v>
      </c>
      <c r="K455" s="122" t="s">
        <v>1597</v>
      </c>
      <c r="L455" s="122" t="s">
        <v>890</v>
      </c>
      <c r="M455" s="126"/>
      <c r="N455" s="124">
        <v>43166</v>
      </c>
      <c r="O455" s="125" t="s">
        <v>4089</v>
      </c>
      <c r="P455" s="125" t="s">
        <v>3964</v>
      </c>
      <c r="Q455" s="125" t="s">
        <v>4090</v>
      </c>
      <c r="R455" s="126"/>
    </row>
    <row r="456" spans="1:18" s="34" customFormat="1" ht="45" hidden="1" customHeight="1" outlineLevel="4" x14ac:dyDescent="0.25">
      <c r="A456" s="110">
        <v>232</v>
      </c>
      <c r="B456" s="121" t="s">
        <v>1329</v>
      </c>
      <c r="C456" s="106" t="s">
        <v>1123</v>
      </c>
      <c r="D456" s="110">
        <v>90050</v>
      </c>
      <c r="E456" s="110" t="s">
        <v>724</v>
      </c>
      <c r="F456" s="122">
        <v>2341300</v>
      </c>
      <c r="G456" s="122">
        <v>2341300</v>
      </c>
      <c r="H456" s="122">
        <v>0</v>
      </c>
      <c r="I456" s="123">
        <f t="shared" si="22"/>
        <v>0</v>
      </c>
      <c r="J456" s="122" t="s">
        <v>1621</v>
      </c>
      <c r="K456" s="122" t="s">
        <v>1622</v>
      </c>
      <c r="L456" s="122" t="s">
        <v>890</v>
      </c>
      <c r="M456" s="267" t="s">
        <v>4760</v>
      </c>
      <c r="N456" s="264">
        <v>43174</v>
      </c>
      <c r="O456" s="263" t="s">
        <v>4096</v>
      </c>
      <c r="P456" s="263" t="s">
        <v>3964</v>
      </c>
      <c r="Q456" s="263" t="s">
        <v>3656</v>
      </c>
      <c r="R456" s="126"/>
    </row>
    <row r="457" spans="1:18" s="34" customFormat="1" ht="45" hidden="1" customHeight="1" outlineLevel="4" x14ac:dyDescent="0.25">
      <c r="A457" s="110">
        <v>233</v>
      </c>
      <c r="B457" s="121" t="s">
        <v>1374</v>
      </c>
      <c r="C457" s="106" t="s">
        <v>1123</v>
      </c>
      <c r="D457" s="110">
        <v>0</v>
      </c>
      <c r="E457" s="110" t="s">
        <v>724</v>
      </c>
      <c r="F457" s="122">
        <v>0</v>
      </c>
      <c r="G457" s="122"/>
      <c r="H457" s="122"/>
      <c r="I457" s="123" t="e">
        <f t="shared" si="22"/>
        <v>#DIV/0!</v>
      </c>
      <c r="J457" s="122" t="s">
        <v>1621</v>
      </c>
      <c r="K457" s="122" t="s">
        <v>1622</v>
      </c>
      <c r="L457" s="122" t="s">
        <v>890</v>
      </c>
      <c r="M457" s="267" t="s">
        <v>4760</v>
      </c>
      <c r="N457" s="264">
        <v>43174</v>
      </c>
      <c r="O457" s="263" t="s">
        <v>4096</v>
      </c>
      <c r="P457" s="263" t="s">
        <v>3964</v>
      </c>
      <c r="Q457" s="263" t="s">
        <v>3656</v>
      </c>
      <c r="R457" s="126"/>
    </row>
    <row r="458" spans="1:18" s="34" customFormat="1" ht="45" hidden="1" customHeight="1" outlineLevel="4" x14ac:dyDescent="0.25">
      <c r="A458" s="110">
        <v>234</v>
      </c>
      <c r="B458" s="121" t="s">
        <v>1337</v>
      </c>
      <c r="C458" s="106" t="s">
        <v>1123</v>
      </c>
      <c r="D458" s="110">
        <v>2070</v>
      </c>
      <c r="E458" s="110" t="s">
        <v>724</v>
      </c>
      <c r="F458" s="122">
        <v>633420</v>
      </c>
      <c r="G458" s="122">
        <v>633420</v>
      </c>
      <c r="H458" s="122">
        <v>0</v>
      </c>
      <c r="I458" s="123">
        <f t="shared" si="22"/>
        <v>0</v>
      </c>
      <c r="J458" s="122" t="s">
        <v>1586</v>
      </c>
      <c r="K458" s="122" t="s">
        <v>1622</v>
      </c>
      <c r="L458" s="122" t="s">
        <v>890</v>
      </c>
      <c r="M458" s="267" t="s">
        <v>4760</v>
      </c>
      <c r="N458" s="264">
        <v>43290</v>
      </c>
      <c r="O458" s="263" t="s">
        <v>4169</v>
      </c>
      <c r="P458" s="263" t="s">
        <v>3964</v>
      </c>
      <c r="Q458" s="263" t="s">
        <v>3656</v>
      </c>
      <c r="R458" s="126"/>
    </row>
    <row r="459" spans="1:18" s="34" customFormat="1" ht="45" hidden="1" customHeight="1" outlineLevel="4" x14ac:dyDescent="0.25">
      <c r="A459" s="110">
        <v>235</v>
      </c>
      <c r="B459" s="121" t="s">
        <v>1337</v>
      </c>
      <c r="C459" s="106" t="s">
        <v>1123</v>
      </c>
      <c r="D459" s="110">
        <v>1605</v>
      </c>
      <c r="E459" s="110" t="s">
        <v>724</v>
      </c>
      <c r="F459" s="122">
        <v>491130</v>
      </c>
      <c r="G459" s="122">
        <v>491130</v>
      </c>
      <c r="H459" s="122">
        <v>0</v>
      </c>
      <c r="I459" s="123">
        <f t="shared" si="22"/>
        <v>0</v>
      </c>
      <c r="J459" s="122" t="s">
        <v>1586</v>
      </c>
      <c r="K459" s="122" t="s">
        <v>1622</v>
      </c>
      <c r="L459" s="122" t="s">
        <v>890</v>
      </c>
      <c r="M459" s="267" t="s">
        <v>4760</v>
      </c>
      <c r="N459" s="264">
        <v>43290</v>
      </c>
      <c r="O459" s="263" t="s">
        <v>4169</v>
      </c>
      <c r="P459" s="263" t="s">
        <v>3964</v>
      </c>
      <c r="Q459" s="263" t="s">
        <v>3656</v>
      </c>
      <c r="R459" s="126"/>
    </row>
    <row r="460" spans="1:18" s="34" customFormat="1" ht="45" hidden="1" customHeight="1" outlineLevel="4" x14ac:dyDescent="0.25">
      <c r="A460" s="110">
        <v>236</v>
      </c>
      <c r="B460" s="121" t="s">
        <v>1337</v>
      </c>
      <c r="C460" s="106" t="s">
        <v>1123</v>
      </c>
      <c r="D460" s="110">
        <v>200</v>
      </c>
      <c r="E460" s="110" t="s">
        <v>724</v>
      </c>
      <c r="F460" s="122">
        <v>61200</v>
      </c>
      <c r="G460" s="122">
        <v>61200</v>
      </c>
      <c r="H460" s="122">
        <v>0</v>
      </c>
      <c r="I460" s="123">
        <f t="shared" si="22"/>
        <v>0</v>
      </c>
      <c r="J460" s="122" t="s">
        <v>1586</v>
      </c>
      <c r="K460" s="122" t="s">
        <v>1622</v>
      </c>
      <c r="L460" s="122" t="s">
        <v>890</v>
      </c>
      <c r="M460" s="267" t="s">
        <v>4760</v>
      </c>
      <c r="N460" s="264">
        <v>43290</v>
      </c>
      <c r="O460" s="263" t="s">
        <v>4169</v>
      </c>
      <c r="P460" s="263" t="s">
        <v>3964</v>
      </c>
      <c r="Q460" s="263" t="s">
        <v>3656</v>
      </c>
      <c r="R460" s="126"/>
    </row>
    <row r="461" spans="1:18" s="34" customFormat="1" ht="45" hidden="1" customHeight="1" outlineLevel="4" x14ac:dyDescent="0.25">
      <c r="A461" s="110">
        <v>237</v>
      </c>
      <c r="B461" s="121" t="s">
        <v>1337</v>
      </c>
      <c r="C461" s="106" t="s">
        <v>1123</v>
      </c>
      <c r="D461" s="110">
        <v>2000</v>
      </c>
      <c r="E461" s="110" t="s">
        <v>724</v>
      </c>
      <c r="F461" s="122">
        <v>612000</v>
      </c>
      <c r="G461" s="122">
        <v>612000</v>
      </c>
      <c r="H461" s="122">
        <v>0</v>
      </c>
      <c r="I461" s="123">
        <f t="shared" si="22"/>
        <v>0</v>
      </c>
      <c r="J461" s="122" t="s">
        <v>1586</v>
      </c>
      <c r="K461" s="122" t="s">
        <v>1622</v>
      </c>
      <c r="L461" s="122" t="s">
        <v>890</v>
      </c>
      <c r="M461" s="267" t="s">
        <v>4760</v>
      </c>
      <c r="N461" s="264">
        <v>43290</v>
      </c>
      <c r="O461" s="263" t="s">
        <v>4169</v>
      </c>
      <c r="P461" s="263" t="s">
        <v>3964</v>
      </c>
      <c r="Q461" s="263" t="s">
        <v>3656</v>
      </c>
      <c r="R461" s="126"/>
    </row>
    <row r="462" spans="1:18" s="34" customFormat="1" ht="45" hidden="1" customHeight="1" outlineLevel="4" x14ac:dyDescent="0.25">
      <c r="A462" s="110">
        <v>238</v>
      </c>
      <c r="B462" s="128" t="s">
        <v>1336</v>
      </c>
      <c r="C462" s="106" t="s">
        <v>1123</v>
      </c>
      <c r="D462" s="110">
        <v>9131</v>
      </c>
      <c r="E462" s="110" t="s">
        <v>724</v>
      </c>
      <c r="F462" s="122">
        <v>630039</v>
      </c>
      <c r="G462" s="122">
        <v>630039</v>
      </c>
      <c r="H462" s="122">
        <v>0</v>
      </c>
      <c r="I462" s="123">
        <f t="shared" si="22"/>
        <v>0</v>
      </c>
      <c r="J462" s="122" t="s">
        <v>1586</v>
      </c>
      <c r="K462" s="122" t="s">
        <v>1622</v>
      </c>
      <c r="L462" s="122" t="s">
        <v>890</v>
      </c>
      <c r="M462" s="267" t="s">
        <v>4760</v>
      </c>
      <c r="N462" s="264">
        <v>43290</v>
      </c>
      <c r="O462" s="263" t="s">
        <v>4169</v>
      </c>
      <c r="P462" s="263" t="s">
        <v>3964</v>
      </c>
      <c r="Q462" s="263" t="s">
        <v>3656</v>
      </c>
      <c r="R462" s="126"/>
    </row>
    <row r="463" spans="1:18" s="34" customFormat="1" ht="45" hidden="1" customHeight="1" outlineLevel="4" x14ac:dyDescent="0.25">
      <c r="A463" s="110">
        <v>239</v>
      </c>
      <c r="B463" s="128" t="s">
        <v>1336</v>
      </c>
      <c r="C463" s="106" t="s">
        <v>1123</v>
      </c>
      <c r="D463" s="110">
        <v>16416</v>
      </c>
      <c r="E463" s="110" t="s">
        <v>724</v>
      </c>
      <c r="F463" s="122">
        <v>1132704</v>
      </c>
      <c r="G463" s="122">
        <v>1132704</v>
      </c>
      <c r="H463" s="122">
        <v>0</v>
      </c>
      <c r="I463" s="123">
        <f t="shared" si="22"/>
        <v>0</v>
      </c>
      <c r="J463" s="122" t="s">
        <v>1586</v>
      </c>
      <c r="K463" s="122" t="s">
        <v>1622</v>
      </c>
      <c r="L463" s="122" t="s">
        <v>890</v>
      </c>
      <c r="M463" s="267" t="s">
        <v>4760</v>
      </c>
      <c r="N463" s="264">
        <v>43290</v>
      </c>
      <c r="O463" s="263" t="s">
        <v>4169</v>
      </c>
      <c r="P463" s="263" t="s">
        <v>3964</v>
      </c>
      <c r="Q463" s="263" t="s">
        <v>3656</v>
      </c>
      <c r="R463" s="126"/>
    </row>
    <row r="464" spans="1:18" s="34" customFormat="1" ht="45" hidden="1" customHeight="1" outlineLevel="4" x14ac:dyDescent="0.25">
      <c r="A464" s="110">
        <v>240</v>
      </c>
      <c r="B464" s="128" t="s">
        <v>1336</v>
      </c>
      <c r="C464" s="106" t="s">
        <v>1123</v>
      </c>
      <c r="D464" s="110">
        <v>8766</v>
      </c>
      <c r="E464" s="110" t="s">
        <v>724</v>
      </c>
      <c r="F464" s="122">
        <v>604854</v>
      </c>
      <c r="G464" s="122">
        <v>604854</v>
      </c>
      <c r="H464" s="122">
        <v>0</v>
      </c>
      <c r="I464" s="123">
        <f t="shared" si="22"/>
        <v>0</v>
      </c>
      <c r="J464" s="122" t="s">
        <v>1586</v>
      </c>
      <c r="K464" s="122" t="s">
        <v>1622</v>
      </c>
      <c r="L464" s="122" t="s">
        <v>890</v>
      </c>
      <c r="M464" s="267" t="s">
        <v>4760</v>
      </c>
      <c r="N464" s="264">
        <v>43290</v>
      </c>
      <c r="O464" s="263" t="s">
        <v>4169</v>
      </c>
      <c r="P464" s="263" t="s">
        <v>3964</v>
      </c>
      <c r="Q464" s="263" t="s">
        <v>3656</v>
      </c>
      <c r="R464" s="126"/>
    </row>
    <row r="465" spans="1:18" s="34" customFormat="1" ht="45" hidden="1" customHeight="1" outlineLevel="4" x14ac:dyDescent="0.25">
      <c r="A465" s="110">
        <v>241</v>
      </c>
      <c r="B465" s="128" t="s">
        <v>1375</v>
      </c>
      <c r="C465" s="106" t="s">
        <v>1123</v>
      </c>
      <c r="D465" s="110">
        <v>24</v>
      </c>
      <c r="E465" s="110" t="s">
        <v>724</v>
      </c>
      <c r="F465" s="122">
        <v>34848</v>
      </c>
      <c r="G465" s="122">
        <v>34848</v>
      </c>
      <c r="H465" s="122">
        <v>0</v>
      </c>
      <c r="I465" s="123">
        <f t="shared" si="22"/>
        <v>0</v>
      </c>
      <c r="J465" s="122" t="s">
        <v>1586</v>
      </c>
      <c r="K465" s="122" t="s">
        <v>1622</v>
      </c>
      <c r="L465" s="122" t="s">
        <v>890</v>
      </c>
      <c r="M465" s="267" t="s">
        <v>4760</v>
      </c>
      <c r="N465" s="264">
        <v>43290</v>
      </c>
      <c r="O465" s="263" t="s">
        <v>4169</v>
      </c>
      <c r="P465" s="263" t="s">
        <v>3964</v>
      </c>
      <c r="Q465" s="263" t="s">
        <v>3656</v>
      </c>
      <c r="R465" s="126"/>
    </row>
    <row r="466" spans="1:18" s="34" customFormat="1" ht="45" hidden="1" customHeight="1" outlineLevel="4" x14ac:dyDescent="0.25">
      <c r="A466" s="110">
        <v>242</v>
      </c>
      <c r="B466" s="128" t="s">
        <v>1375</v>
      </c>
      <c r="C466" s="106" t="s">
        <v>1123</v>
      </c>
      <c r="D466" s="110">
        <v>24</v>
      </c>
      <c r="E466" s="110" t="s">
        <v>724</v>
      </c>
      <c r="F466" s="122">
        <v>33000</v>
      </c>
      <c r="G466" s="122">
        <v>33000</v>
      </c>
      <c r="H466" s="122">
        <v>0</v>
      </c>
      <c r="I466" s="123">
        <f t="shared" si="22"/>
        <v>0</v>
      </c>
      <c r="J466" s="122" t="s">
        <v>1586</v>
      </c>
      <c r="K466" s="122" t="s">
        <v>1622</v>
      </c>
      <c r="L466" s="122" t="s">
        <v>890</v>
      </c>
      <c r="M466" s="267" t="s">
        <v>4760</v>
      </c>
      <c r="N466" s="264">
        <v>43290</v>
      </c>
      <c r="O466" s="263" t="s">
        <v>4169</v>
      </c>
      <c r="P466" s="263" t="s">
        <v>3964</v>
      </c>
      <c r="Q466" s="263" t="s">
        <v>3656</v>
      </c>
      <c r="R466" s="126"/>
    </row>
    <row r="467" spans="1:18" s="34" customFormat="1" ht="45" hidden="1" customHeight="1" outlineLevel="4" x14ac:dyDescent="0.25">
      <c r="A467" s="110">
        <v>243</v>
      </c>
      <c r="B467" s="128" t="s">
        <v>1375</v>
      </c>
      <c r="C467" s="106" t="s">
        <v>1123</v>
      </c>
      <c r="D467" s="110">
        <v>24</v>
      </c>
      <c r="E467" s="110" t="s">
        <v>724</v>
      </c>
      <c r="F467" s="122">
        <v>34848</v>
      </c>
      <c r="G467" s="122">
        <v>34848</v>
      </c>
      <c r="H467" s="122">
        <v>0</v>
      </c>
      <c r="I467" s="123">
        <f t="shared" si="22"/>
        <v>0</v>
      </c>
      <c r="J467" s="122" t="s">
        <v>1586</v>
      </c>
      <c r="K467" s="122" t="s">
        <v>1622</v>
      </c>
      <c r="L467" s="122" t="s">
        <v>890</v>
      </c>
      <c r="M467" s="267" t="s">
        <v>4760</v>
      </c>
      <c r="N467" s="264">
        <v>43290</v>
      </c>
      <c r="O467" s="263" t="s">
        <v>4169</v>
      </c>
      <c r="P467" s="263" t="s">
        <v>3964</v>
      </c>
      <c r="Q467" s="263" t="s">
        <v>3656</v>
      </c>
      <c r="R467" s="126"/>
    </row>
    <row r="468" spans="1:18" s="34" customFormat="1" ht="45" hidden="1" customHeight="1" outlineLevel="4" x14ac:dyDescent="0.25">
      <c r="A468" s="110">
        <v>244</v>
      </c>
      <c r="B468" s="128" t="s">
        <v>1375</v>
      </c>
      <c r="C468" s="106" t="s">
        <v>1123</v>
      </c>
      <c r="D468" s="110">
        <v>14</v>
      </c>
      <c r="E468" s="110" t="s">
        <v>724</v>
      </c>
      <c r="F468" s="122">
        <v>19250</v>
      </c>
      <c r="G468" s="122">
        <v>19250</v>
      </c>
      <c r="H468" s="122">
        <v>0</v>
      </c>
      <c r="I468" s="123">
        <f t="shared" si="22"/>
        <v>0</v>
      </c>
      <c r="J468" s="122" t="s">
        <v>1586</v>
      </c>
      <c r="K468" s="122" t="s">
        <v>1622</v>
      </c>
      <c r="L468" s="122" t="s">
        <v>890</v>
      </c>
      <c r="M468" s="267" t="s">
        <v>4760</v>
      </c>
      <c r="N468" s="264">
        <v>43290</v>
      </c>
      <c r="O468" s="263" t="s">
        <v>4169</v>
      </c>
      <c r="P468" s="263" t="s">
        <v>3964</v>
      </c>
      <c r="Q468" s="263" t="s">
        <v>3656</v>
      </c>
      <c r="R468" s="126"/>
    </row>
    <row r="469" spans="1:18" s="34" customFormat="1" ht="45" hidden="1" customHeight="1" outlineLevel="4" x14ac:dyDescent="0.25">
      <c r="A469" s="110">
        <v>245</v>
      </c>
      <c r="B469" s="121" t="s">
        <v>1337</v>
      </c>
      <c r="C469" s="106" t="s">
        <v>1123</v>
      </c>
      <c r="D469" s="110">
        <v>380</v>
      </c>
      <c r="E469" s="110" t="s">
        <v>724</v>
      </c>
      <c r="F469" s="122">
        <v>116280</v>
      </c>
      <c r="G469" s="122">
        <v>116280</v>
      </c>
      <c r="H469" s="122">
        <v>0</v>
      </c>
      <c r="I469" s="123">
        <f t="shared" si="22"/>
        <v>0</v>
      </c>
      <c r="J469" s="122" t="s">
        <v>1586</v>
      </c>
      <c r="K469" s="122" t="s">
        <v>1622</v>
      </c>
      <c r="L469" s="122" t="s">
        <v>890</v>
      </c>
      <c r="M469" s="267" t="s">
        <v>4760</v>
      </c>
      <c r="N469" s="264">
        <v>43290</v>
      </c>
      <c r="O469" s="263" t="s">
        <v>4169</v>
      </c>
      <c r="P469" s="263" t="s">
        <v>3964</v>
      </c>
      <c r="Q469" s="263" t="s">
        <v>3656</v>
      </c>
      <c r="R469" s="126"/>
    </row>
    <row r="470" spans="1:18" s="34" customFormat="1" ht="45" hidden="1" customHeight="1" outlineLevel="4" x14ac:dyDescent="0.25">
      <c r="A470" s="110">
        <v>246</v>
      </c>
      <c r="B470" s="121" t="s">
        <v>1376</v>
      </c>
      <c r="C470" s="106" t="s">
        <v>1123</v>
      </c>
      <c r="D470" s="110">
        <v>45</v>
      </c>
      <c r="E470" s="110" t="s">
        <v>4234</v>
      </c>
      <c r="F470" s="122">
        <v>1710000</v>
      </c>
      <c r="G470" s="122">
        <v>1710000</v>
      </c>
      <c r="H470" s="122">
        <v>0</v>
      </c>
      <c r="I470" s="123">
        <f t="shared" si="22"/>
        <v>0</v>
      </c>
      <c r="J470" s="122" t="s">
        <v>1623</v>
      </c>
      <c r="K470" s="122" t="s">
        <v>1624</v>
      </c>
      <c r="L470" s="122" t="s">
        <v>890</v>
      </c>
      <c r="M470" s="267" t="s">
        <v>4760</v>
      </c>
      <c r="N470" s="264">
        <v>43195</v>
      </c>
      <c r="O470" s="263" t="s">
        <v>4493</v>
      </c>
      <c r="P470" s="263" t="s">
        <v>3964</v>
      </c>
      <c r="Q470" s="263" t="s">
        <v>3768</v>
      </c>
      <c r="R470" s="126"/>
    </row>
    <row r="471" spans="1:18" s="34" customFormat="1" ht="30" hidden="1" customHeight="1" outlineLevel="4" x14ac:dyDescent="0.25">
      <c r="A471" s="110">
        <v>247</v>
      </c>
      <c r="B471" s="128" t="s">
        <v>144</v>
      </c>
      <c r="C471" s="106" t="s">
        <v>1123</v>
      </c>
      <c r="D471" s="110">
        <v>1800</v>
      </c>
      <c r="E471" s="110" t="s">
        <v>724</v>
      </c>
      <c r="F471" s="122">
        <v>1269000</v>
      </c>
      <c r="G471" s="122">
        <v>1269000</v>
      </c>
      <c r="H471" s="122">
        <v>0</v>
      </c>
      <c r="I471" s="123">
        <f t="shared" si="22"/>
        <v>0</v>
      </c>
      <c r="J471" s="122" t="s">
        <v>1607</v>
      </c>
      <c r="K471" s="122" t="s">
        <v>1625</v>
      </c>
      <c r="L471" s="122" t="s">
        <v>890</v>
      </c>
      <c r="M471" s="267" t="s">
        <v>4760</v>
      </c>
      <c r="N471" s="264">
        <v>43192</v>
      </c>
      <c r="O471" s="263" t="s">
        <v>4697</v>
      </c>
      <c r="P471" s="263" t="s">
        <v>3964</v>
      </c>
      <c r="Q471" s="263" t="s">
        <v>3672</v>
      </c>
      <c r="R471" s="126"/>
    </row>
    <row r="472" spans="1:18" s="34" customFormat="1" ht="30" hidden="1" customHeight="1" outlineLevel="4" x14ac:dyDescent="0.25">
      <c r="A472" s="110">
        <v>248</v>
      </c>
      <c r="B472" s="128" t="s">
        <v>144</v>
      </c>
      <c r="C472" s="106" t="s">
        <v>1123</v>
      </c>
      <c r="D472" s="110">
        <v>500</v>
      </c>
      <c r="E472" s="110" t="s">
        <v>724</v>
      </c>
      <c r="F472" s="122">
        <v>352500</v>
      </c>
      <c r="G472" s="122">
        <v>352500</v>
      </c>
      <c r="H472" s="122">
        <v>0</v>
      </c>
      <c r="I472" s="123">
        <f t="shared" si="22"/>
        <v>0</v>
      </c>
      <c r="J472" s="122" t="s">
        <v>1607</v>
      </c>
      <c r="K472" s="122" t="s">
        <v>1625</v>
      </c>
      <c r="L472" s="122" t="s">
        <v>890</v>
      </c>
      <c r="M472" s="267" t="s">
        <v>4760</v>
      </c>
      <c r="N472" s="264">
        <v>43192</v>
      </c>
      <c r="O472" s="263" t="s">
        <v>4697</v>
      </c>
      <c r="P472" s="263" t="s">
        <v>3964</v>
      </c>
      <c r="Q472" s="263" t="s">
        <v>3672</v>
      </c>
      <c r="R472" s="126"/>
    </row>
    <row r="473" spans="1:18" s="34" customFormat="1" ht="30" hidden="1" customHeight="1" outlineLevel="4" x14ac:dyDescent="0.25">
      <c r="A473" s="110">
        <v>249</v>
      </c>
      <c r="B473" s="128" t="s">
        <v>144</v>
      </c>
      <c r="C473" s="106" t="s">
        <v>1123</v>
      </c>
      <c r="D473" s="110">
        <v>1100</v>
      </c>
      <c r="E473" s="110" t="s">
        <v>724</v>
      </c>
      <c r="F473" s="122">
        <v>775500</v>
      </c>
      <c r="G473" s="122">
        <v>775500</v>
      </c>
      <c r="H473" s="122">
        <v>0</v>
      </c>
      <c r="I473" s="123">
        <f t="shared" si="22"/>
        <v>0</v>
      </c>
      <c r="J473" s="122" t="s">
        <v>1607</v>
      </c>
      <c r="K473" s="122" t="s">
        <v>1625</v>
      </c>
      <c r="L473" s="122" t="s">
        <v>890</v>
      </c>
      <c r="M473" s="267" t="s">
        <v>4760</v>
      </c>
      <c r="N473" s="264">
        <v>43192</v>
      </c>
      <c r="O473" s="263" t="s">
        <v>4697</v>
      </c>
      <c r="P473" s="263" t="s">
        <v>3964</v>
      </c>
      <c r="Q473" s="263" t="s">
        <v>3672</v>
      </c>
      <c r="R473" s="126"/>
    </row>
    <row r="474" spans="1:18" s="34" customFormat="1" ht="30" hidden="1" customHeight="1" outlineLevel="4" x14ac:dyDescent="0.25">
      <c r="A474" s="110">
        <v>250</v>
      </c>
      <c r="B474" s="128" t="s">
        <v>144</v>
      </c>
      <c r="C474" s="106" t="s">
        <v>1123</v>
      </c>
      <c r="D474" s="110">
        <v>1100</v>
      </c>
      <c r="E474" s="110" t="s">
        <v>724</v>
      </c>
      <c r="F474" s="122">
        <v>775500</v>
      </c>
      <c r="G474" s="122">
        <v>775500</v>
      </c>
      <c r="H474" s="122">
        <v>0</v>
      </c>
      <c r="I474" s="123">
        <f t="shared" si="22"/>
        <v>0</v>
      </c>
      <c r="J474" s="122" t="s">
        <v>1607</v>
      </c>
      <c r="K474" s="122" t="s">
        <v>1625</v>
      </c>
      <c r="L474" s="122" t="s">
        <v>890</v>
      </c>
      <c r="M474" s="267" t="s">
        <v>4760</v>
      </c>
      <c r="N474" s="264">
        <v>43192</v>
      </c>
      <c r="O474" s="263" t="s">
        <v>4697</v>
      </c>
      <c r="P474" s="263" t="s">
        <v>3964</v>
      </c>
      <c r="Q474" s="263" t="s">
        <v>3672</v>
      </c>
      <c r="R474" s="126"/>
    </row>
    <row r="475" spans="1:18" s="34" customFormat="1" ht="45" hidden="1" customHeight="1" outlineLevel="4" x14ac:dyDescent="0.25">
      <c r="A475" s="110">
        <v>251</v>
      </c>
      <c r="B475" s="128" t="s">
        <v>1336</v>
      </c>
      <c r="C475" s="106" t="s">
        <v>1123</v>
      </c>
      <c r="D475" s="110">
        <f>50+175+2</f>
        <v>227</v>
      </c>
      <c r="E475" s="110" t="s">
        <v>724</v>
      </c>
      <c r="F475" s="122">
        <f>12000+42000+480</f>
        <v>54480</v>
      </c>
      <c r="G475" s="122">
        <v>54480</v>
      </c>
      <c r="H475" s="122">
        <v>0</v>
      </c>
      <c r="I475" s="123">
        <f t="shared" si="22"/>
        <v>0</v>
      </c>
      <c r="J475" s="122" t="s">
        <v>1626</v>
      </c>
      <c r="K475" s="122" t="s">
        <v>1622</v>
      </c>
      <c r="L475" s="122" t="s">
        <v>890</v>
      </c>
      <c r="M475" s="267" t="s">
        <v>4760</v>
      </c>
      <c r="N475" s="264">
        <v>43271</v>
      </c>
      <c r="O475" s="263" t="s">
        <v>4163</v>
      </c>
      <c r="P475" s="263" t="s">
        <v>3964</v>
      </c>
      <c r="Q475" s="263" t="s">
        <v>3656</v>
      </c>
      <c r="R475" s="126"/>
    </row>
    <row r="476" spans="1:18" s="34" customFormat="1" ht="45" hidden="1" customHeight="1" outlineLevel="4" x14ac:dyDescent="0.25">
      <c r="A476" s="110">
        <v>252</v>
      </c>
      <c r="B476" s="128" t="s">
        <v>1368</v>
      </c>
      <c r="C476" s="106" t="s">
        <v>1123</v>
      </c>
      <c r="D476" s="110">
        <v>190</v>
      </c>
      <c r="E476" s="110" t="s">
        <v>724</v>
      </c>
      <c r="F476" s="122">
        <v>45600</v>
      </c>
      <c r="G476" s="122">
        <v>45600</v>
      </c>
      <c r="H476" s="122">
        <v>0</v>
      </c>
      <c r="I476" s="123">
        <f t="shared" si="22"/>
        <v>0</v>
      </c>
      <c r="J476" s="122" t="s">
        <v>1626</v>
      </c>
      <c r="K476" s="122" t="s">
        <v>1622</v>
      </c>
      <c r="L476" s="122" t="s">
        <v>890</v>
      </c>
      <c r="M476" s="267" t="s">
        <v>4760</v>
      </c>
      <c r="N476" s="264">
        <v>43271</v>
      </c>
      <c r="O476" s="263" t="s">
        <v>4163</v>
      </c>
      <c r="P476" s="263" t="s">
        <v>3964</v>
      </c>
      <c r="Q476" s="263" t="s">
        <v>3656</v>
      </c>
      <c r="R476" s="126"/>
    </row>
    <row r="477" spans="1:18" s="34" customFormat="1" ht="45" hidden="1" customHeight="1" outlineLevel="4" x14ac:dyDescent="0.25">
      <c r="A477" s="110">
        <v>253</v>
      </c>
      <c r="B477" s="121" t="s">
        <v>1337</v>
      </c>
      <c r="C477" s="106" t="s">
        <v>1123</v>
      </c>
      <c r="D477" s="110">
        <v>2046</v>
      </c>
      <c r="E477" s="110" t="s">
        <v>724</v>
      </c>
      <c r="F477" s="122">
        <v>613800</v>
      </c>
      <c r="G477" s="122">
        <v>613800</v>
      </c>
      <c r="H477" s="122">
        <v>0</v>
      </c>
      <c r="I477" s="123">
        <f t="shared" si="22"/>
        <v>0</v>
      </c>
      <c r="J477" s="122" t="s">
        <v>1627</v>
      </c>
      <c r="K477" s="122" t="s">
        <v>1622</v>
      </c>
      <c r="L477" s="122" t="s">
        <v>890</v>
      </c>
      <c r="M477" s="267" t="s">
        <v>4760</v>
      </c>
      <c r="N477" s="264">
        <v>43280</v>
      </c>
      <c r="O477" s="263" t="s">
        <v>4167</v>
      </c>
      <c r="P477" s="263" t="s">
        <v>3964</v>
      </c>
      <c r="Q477" s="263" t="s">
        <v>3656</v>
      </c>
      <c r="R477" s="126"/>
    </row>
    <row r="478" spans="1:18" s="34" customFormat="1" ht="45" hidden="1" customHeight="1" outlineLevel="4" x14ac:dyDescent="0.25">
      <c r="A478" s="110">
        <v>254</v>
      </c>
      <c r="B478" s="128" t="s">
        <v>1377</v>
      </c>
      <c r="C478" s="106" t="s">
        <v>1123</v>
      </c>
      <c r="D478" s="110">
        <v>940</v>
      </c>
      <c r="E478" s="110" t="s">
        <v>724</v>
      </c>
      <c r="F478" s="122">
        <v>272600</v>
      </c>
      <c r="G478" s="122">
        <v>272600</v>
      </c>
      <c r="H478" s="122">
        <v>0</v>
      </c>
      <c r="I478" s="123">
        <f t="shared" si="22"/>
        <v>0</v>
      </c>
      <c r="J478" s="122" t="s">
        <v>1627</v>
      </c>
      <c r="K478" s="122" t="s">
        <v>1622</v>
      </c>
      <c r="L478" s="122" t="s">
        <v>890</v>
      </c>
      <c r="M478" s="267" t="s">
        <v>4760</v>
      </c>
      <c r="N478" s="264">
        <v>43280</v>
      </c>
      <c r="O478" s="263" t="s">
        <v>4167</v>
      </c>
      <c r="P478" s="263" t="s">
        <v>3964</v>
      </c>
      <c r="Q478" s="263" t="s">
        <v>3656</v>
      </c>
      <c r="R478" s="126"/>
    </row>
    <row r="479" spans="1:18" s="34" customFormat="1" ht="45" hidden="1" customHeight="1" outlineLevel="4" x14ac:dyDescent="0.25">
      <c r="A479" s="110">
        <v>255</v>
      </c>
      <c r="B479" s="128" t="s">
        <v>1377</v>
      </c>
      <c r="C479" s="106" t="s">
        <v>1123</v>
      </c>
      <c r="D479" s="110">
        <v>1175</v>
      </c>
      <c r="E479" s="110" t="s">
        <v>724</v>
      </c>
      <c r="F479" s="122">
        <v>340750</v>
      </c>
      <c r="G479" s="122">
        <v>340750</v>
      </c>
      <c r="H479" s="122">
        <v>0</v>
      </c>
      <c r="I479" s="123">
        <f t="shared" si="22"/>
        <v>0</v>
      </c>
      <c r="J479" s="122" t="s">
        <v>1627</v>
      </c>
      <c r="K479" s="122" t="s">
        <v>1622</v>
      </c>
      <c r="L479" s="122" t="s">
        <v>890</v>
      </c>
      <c r="M479" s="267" t="s">
        <v>4760</v>
      </c>
      <c r="N479" s="264">
        <v>43280</v>
      </c>
      <c r="O479" s="263" t="s">
        <v>4167</v>
      </c>
      <c r="P479" s="263" t="s">
        <v>3964</v>
      </c>
      <c r="Q479" s="263" t="s">
        <v>3656</v>
      </c>
      <c r="R479" s="126"/>
    </row>
    <row r="480" spans="1:18" s="34" customFormat="1" ht="30" hidden="1" customHeight="1" outlineLevel="4" x14ac:dyDescent="0.25">
      <c r="A480" s="110">
        <v>256</v>
      </c>
      <c r="B480" s="128" t="s">
        <v>1357</v>
      </c>
      <c r="C480" s="106" t="s">
        <v>1123</v>
      </c>
      <c r="D480" s="110">
        <v>34</v>
      </c>
      <c r="E480" s="110" t="s">
        <v>724</v>
      </c>
      <c r="F480" s="122">
        <v>29580</v>
      </c>
      <c r="G480" s="122">
        <v>29580</v>
      </c>
      <c r="H480" s="122">
        <v>0</v>
      </c>
      <c r="I480" s="123">
        <f t="shared" si="22"/>
        <v>0</v>
      </c>
      <c r="J480" s="122" t="s">
        <v>1604</v>
      </c>
      <c r="K480" s="122" t="s">
        <v>1605</v>
      </c>
      <c r="L480" s="122" t="s">
        <v>840</v>
      </c>
      <c r="M480" s="267" t="s">
        <v>4760</v>
      </c>
      <c r="N480" s="264">
        <v>43384</v>
      </c>
      <c r="O480" s="263" t="s">
        <v>4729</v>
      </c>
      <c r="P480" s="263" t="s">
        <v>3964</v>
      </c>
      <c r="Q480" s="263" t="s">
        <v>3672</v>
      </c>
      <c r="R480" s="126"/>
    </row>
    <row r="481" spans="1:18" s="34" customFormat="1" ht="30" hidden="1" customHeight="1" outlineLevel="4" x14ac:dyDescent="0.25">
      <c r="A481" s="110">
        <v>257</v>
      </c>
      <c r="B481" s="128" t="s">
        <v>1357</v>
      </c>
      <c r="C481" s="106" t="s">
        <v>1123</v>
      </c>
      <c r="D481" s="110">
        <v>2850</v>
      </c>
      <c r="E481" s="110" t="s">
        <v>724</v>
      </c>
      <c r="F481" s="122">
        <v>2194500</v>
      </c>
      <c r="G481" s="122">
        <v>2194500</v>
      </c>
      <c r="H481" s="122">
        <v>0</v>
      </c>
      <c r="I481" s="123">
        <f t="shared" si="22"/>
        <v>0</v>
      </c>
      <c r="J481" s="122" t="s">
        <v>1604</v>
      </c>
      <c r="K481" s="122" t="s">
        <v>1605</v>
      </c>
      <c r="L481" s="122" t="s">
        <v>840</v>
      </c>
      <c r="M481" s="267" t="s">
        <v>4760</v>
      </c>
      <c r="N481" s="264">
        <v>43384</v>
      </c>
      <c r="O481" s="263" t="s">
        <v>4729</v>
      </c>
      <c r="P481" s="263" t="s">
        <v>3964</v>
      </c>
      <c r="Q481" s="263" t="s">
        <v>3672</v>
      </c>
      <c r="R481" s="126"/>
    </row>
    <row r="482" spans="1:18" s="34" customFormat="1" ht="30" hidden="1" customHeight="1" outlineLevel="4" x14ac:dyDescent="0.25">
      <c r="A482" s="110">
        <v>258</v>
      </c>
      <c r="B482" s="128" t="s">
        <v>1350</v>
      </c>
      <c r="C482" s="106" t="s">
        <v>1123</v>
      </c>
      <c r="D482" s="110">
        <v>5</v>
      </c>
      <c r="E482" s="110" t="s">
        <v>724</v>
      </c>
      <c r="F482" s="122">
        <v>201960</v>
      </c>
      <c r="G482" s="122">
        <v>201960</v>
      </c>
      <c r="H482" s="122">
        <v>0</v>
      </c>
      <c r="I482" s="123">
        <f t="shared" ref="I482:I545" si="23">H482/G482</f>
        <v>0</v>
      </c>
      <c r="J482" s="122" t="s">
        <v>1628</v>
      </c>
      <c r="K482" s="122" t="s">
        <v>1629</v>
      </c>
      <c r="L482" s="122" t="s">
        <v>890</v>
      </c>
      <c r="M482" s="267" t="s">
        <v>4760</v>
      </c>
      <c r="N482" s="264">
        <v>43300</v>
      </c>
      <c r="O482" s="263" t="s">
        <v>4722</v>
      </c>
      <c r="P482" s="263" t="s">
        <v>3964</v>
      </c>
      <c r="Q482" s="263" t="s">
        <v>3672</v>
      </c>
      <c r="R482" s="126"/>
    </row>
    <row r="483" spans="1:18" s="34" customFormat="1" ht="30" hidden="1" customHeight="1" outlineLevel="4" x14ac:dyDescent="0.25">
      <c r="A483" s="110">
        <v>259</v>
      </c>
      <c r="B483" s="128" t="s">
        <v>1350</v>
      </c>
      <c r="C483" s="106" t="s">
        <v>1123</v>
      </c>
      <c r="D483" s="110">
        <v>5</v>
      </c>
      <c r="E483" s="110" t="s">
        <v>724</v>
      </c>
      <c r="F483" s="122">
        <v>250225</v>
      </c>
      <c r="G483" s="122">
        <v>250225</v>
      </c>
      <c r="H483" s="122">
        <v>0</v>
      </c>
      <c r="I483" s="123">
        <f t="shared" si="23"/>
        <v>0</v>
      </c>
      <c r="J483" s="122" t="s">
        <v>1628</v>
      </c>
      <c r="K483" s="122" t="s">
        <v>1629</v>
      </c>
      <c r="L483" s="122" t="s">
        <v>890</v>
      </c>
      <c r="M483" s="267" t="s">
        <v>4760</v>
      </c>
      <c r="N483" s="264">
        <v>43300</v>
      </c>
      <c r="O483" s="263" t="s">
        <v>4722</v>
      </c>
      <c r="P483" s="263" t="s">
        <v>3964</v>
      </c>
      <c r="Q483" s="263" t="s">
        <v>3672</v>
      </c>
      <c r="R483" s="126"/>
    </row>
    <row r="484" spans="1:18" s="34" customFormat="1" ht="30" hidden="1" customHeight="1" outlineLevel="4" x14ac:dyDescent="0.25">
      <c r="A484" s="110">
        <v>260</v>
      </c>
      <c r="B484" s="128" t="s">
        <v>1350</v>
      </c>
      <c r="C484" s="106" t="s">
        <v>1123</v>
      </c>
      <c r="D484" s="110">
        <v>5</v>
      </c>
      <c r="E484" s="110" t="s">
        <v>724</v>
      </c>
      <c r="F484" s="122">
        <v>250225</v>
      </c>
      <c r="G484" s="122">
        <v>250225</v>
      </c>
      <c r="H484" s="122">
        <v>0</v>
      </c>
      <c r="I484" s="123">
        <f t="shared" si="23"/>
        <v>0</v>
      </c>
      <c r="J484" s="122" t="s">
        <v>1628</v>
      </c>
      <c r="K484" s="122" t="s">
        <v>1629</v>
      </c>
      <c r="L484" s="122" t="s">
        <v>890</v>
      </c>
      <c r="M484" s="267" t="s">
        <v>4760</v>
      </c>
      <c r="N484" s="264">
        <v>43300</v>
      </c>
      <c r="O484" s="263" t="s">
        <v>4722</v>
      </c>
      <c r="P484" s="263" t="s">
        <v>3964</v>
      </c>
      <c r="Q484" s="263" t="s">
        <v>3672</v>
      </c>
      <c r="R484" s="126"/>
    </row>
    <row r="485" spans="1:18" s="34" customFormat="1" ht="30" hidden="1" customHeight="1" outlineLevel="4" x14ac:dyDescent="0.25">
      <c r="A485" s="110">
        <v>261</v>
      </c>
      <c r="B485" s="128" t="s">
        <v>1350</v>
      </c>
      <c r="C485" s="106" t="s">
        <v>1123</v>
      </c>
      <c r="D485" s="110">
        <v>5</v>
      </c>
      <c r="E485" s="110" t="s">
        <v>724</v>
      </c>
      <c r="F485" s="122">
        <v>250225</v>
      </c>
      <c r="G485" s="122">
        <v>250225</v>
      </c>
      <c r="H485" s="122">
        <v>0</v>
      </c>
      <c r="I485" s="123">
        <f t="shared" si="23"/>
        <v>0</v>
      </c>
      <c r="J485" s="122" t="s">
        <v>1628</v>
      </c>
      <c r="K485" s="122" t="s">
        <v>1629</v>
      </c>
      <c r="L485" s="122" t="s">
        <v>890</v>
      </c>
      <c r="M485" s="267" t="s">
        <v>4760</v>
      </c>
      <c r="N485" s="264">
        <v>43300</v>
      </c>
      <c r="O485" s="263" t="s">
        <v>4722</v>
      </c>
      <c r="P485" s="263" t="s">
        <v>3964</v>
      </c>
      <c r="Q485" s="263" t="s">
        <v>3672</v>
      </c>
      <c r="R485" s="126"/>
    </row>
    <row r="486" spans="1:18" s="34" customFormat="1" ht="30" hidden="1" customHeight="1" outlineLevel="4" x14ac:dyDescent="0.25">
      <c r="A486" s="110">
        <v>262</v>
      </c>
      <c r="B486" s="128" t="s">
        <v>1350</v>
      </c>
      <c r="C486" s="106" t="s">
        <v>1123</v>
      </c>
      <c r="D486" s="110">
        <v>5</v>
      </c>
      <c r="E486" s="110" t="s">
        <v>724</v>
      </c>
      <c r="F486" s="122">
        <v>250225</v>
      </c>
      <c r="G486" s="122">
        <v>250225</v>
      </c>
      <c r="H486" s="122">
        <v>0</v>
      </c>
      <c r="I486" s="123">
        <f t="shared" si="23"/>
        <v>0</v>
      </c>
      <c r="J486" s="122" t="s">
        <v>1628</v>
      </c>
      <c r="K486" s="122" t="s">
        <v>1629</v>
      </c>
      <c r="L486" s="122" t="s">
        <v>890</v>
      </c>
      <c r="M486" s="267" t="s">
        <v>4760</v>
      </c>
      <c r="N486" s="264">
        <v>43300</v>
      </c>
      <c r="O486" s="263" t="s">
        <v>4722</v>
      </c>
      <c r="P486" s="263" t="s">
        <v>3964</v>
      </c>
      <c r="Q486" s="263" t="s">
        <v>3672</v>
      </c>
      <c r="R486" s="126"/>
    </row>
    <row r="487" spans="1:18" s="34" customFormat="1" ht="30" hidden="1" customHeight="1" outlineLevel="4" x14ac:dyDescent="0.25">
      <c r="A487" s="110">
        <v>263</v>
      </c>
      <c r="B487" s="128" t="s">
        <v>1350</v>
      </c>
      <c r="C487" s="106" t="s">
        <v>1123</v>
      </c>
      <c r="D487" s="110">
        <v>5</v>
      </c>
      <c r="E487" s="110" t="s">
        <v>724</v>
      </c>
      <c r="F487" s="122">
        <v>250225</v>
      </c>
      <c r="G487" s="122">
        <v>250225</v>
      </c>
      <c r="H487" s="122">
        <v>0</v>
      </c>
      <c r="I487" s="123">
        <f t="shared" si="23"/>
        <v>0</v>
      </c>
      <c r="J487" s="122" t="s">
        <v>1628</v>
      </c>
      <c r="K487" s="122" t="s">
        <v>1629</v>
      </c>
      <c r="L487" s="122" t="s">
        <v>890</v>
      </c>
      <c r="M487" s="267" t="s">
        <v>4760</v>
      </c>
      <c r="N487" s="264">
        <v>43300</v>
      </c>
      <c r="O487" s="263" t="s">
        <v>4722</v>
      </c>
      <c r="P487" s="263" t="s">
        <v>3964</v>
      </c>
      <c r="Q487" s="263" t="s">
        <v>3672</v>
      </c>
      <c r="R487" s="126"/>
    </row>
    <row r="488" spans="1:18" s="34" customFormat="1" ht="30" hidden="1" customHeight="1" outlineLevel="4" x14ac:dyDescent="0.25">
      <c r="A488" s="110">
        <v>264</v>
      </c>
      <c r="B488" s="128" t="s">
        <v>1350</v>
      </c>
      <c r="C488" s="106" t="s">
        <v>1123</v>
      </c>
      <c r="D488" s="110">
        <v>5</v>
      </c>
      <c r="E488" s="110" t="s">
        <v>724</v>
      </c>
      <c r="F488" s="122">
        <v>250225</v>
      </c>
      <c r="G488" s="122">
        <v>250225</v>
      </c>
      <c r="H488" s="122">
        <v>0</v>
      </c>
      <c r="I488" s="123">
        <f t="shared" si="23"/>
        <v>0</v>
      </c>
      <c r="J488" s="122" t="s">
        <v>1628</v>
      </c>
      <c r="K488" s="122" t="s">
        <v>1629</v>
      </c>
      <c r="L488" s="122" t="s">
        <v>890</v>
      </c>
      <c r="M488" s="267" t="s">
        <v>4760</v>
      </c>
      <c r="N488" s="264">
        <v>43300</v>
      </c>
      <c r="O488" s="263" t="s">
        <v>4722</v>
      </c>
      <c r="P488" s="263" t="s">
        <v>3964</v>
      </c>
      <c r="Q488" s="263" t="s">
        <v>3672</v>
      </c>
      <c r="R488" s="126"/>
    </row>
    <row r="489" spans="1:18" s="34" customFormat="1" ht="30" hidden="1" customHeight="1" outlineLevel="4" x14ac:dyDescent="0.25">
      <c r="A489" s="110">
        <v>265</v>
      </c>
      <c r="B489" s="128" t="s">
        <v>1350</v>
      </c>
      <c r="C489" s="106" t="s">
        <v>1123</v>
      </c>
      <c r="D489" s="110">
        <v>5</v>
      </c>
      <c r="E489" s="110" t="s">
        <v>724</v>
      </c>
      <c r="F489" s="122">
        <v>250225</v>
      </c>
      <c r="G489" s="122">
        <v>250225</v>
      </c>
      <c r="H489" s="122">
        <v>0</v>
      </c>
      <c r="I489" s="123">
        <f t="shared" si="23"/>
        <v>0</v>
      </c>
      <c r="J489" s="122" t="s">
        <v>1628</v>
      </c>
      <c r="K489" s="122" t="s">
        <v>1629</v>
      </c>
      <c r="L489" s="122" t="s">
        <v>890</v>
      </c>
      <c r="M489" s="267" t="s">
        <v>4760</v>
      </c>
      <c r="N489" s="264">
        <v>43300</v>
      </c>
      <c r="O489" s="263" t="s">
        <v>4722</v>
      </c>
      <c r="P489" s="263" t="s">
        <v>3964</v>
      </c>
      <c r="Q489" s="263" t="s">
        <v>3672</v>
      </c>
      <c r="R489" s="126"/>
    </row>
    <row r="490" spans="1:18" s="34" customFormat="1" ht="30" hidden="1" customHeight="1" outlineLevel="4" x14ac:dyDescent="0.25">
      <c r="A490" s="110">
        <v>266</v>
      </c>
      <c r="B490" s="128" t="s">
        <v>1350</v>
      </c>
      <c r="C490" s="106" t="s">
        <v>1123</v>
      </c>
      <c r="D490" s="110">
        <v>5</v>
      </c>
      <c r="E490" s="110" t="s">
        <v>724</v>
      </c>
      <c r="F490" s="122">
        <v>250225</v>
      </c>
      <c r="G490" s="122">
        <v>250225</v>
      </c>
      <c r="H490" s="122">
        <v>0</v>
      </c>
      <c r="I490" s="123">
        <f t="shared" si="23"/>
        <v>0</v>
      </c>
      <c r="J490" s="122" t="s">
        <v>1628</v>
      </c>
      <c r="K490" s="122" t="s">
        <v>1629</v>
      </c>
      <c r="L490" s="122" t="s">
        <v>890</v>
      </c>
      <c r="M490" s="267" t="s">
        <v>4760</v>
      </c>
      <c r="N490" s="264">
        <v>43300</v>
      </c>
      <c r="O490" s="263" t="s">
        <v>4722</v>
      </c>
      <c r="P490" s="263" t="s">
        <v>3964</v>
      </c>
      <c r="Q490" s="263" t="s">
        <v>3672</v>
      </c>
      <c r="R490" s="126"/>
    </row>
    <row r="491" spans="1:18" s="34" customFormat="1" ht="30" hidden="1" customHeight="1" outlineLevel="4" x14ac:dyDescent="0.25">
      <c r="A491" s="110">
        <v>267</v>
      </c>
      <c r="B491" s="128" t="s">
        <v>1350</v>
      </c>
      <c r="C491" s="106" t="s">
        <v>1123</v>
      </c>
      <c r="D491" s="110">
        <v>5</v>
      </c>
      <c r="E491" s="110" t="s">
        <v>724</v>
      </c>
      <c r="F491" s="122">
        <v>250225</v>
      </c>
      <c r="G491" s="122">
        <v>250225</v>
      </c>
      <c r="H491" s="122">
        <v>0</v>
      </c>
      <c r="I491" s="123">
        <f t="shared" si="23"/>
        <v>0</v>
      </c>
      <c r="J491" s="122" t="s">
        <v>1628</v>
      </c>
      <c r="K491" s="122" t="s">
        <v>1629</v>
      </c>
      <c r="L491" s="122" t="s">
        <v>890</v>
      </c>
      <c r="M491" s="267" t="s">
        <v>4760</v>
      </c>
      <c r="N491" s="264">
        <v>43300</v>
      </c>
      <c r="O491" s="263" t="s">
        <v>4722</v>
      </c>
      <c r="P491" s="263" t="s">
        <v>3964</v>
      </c>
      <c r="Q491" s="263" t="s">
        <v>3672</v>
      </c>
      <c r="R491" s="126"/>
    </row>
    <row r="492" spans="1:18" s="34" customFormat="1" ht="30" hidden="1" customHeight="1" outlineLevel="4" x14ac:dyDescent="0.25">
      <c r="A492" s="110">
        <v>268</v>
      </c>
      <c r="B492" s="128" t="s">
        <v>1350</v>
      </c>
      <c r="C492" s="106" t="s">
        <v>1123</v>
      </c>
      <c r="D492" s="110">
        <v>5</v>
      </c>
      <c r="E492" s="110" t="s">
        <v>724</v>
      </c>
      <c r="F492" s="122">
        <v>250225</v>
      </c>
      <c r="G492" s="122">
        <v>250225</v>
      </c>
      <c r="H492" s="122">
        <v>0</v>
      </c>
      <c r="I492" s="123">
        <f t="shared" si="23"/>
        <v>0</v>
      </c>
      <c r="J492" s="122" t="s">
        <v>1628</v>
      </c>
      <c r="K492" s="122" t="s">
        <v>1629</v>
      </c>
      <c r="L492" s="122" t="s">
        <v>890</v>
      </c>
      <c r="M492" s="267" t="s">
        <v>4760</v>
      </c>
      <c r="N492" s="264">
        <v>43300</v>
      </c>
      <c r="O492" s="263" t="s">
        <v>4722</v>
      </c>
      <c r="P492" s="263" t="s">
        <v>3964</v>
      </c>
      <c r="Q492" s="263" t="s">
        <v>3672</v>
      </c>
      <c r="R492" s="126"/>
    </row>
    <row r="493" spans="1:18" s="34" customFormat="1" ht="30" hidden="1" customHeight="1" outlineLevel="4" x14ac:dyDescent="0.25">
      <c r="A493" s="110">
        <v>269</v>
      </c>
      <c r="B493" s="128" t="s">
        <v>1350</v>
      </c>
      <c r="C493" s="106" t="s">
        <v>1123</v>
      </c>
      <c r="D493" s="110">
        <v>5</v>
      </c>
      <c r="E493" s="110" t="s">
        <v>724</v>
      </c>
      <c r="F493" s="122">
        <v>245725</v>
      </c>
      <c r="G493" s="122">
        <v>245725</v>
      </c>
      <c r="H493" s="122">
        <v>0</v>
      </c>
      <c r="I493" s="123">
        <f t="shared" si="23"/>
        <v>0</v>
      </c>
      <c r="J493" s="122" t="s">
        <v>1628</v>
      </c>
      <c r="K493" s="122" t="s">
        <v>1629</v>
      </c>
      <c r="L493" s="122" t="s">
        <v>890</v>
      </c>
      <c r="M493" s="267" t="s">
        <v>4760</v>
      </c>
      <c r="N493" s="264">
        <v>43300</v>
      </c>
      <c r="O493" s="263" t="s">
        <v>4722</v>
      </c>
      <c r="P493" s="263" t="s">
        <v>3964</v>
      </c>
      <c r="Q493" s="263" t="s">
        <v>3672</v>
      </c>
      <c r="R493" s="126"/>
    </row>
    <row r="494" spans="1:18" s="34" customFormat="1" ht="30" hidden="1" customHeight="1" outlineLevel="4" x14ac:dyDescent="0.25">
      <c r="A494" s="110">
        <v>270</v>
      </c>
      <c r="B494" s="128" t="s">
        <v>1350</v>
      </c>
      <c r="C494" s="106" t="s">
        <v>1123</v>
      </c>
      <c r="D494" s="110">
        <v>5</v>
      </c>
      <c r="E494" s="110" t="s">
        <v>724</v>
      </c>
      <c r="F494" s="122">
        <v>245725</v>
      </c>
      <c r="G494" s="122">
        <v>245725</v>
      </c>
      <c r="H494" s="122">
        <v>0</v>
      </c>
      <c r="I494" s="123">
        <f t="shared" si="23"/>
        <v>0</v>
      </c>
      <c r="J494" s="122" t="s">
        <v>1628</v>
      </c>
      <c r="K494" s="122" t="s">
        <v>1629</v>
      </c>
      <c r="L494" s="122" t="s">
        <v>890</v>
      </c>
      <c r="M494" s="267" t="s">
        <v>4760</v>
      </c>
      <c r="N494" s="264">
        <v>43300</v>
      </c>
      <c r="O494" s="263" t="s">
        <v>4722</v>
      </c>
      <c r="P494" s="263" t="s">
        <v>3964</v>
      </c>
      <c r="Q494" s="263" t="s">
        <v>3672</v>
      </c>
      <c r="R494" s="126"/>
    </row>
    <row r="495" spans="1:18" s="34" customFormat="1" ht="30" hidden="1" customHeight="1" outlineLevel="4" x14ac:dyDescent="0.25">
      <c r="A495" s="110">
        <v>271</v>
      </c>
      <c r="B495" s="128" t="s">
        <v>1350</v>
      </c>
      <c r="C495" s="106" t="s">
        <v>1123</v>
      </c>
      <c r="D495" s="110">
        <v>5</v>
      </c>
      <c r="E495" s="110" t="s">
        <v>724</v>
      </c>
      <c r="F495" s="122">
        <v>245725</v>
      </c>
      <c r="G495" s="122">
        <v>245725</v>
      </c>
      <c r="H495" s="122">
        <v>0</v>
      </c>
      <c r="I495" s="123">
        <f t="shared" si="23"/>
        <v>0</v>
      </c>
      <c r="J495" s="122" t="s">
        <v>1628</v>
      </c>
      <c r="K495" s="122" t="s">
        <v>1629</v>
      </c>
      <c r="L495" s="122" t="s">
        <v>890</v>
      </c>
      <c r="M495" s="267" t="s">
        <v>4760</v>
      </c>
      <c r="N495" s="264">
        <v>43300</v>
      </c>
      <c r="O495" s="263" t="s">
        <v>4722</v>
      </c>
      <c r="P495" s="263" t="s">
        <v>3964</v>
      </c>
      <c r="Q495" s="263" t="s">
        <v>3672</v>
      </c>
      <c r="R495" s="126"/>
    </row>
    <row r="496" spans="1:18" s="34" customFormat="1" ht="30" hidden="1" customHeight="1" outlineLevel="4" x14ac:dyDescent="0.25">
      <c r="A496" s="110">
        <v>272</v>
      </c>
      <c r="B496" s="128" t="s">
        <v>1350</v>
      </c>
      <c r="C496" s="106" t="s">
        <v>1123</v>
      </c>
      <c r="D496" s="110">
        <v>5</v>
      </c>
      <c r="E496" s="110" t="s">
        <v>724</v>
      </c>
      <c r="F496" s="122">
        <v>245725</v>
      </c>
      <c r="G496" s="122">
        <v>245725</v>
      </c>
      <c r="H496" s="122">
        <v>0</v>
      </c>
      <c r="I496" s="123">
        <f t="shared" si="23"/>
        <v>0</v>
      </c>
      <c r="J496" s="122" t="s">
        <v>1628</v>
      </c>
      <c r="K496" s="122" t="s">
        <v>1629</v>
      </c>
      <c r="L496" s="122" t="s">
        <v>890</v>
      </c>
      <c r="M496" s="267" t="s">
        <v>4760</v>
      </c>
      <c r="N496" s="264">
        <v>43300</v>
      </c>
      <c r="O496" s="263" t="s">
        <v>4722</v>
      </c>
      <c r="P496" s="263" t="s">
        <v>3964</v>
      </c>
      <c r="Q496" s="263" t="s">
        <v>3672</v>
      </c>
      <c r="R496" s="126"/>
    </row>
    <row r="497" spans="1:18" s="34" customFormat="1" ht="30" hidden="1" customHeight="1" outlineLevel="4" x14ac:dyDescent="0.25">
      <c r="A497" s="110">
        <v>273</v>
      </c>
      <c r="B497" s="128" t="s">
        <v>1350</v>
      </c>
      <c r="C497" s="106" t="s">
        <v>1123</v>
      </c>
      <c r="D497" s="110">
        <v>5</v>
      </c>
      <c r="E497" s="110" t="s">
        <v>724</v>
      </c>
      <c r="F497" s="122">
        <v>245725</v>
      </c>
      <c r="G497" s="122">
        <v>245725</v>
      </c>
      <c r="H497" s="122">
        <v>0</v>
      </c>
      <c r="I497" s="123">
        <f t="shared" si="23"/>
        <v>0</v>
      </c>
      <c r="J497" s="122" t="s">
        <v>1628</v>
      </c>
      <c r="K497" s="122" t="s">
        <v>1629</v>
      </c>
      <c r="L497" s="122" t="s">
        <v>890</v>
      </c>
      <c r="M497" s="267" t="s">
        <v>4760</v>
      </c>
      <c r="N497" s="264">
        <v>43300</v>
      </c>
      <c r="O497" s="263" t="s">
        <v>4722</v>
      </c>
      <c r="P497" s="263" t="s">
        <v>3964</v>
      </c>
      <c r="Q497" s="263" t="s">
        <v>3672</v>
      </c>
      <c r="R497" s="126"/>
    </row>
    <row r="498" spans="1:18" s="34" customFormat="1" ht="30" hidden="1" customHeight="1" outlineLevel="4" x14ac:dyDescent="0.25">
      <c r="A498" s="110">
        <v>274</v>
      </c>
      <c r="B498" s="128" t="s">
        <v>1350</v>
      </c>
      <c r="C498" s="106" t="s">
        <v>1123</v>
      </c>
      <c r="D498" s="110">
        <v>5</v>
      </c>
      <c r="E498" s="110" t="s">
        <v>724</v>
      </c>
      <c r="F498" s="122">
        <v>245725</v>
      </c>
      <c r="G498" s="122">
        <v>245725</v>
      </c>
      <c r="H498" s="122">
        <v>0</v>
      </c>
      <c r="I498" s="123">
        <f t="shared" si="23"/>
        <v>0</v>
      </c>
      <c r="J498" s="122" t="s">
        <v>1628</v>
      </c>
      <c r="K498" s="122" t="s">
        <v>1629</v>
      </c>
      <c r="L498" s="122" t="s">
        <v>890</v>
      </c>
      <c r="M498" s="267" t="s">
        <v>4760</v>
      </c>
      <c r="N498" s="264">
        <v>43300</v>
      </c>
      <c r="O498" s="263" t="s">
        <v>4722</v>
      </c>
      <c r="P498" s="263" t="s">
        <v>3964</v>
      </c>
      <c r="Q498" s="263" t="s">
        <v>3672</v>
      </c>
      <c r="R498" s="126"/>
    </row>
    <row r="499" spans="1:18" s="34" customFormat="1" ht="30" hidden="1" customHeight="1" outlineLevel="4" x14ac:dyDescent="0.25">
      <c r="A499" s="110">
        <v>275</v>
      </c>
      <c r="B499" s="128" t="s">
        <v>1350</v>
      </c>
      <c r="C499" s="106" t="s">
        <v>1123</v>
      </c>
      <c r="D499" s="110">
        <v>5</v>
      </c>
      <c r="E499" s="110" t="s">
        <v>724</v>
      </c>
      <c r="F499" s="122">
        <v>245725</v>
      </c>
      <c r="G499" s="122">
        <v>245725</v>
      </c>
      <c r="H499" s="122">
        <v>0</v>
      </c>
      <c r="I499" s="123">
        <f t="shared" si="23"/>
        <v>0</v>
      </c>
      <c r="J499" s="122" t="s">
        <v>1628</v>
      </c>
      <c r="K499" s="122" t="s">
        <v>1629</v>
      </c>
      <c r="L499" s="122" t="s">
        <v>890</v>
      </c>
      <c r="M499" s="267" t="s">
        <v>4760</v>
      </c>
      <c r="N499" s="264">
        <v>43300</v>
      </c>
      <c r="O499" s="263" t="s">
        <v>4722</v>
      </c>
      <c r="P499" s="263" t="s">
        <v>3964</v>
      </c>
      <c r="Q499" s="263" t="s">
        <v>3672</v>
      </c>
      <c r="R499" s="126"/>
    </row>
    <row r="500" spans="1:18" s="34" customFormat="1" ht="30" hidden="1" customHeight="1" outlineLevel="4" x14ac:dyDescent="0.25">
      <c r="A500" s="110">
        <v>276</v>
      </c>
      <c r="B500" s="128" t="s">
        <v>1350</v>
      </c>
      <c r="C500" s="106" t="s">
        <v>1123</v>
      </c>
      <c r="D500" s="110">
        <v>5</v>
      </c>
      <c r="E500" s="110" t="s">
        <v>724</v>
      </c>
      <c r="F500" s="122">
        <v>245725</v>
      </c>
      <c r="G500" s="122">
        <v>245725</v>
      </c>
      <c r="H500" s="122">
        <v>0</v>
      </c>
      <c r="I500" s="123">
        <f t="shared" si="23"/>
        <v>0</v>
      </c>
      <c r="J500" s="122" t="s">
        <v>1628</v>
      </c>
      <c r="K500" s="122" t="s">
        <v>1629</v>
      </c>
      <c r="L500" s="122" t="s">
        <v>890</v>
      </c>
      <c r="M500" s="267" t="s">
        <v>4760</v>
      </c>
      <c r="N500" s="264">
        <v>43300</v>
      </c>
      <c r="O500" s="263" t="s">
        <v>4722</v>
      </c>
      <c r="P500" s="263" t="s">
        <v>3964</v>
      </c>
      <c r="Q500" s="263" t="s">
        <v>3672</v>
      </c>
      <c r="R500" s="126"/>
    </row>
    <row r="501" spans="1:18" s="34" customFormat="1" ht="30" hidden="1" customHeight="1" outlineLevel="4" x14ac:dyDescent="0.25">
      <c r="A501" s="110">
        <v>277</v>
      </c>
      <c r="B501" s="128" t="s">
        <v>1350</v>
      </c>
      <c r="C501" s="106" t="s">
        <v>1123</v>
      </c>
      <c r="D501" s="110">
        <v>5</v>
      </c>
      <c r="E501" s="110" t="s">
        <v>724</v>
      </c>
      <c r="F501" s="122">
        <v>245725</v>
      </c>
      <c r="G501" s="122">
        <v>245725</v>
      </c>
      <c r="H501" s="122">
        <v>0</v>
      </c>
      <c r="I501" s="123">
        <f t="shared" si="23"/>
        <v>0</v>
      </c>
      <c r="J501" s="122" t="s">
        <v>1628</v>
      </c>
      <c r="K501" s="122" t="s">
        <v>1629</v>
      </c>
      <c r="L501" s="122" t="s">
        <v>890</v>
      </c>
      <c r="M501" s="267" t="s">
        <v>4760</v>
      </c>
      <c r="N501" s="264">
        <v>43300</v>
      </c>
      <c r="O501" s="263" t="s">
        <v>4722</v>
      </c>
      <c r="P501" s="263" t="s">
        <v>3964</v>
      </c>
      <c r="Q501" s="263" t="s">
        <v>3672</v>
      </c>
      <c r="R501" s="126"/>
    </row>
    <row r="502" spans="1:18" s="34" customFormat="1" ht="30" hidden="1" customHeight="1" outlineLevel="4" x14ac:dyDescent="0.25">
      <c r="A502" s="110">
        <v>278</v>
      </c>
      <c r="B502" s="128" t="s">
        <v>1350</v>
      </c>
      <c r="C502" s="106" t="s">
        <v>1123</v>
      </c>
      <c r="D502" s="110">
        <v>5</v>
      </c>
      <c r="E502" s="110" t="s">
        <v>724</v>
      </c>
      <c r="F502" s="122">
        <v>245725</v>
      </c>
      <c r="G502" s="122">
        <v>245725</v>
      </c>
      <c r="H502" s="122">
        <v>0</v>
      </c>
      <c r="I502" s="123">
        <f t="shared" si="23"/>
        <v>0</v>
      </c>
      <c r="J502" s="122" t="s">
        <v>1628</v>
      </c>
      <c r="K502" s="122" t="s">
        <v>1629</v>
      </c>
      <c r="L502" s="122" t="s">
        <v>890</v>
      </c>
      <c r="M502" s="267" t="s">
        <v>4760</v>
      </c>
      <c r="N502" s="264">
        <v>43300</v>
      </c>
      <c r="O502" s="263" t="s">
        <v>4722</v>
      </c>
      <c r="P502" s="263" t="s">
        <v>3964</v>
      </c>
      <c r="Q502" s="263" t="s">
        <v>3672</v>
      </c>
      <c r="R502" s="126"/>
    </row>
    <row r="503" spans="1:18" s="34" customFormat="1" ht="45" hidden="1" customHeight="1" outlineLevel="4" x14ac:dyDescent="0.25">
      <c r="A503" s="110">
        <v>279</v>
      </c>
      <c r="B503" s="121" t="s">
        <v>144</v>
      </c>
      <c r="C503" s="106" t="s">
        <v>1123</v>
      </c>
      <c r="D503" s="110">
        <v>1000</v>
      </c>
      <c r="E503" s="110" t="s">
        <v>724</v>
      </c>
      <c r="F503" s="122">
        <v>670000</v>
      </c>
      <c r="G503" s="122">
        <v>670000</v>
      </c>
      <c r="H503" s="122">
        <v>0</v>
      </c>
      <c r="I503" s="123">
        <f t="shared" si="23"/>
        <v>0</v>
      </c>
      <c r="J503" s="122" t="s">
        <v>1627</v>
      </c>
      <c r="K503" s="122" t="s">
        <v>1575</v>
      </c>
      <c r="L503" s="122" t="s">
        <v>890</v>
      </c>
      <c r="M503" s="267" t="s">
        <v>4760</v>
      </c>
      <c r="N503" s="264">
        <v>43280</v>
      </c>
      <c r="O503" s="263" t="s">
        <v>4166</v>
      </c>
      <c r="P503" s="263" t="s">
        <v>3964</v>
      </c>
      <c r="Q503" s="263" t="s">
        <v>3656</v>
      </c>
      <c r="R503" s="126"/>
    </row>
    <row r="504" spans="1:18" s="34" customFormat="1" ht="45" hidden="1" customHeight="1" outlineLevel="4" x14ac:dyDescent="0.25">
      <c r="A504" s="110">
        <v>280</v>
      </c>
      <c r="B504" s="121" t="s">
        <v>144</v>
      </c>
      <c r="C504" s="106" t="s">
        <v>1123</v>
      </c>
      <c r="D504" s="110">
        <v>500</v>
      </c>
      <c r="E504" s="110" t="s">
        <v>724</v>
      </c>
      <c r="F504" s="122">
        <v>303500</v>
      </c>
      <c r="G504" s="122">
        <v>303500</v>
      </c>
      <c r="H504" s="122">
        <v>0</v>
      </c>
      <c r="I504" s="123">
        <f t="shared" si="23"/>
        <v>0</v>
      </c>
      <c r="J504" s="122" t="s">
        <v>1627</v>
      </c>
      <c r="K504" s="122" t="s">
        <v>1575</v>
      </c>
      <c r="L504" s="122" t="s">
        <v>890</v>
      </c>
      <c r="M504" s="267" t="s">
        <v>4760</v>
      </c>
      <c r="N504" s="264">
        <v>43280</v>
      </c>
      <c r="O504" s="263" t="s">
        <v>4166</v>
      </c>
      <c r="P504" s="263" t="s">
        <v>3964</v>
      </c>
      <c r="Q504" s="263" t="s">
        <v>3656</v>
      </c>
      <c r="R504" s="126"/>
    </row>
    <row r="505" spans="1:18" s="34" customFormat="1" ht="45" hidden="1" customHeight="1" outlineLevel="4" x14ac:dyDescent="0.25">
      <c r="A505" s="110">
        <v>281</v>
      </c>
      <c r="B505" s="121" t="s">
        <v>144</v>
      </c>
      <c r="C505" s="106" t="s">
        <v>1123</v>
      </c>
      <c r="D505" s="110">
        <v>1000</v>
      </c>
      <c r="E505" s="110" t="s">
        <v>724</v>
      </c>
      <c r="F505" s="122">
        <v>605000</v>
      </c>
      <c r="G505" s="122">
        <v>605000</v>
      </c>
      <c r="H505" s="122">
        <v>0</v>
      </c>
      <c r="I505" s="123">
        <f t="shared" si="23"/>
        <v>0</v>
      </c>
      <c r="J505" s="122" t="s">
        <v>1627</v>
      </c>
      <c r="K505" s="122" t="s">
        <v>1575</v>
      </c>
      <c r="L505" s="122" t="s">
        <v>890</v>
      </c>
      <c r="M505" s="267" t="s">
        <v>4760</v>
      </c>
      <c r="N505" s="264">
        <v>43280</v>
      </c>
      <c r="O505" s="263" t="s">
        <v>4166</v>
      </c>
      <c r="P505" s="263" t="s">
        <v>3964</v>
      </c>
      <c r="Q505" s="263" t="s">
        <v>3656</v>
      </c>
      <c r="R505" s="126"/>
    </row>
    <row r="506" spans="1:18" s="34" customFormat="1" ht="45" hidden="1" customHeight="1" outlineLevel="4" x14ac:dyDescent="0.25">
      <c r="A506" s="110">
        <v>282</v>
      </c>
      <c r="B506" s="121" t="s">
        <v>1378</v>
      </c>
      <c r="C506" s="106" t="s">
        <v>1123</v>
      </c>
      <c r="D506" s="110">
        <v>10000</v>
      </c>
      <c r="E506" s="110" t="s">
        <v>724</v>
      </c>
      <c r="F506" s="122">
        <v>1050000</v>
      </c>
      <c r="G506" s="122">
        <v>1050000</v>
      </c>
      <c r="H506" s="122">
        <v>0</v>
      </c>
      <c r="I506" s="123">
        <f t="shared" si="23"/>
        <v>0</v>
      </c>
      <c r="J506" s="122" t="s">
        <v>1627</v>
      </c>
      <c r="K506" s="122" t="s">
        <v>1575</v>
      </c>
      <c r="L506" s="122" t="s">
        <v>890</v>
      </c>
      <c r="M506" s="267" t="s">
        <v>4760</v>
      </c>
      <c r="N506" s="264">
        <v>43280</v>
      </c>
      <c r="O506" s="263" t="s">
        <v>4166</v>
      </c>
      <c r="P506" s="263" t="s">
        <v>3964</v>
      </c>
      <c r="Q506" s="263" t="s">
        <v>3656</v>
      </c>
      <c r="R506" s="126"/>
    </row>
    <row r="507" spans="1:18" s="34" customFormat="1" ht="45" hidden="1" customHeight="1" outlineLevel="4" x14ac:dyDescent="0.25">
      <c r="A507" s="110">
        <v>283</v>
      </c>
      <c r="B507" s="121" t="s">
        <v>1379</v>
      </c>
      <c r="C507" s="106" t="s">
        <v>1123</v>
      </c>
      <c r="D507" s="110">
        <v>255</v>
      </c>
      <c r="E507" s="110" t="s">
        <v>724</v>
      </c>
      <c r="F507" s="122">
        <v>154275</v>
      </c>
      <c r="G507" s="122">
        <v>154275</v>
      </c>
      <c r="H507" s="122">
        <v>0</v>
      </c>
      <c r="I507" s="123">
        <f t="shared" si="23"/>
        <v>0</v>
      </c>
      <c r="J507" s="122" t="s">
        <v>1627</v>
      </c>
      <c r="K507" s="122" t="s">
        <v>1575</v>
      </c>
      <c r="L507" s="122" t="s">
        <v>890</v>
      </c>
      <c r="M507" s="267" t="s">
        <v>4760</v>
      </c>
      <c r="N507" s="264">
        <v>43280</v>
      </c>
      <c r="O507" s="263" t="s">
        <v>4166</v>
      </c>
      <c r="P507" s="263" t="s">
        <v>3964</v>
      </c>
      <c r="Q507" s="263" t="s">
        <v>3656</v>
      </c>
      <c r="R507" s="126"/>
    </row>
    <row r="508" spans="1:18" s="34" customFormat="1" ht="30" hidden="1" customHeight="1" outlineLevel="4" x14ac:dyDescent="0.25">
      <c r="A508" s="110">
        <v>284</v>
      </c>
      <c r="B508" s="128" t="s">
        <v>1380</v>
      </c>
      <c r="C508" s="106" t="s">
        <v>1123</v>
      </c>
      <c r="D508" s="110">
        <v>1500</v>
      </c>
      <c r="E508" s="110" t="s">
        <v>1571</v>
      </c>
      <c r="F508" s="122">
        <v>2925000</v>
      </c>
      <c r="G508" s="122">
        <v>2925000</v>
      </c>
      <c r="H508" s="122">
        <v>0</v>
      </c>
      <c r="I508" s="123">
        <f t="shared" si="23"/>
        <v>0</v>
      </c>
      <c r="J508" s="122" t="s">
        <v>1589</v>
      </c>
      <c r="K508" s="122" t="s">
        <v>1630</v>
      </c>
      <c r="L508" s="122" t="s">
        <v>890</v>
      </c>
      <c r="M508" s="267" t="s">
        <v>4760</v>
      </c>
      <c r="N508" s="344">
        <v>43161</v>
      </c>
      <c r="O508" s="263" t="s">
        <v>4642</v>
      </c>
      <c r="P508" s="264">
        <v>43830</v>
      </c>
      <c r="Q508" s="263" t="s">
        <v>4643</v>
      </c>
      <c r="R508" s="126"/>
    </row>
    <row r="509" spans="1:18" s="34" customFormat="1" ht="45" hidden="1" customHeight="1" outlineLevel="4" x14ac:dyDescent="0.25">
      <c r="A509" s="110">
        <v>285</v>
      </c>
      <c r="B509" s="121" t="s">
        <v>1381</v>
      </c>
      <c r="C509" s="106" t="s">
        <v>1123</v>
      </c>
      <c r="D509" s="110">
        <v>1733</v>
      </c>
      <c r="E509" s="110" t="s">
        <v>1569</v>
      </c>
      <c r="F509" s="122">
        <v>2460236.12</v>
      </c>
      <c r="G509" s="122">
        <v>2460236.12</v>
      </c>
      <c r="H509" s="122">
        <v>0</v>
      </c>
      <c r="I509" s="123">
        <f t="shared" si="23"/>
        <v>0</v>
      </c>
      <c r="J509" s="122" t="s">
        <v>1621</v>
      </c>
      <c r="K509" s="122" t="s">
        <v>1631</v>
      </c>
      <c r="L509" s="122" t="s">
        <v>890</v>
      </c>
      <c r="M509" s="267" t="s">
        <v>4760</v>
      </c>
      <c r="N509" s="264">
        <v>43174</v>
      </c>
      <c r="O509" s="263" t="s">
        <v>4097</v>
      </c>
      <c r="P509" s="263" t="s">
        <v>3964</v>
      </c>
      <c r="Q509" s="263" t="s">
        <v>3656</v>
      </c>
      <c r="R509" s="126"/>
    </row>
    <row r="510" spans="1:18" s="34" customFormat="1" ht="45" hidden="1" customHeight="1" outlineLevel="4" x14ac:dyDescent="0.25">
      <c r="A510" s="110">
        <v>286</v>
      </c>
      <c r="B510" s="121" t="s">
        <v>718</v>
      </c>
      <c r="C510" s="106" t="s">
        <v>1123</v>
      </c>
      <c r="D510" s="110">
        <v>12</v>
      </c>
      <c r="E510" s="110" t="s">
        <v>4234</v>
      </c>
      <c r="F510" s="122">
        <v>30240</v>
      </c>
      <c r="G510" s="122">
        <v>30240</v>
      </c>
      <c r="H510" s="122">
        <v>0</v>
      </c>
      <c r="I510" s="123">
        <f t="shared" si="23"/>
        <v>0</v>
      </c>
      <c r="J510" s="122" t="s">
        <v>1621</v>
      </c>
      <c r="K510" s="122" t="s">
        <v>1575</v>
      </c>
      <c r="L510" s="122" t="s">
        <v>890</v>
      </c>
      <c r="M510" s="267" t="s">
        <v>4760</v>
      </c>
      <c r="N510" s="264">
        <v>43174</v>
      </c>
      <c r="O510" s="263" t="s">
        <v>4098</v>
      </c>
      <c r="P510" s="263" t="s">
        <v>3964</v>
      </c>
      <c r="Q510" s="263" t="s">
        <v>3656</v>
      </c>
      <c r="R510" s="126"/>
    </row>
    <row r="511" spans="1:18" s="34" customFormat="1" ht="45" hidden="1" customHeight="1" outlineLevel="4" x14ac:dyDescent="0.25">
      <c r="A511" s="110">
        <v>287</v>
      </c>
      <c r="B511" s="121" t="s">
        <v>718</v>
      </c>
      <c r="C511" s="106" t="s">
        <v>1123</v>
      </c>
      <c r="D511" s="110">
        <v>275</v>
      </c>
      <c r="E511" s="110" t="s">
        <v>4234</v>
      </c>
      <c r="F511" s="122">
        <v>369050</v>
      </c>
      <c r="G511" s="122">
        <v>369050</v>
      </c>
      <c r="H511" s="122">
        <v>0</v>
      </c>
      <c r="I511" s="123">
        <f t="shared" si="23"/>
        <v>0</v>
      </c>
      <c r="J511" s="122" t="s">
        <v>1621</v>
      </c>
      <c r="K511" s="122" t="s">
        <v>1575</v>
      </c>
      <c r="L511" s="122" t="s">
        <v>890</v>
      </c>
      <c r="M511" s="267" t="s">
        <v>4760</v>
      </c>
      <c r="N511" s="264">
        <v>43174</v>
      </c>
      <c r="O511" s="263" t="s">
        <v>4098</v>
      </c>
      <c r="P511" s="263" t="s">
        <v>3964</v>
      </c>
      <c r="Q511" s="263" t="s">
        <v>3656</v>
      </c>
      <c r="R511" s="126"/>
    </row>
    <row r="512" spans="1:18" s="34" customFormat="1" ht="45" hidden="1" customHeight="1" outlineLevel="4" x14ac:dyDescent="0.25">
      <c r="A512" s="110">
        <v>288</v>
      </c>
      <c r="B512" s="121" t="s">
        <v>1382</v>
      </c>
      <c r="C512" s="106" t="s">
        <v>1123</v>
      </c>
      <c r="D512" s="110">
        <v>0</v>
      </c>
      <c r="E512" s="110" t="s">
        <v>724</v>
      </c>
      <c r="F512" s="122">
        <v>0</v>
      </c>
      <c r="G512" s="122"/>
      <c r="H512" s="122"/>
      <c r="I512" s="123" t="e">
        <f t="shared" si="23"/>
        <v>#DIV/0!</v>
      </c>
      <c r="J512" s="122" t="s">
        <v>1621</v>
      </c>
      <c r="K512" s="122" t="s">
        <v>1575</v>
      </c>
      <c r="L512" s="122" t="s">
        <v>890</v>
      </c>
      <c r="M512" s="267" t="s">
        <v>4760</v>
      </c>
      <c r="N512" s="264">
        <v>43174</v>
      </c>
      <c r="O512" s="263" t="s">
        <v>4098</v>
      </c>
      <c r="P512" s="263" t="s">
        <v>3964</v>
      </c>
      <c r="Q512" s="263" t="s">
        <v>3656</v>
      </c>
      <c r="R512" s="126"/>
    </row>
    <row r="513" spans="1:18" s="34" customFormat="1" ht="45" hidden="1" customHeight="1" outlineLevel="4" x14ac:dyDescent="0.25">
      <c r="A513" s="110">
        <v>289</v>
      </c>
      <c r="B513" s="121" t="s">
        <v>1382</v>
      </c>
      <c r="C513" s="106" t="s">
        <v>1123</v>
      </c>
      <c r="D513" s="110">
        <v>0</v>
      </c>
      <c r="E513" s="110" t="s">
        <v>724</v>
      </c>
      <c r="F513" s="122">
        <v>0</v>
      </c>
      <c r="G513" s="122"/>
      <c r="H513" s="122"/>
      <c r="I513" s="123" t="e">
        <f t="shared" si="23"/>
        <v>#DIV/0!</v>
      </c>
      <c r="J513" s="122" t="s">
        <v>1621</v>
      </c>
      <c r="K513" s="122" t="s">
        <v>1575</v>
      </c>
      <c r="L513" s="122" t="s">
        <v>890</v>
      </c>
      <c r="M513" s="267" t="s">
        <v>4760</v>
      </c>
      <c r="N513" s="264">
        <v>43174</v>
      </c>
      <c r="O513" s="263" t="s">
        <v>4098</v>
      </c>
      <c r="P513" s="263" t="s">
        <v>3964</v>
      </c>
      <c r="Q513" s="263" t="s">
        <v>3656</v>
      </c>
      <c r="R513" s="126"/>
    </row>
    <row r="514" spans="1:18" s="34" customFormat="1" ht="45" hidden="1" customHeight="1" outlineLevel="4" x14ac:dyDescent="0.25">
      <c r="A514" s="110">
        <v>290</v>
      </c>
      <c r="B514" s="121" t="s">
        <v>1337</v>
      </c>
      <c r="C514" s="106" t="s">
        <v>1123</v>
      </c>
      <c r="D514" s="110">
        <v>1528</v>
      </c>
      <c r="E514" s="110" t="s">
        <v>724</v>
      </c>
      <c r="F514" s="122">
        <v>1098250</v>
      </c>
      <c r="G514" s="122">
        <v>1098250</v>
      </c>
      <c r="H514" s="122">
        <v>0</v>
      </c>
      <c r="I514" s="123">
        <f t="shared" si="23"/>
        <v>0</v>
      </c>
      <c r="J514" s="122" t="s">
        <v>1632</v>
      </c>
      <c r="K514" s="122" t="s">
        <v>1633</v>
      </c>
      <c r="L514" s="122" t="s">
        <v>890</v>
      </c>
      <c r="M514" s="267" t="s">
        <v>4760</v>
      </c>
      <c r="N514" s="264">
        <v>43194</v>
      </c>
      <c r="O514" s="263" t="s">
        <v>4114</v>
      </c>
      <c r="P514" s="263" t="s">
        <v>3964</v>
      </c>
      <c r="Q514" s="263" t="s">
        <v>3656</v>
      </c>
      <c r="R514" s="126"/>
    </row>
    <row r="515" spans="1:18" s="34" customFormat="1" ht="45" hidden="1" customHeight="1" outlineLevel="4" x14ac:dyDescent="0.25">
      <c r="A515" s="110">
        <v>291</v>
      </c>
      <c r="B515" s="121" t="s">
        <v>1383</v>
      </c>
      <c r="C515" s="106" t="s">
        <v>1123</v>
      </c>
      <c r="D515" s="110">
        <v>6710</v>
      </c>
      <c r="E515" s="110" t="s">
        <v>724</v>
      </c>
      <c r="F515" s="122">
        <v>590480</v>
      </c>
      <c r="G515" s="122">
        <v>590480</v>
      </c>
      <c r="H515" s="122">
        <v>0</v>
      </c>
      <c r="I515" s="123">
        <f t="shared" si="23"/>
        <v>0</v>
      </c>
      <c r="J515" s="122" t="s">
        <v>1577</v>
      </c>
      <c r="K515" s="127" t="s">
        <v>1634</v>
      </c>
      <c r="L515" s="122" t="s">
        <v>890</v>
      </c>
      <c r="M515" s="267" t="s">
        <v>4760</v>
      </c>
      <c r="N515" s="264">
        <v>43217</v>
      </c>
      <c r="O515" s="263" t="s">
        <v>4138</v>
      </c>
      <c r="P515" s="264">
        <v>43830</v>
      </c>
      <c r="Q515" s="263" t="s">
        <v>3656</v>
      </c>
      <c r="R515" s="126"/>
    </row>
    <row r="516" spans="1:18" ht="30" hidden="1" customHeight="1" outlineLevel="4" x14ac:dyDescent="0.25">
      <c r="A516" s="110">
        <v>292</v>
      </c>
      <c r="B516" s="43" t="s">
        <v>1336</v>
      </c>
      <c r="C516" s="97" t="s">
        <v>1123</v>
      </c>
      <c r="D516" s="93">
        <v>227</v>
      </c>
      <c r="E516" s="93" t="s">
        <v>724</v>
      </c>
      <c r="F516" s="94">
        <v>54480</v>
      </c>
      <c r="G516" s="94">
        <v>54480</v>
      </c>
      <c r="H516" s="94">
        <v>0</v>
      </c>
      <c r="I516" s="96">
        <f t="shared" si="23"/>
        <v>0</v>
      </c>
      <c r="J516" s="94" t="s">
        <v>1626</v>
      </c>
      <c r="K516" s="94" t="s">
        <v>1622</v>
      </c>
      <c r="L516" s="94" t="s">
        <v>890</v>
      </c>
      <c r="M516" s="59" t="s">
        <v>3814</v>
      </c>
      <c r="N516" s="59" t="s">
        <v>3814</v>
      </c>
      <c r="O516" s="59"/>
      <c r="P516" s="59"/>
      <c r="Q516" s="59"/>
    </row>
    <row r="517" spans="1:18" ht="30" hidden="1" customHeight="1" outlineLevel="4" x14ac:dyDescent="0.25">
      <c r="A517" s="110">
        <v>293</v>
      </c>
      <c r="B517" s="43" t="s">
        <v>1368</v>
      </c>
      <c r="C517" s="97" t="s">
        <v>1123</v>
      </c>
      <c r="D517" s="93">
        <v>190</v>
      </c>
      <c r="E517" s="93" t="s">
        <v>724</v>
      </c>
      <c r="F517" s="94">
        <v>45600</v>
      </c>
      <c r="G517" s="94">
        <v>45600</v>
      </c>
      <c r="H517" s="94">
        <v>0</v>
      </c>
      <c r="I517" s="96">
        <f t="shared" si="23"/>
        <v>0</v>
      </c>
      <c r="J517" s="94" t="s">
        <v>1626</v>
      </c>
      <c r="K517" s="94" t="s">
        <v>1622</v>
      </c>
      <c r="L517" s="94" t="s">
        <v>890</v>
      </c>
      <c r="M517" s="59" t="s">
        <v>3814</v>
      </c>
      <c r="N517" s="59" t="s">
        <v>3814</v>
      </c>
      <c r="O517" s="59"/>
      <c r="P517" s="59"/>
      <c r="Q517" s="59"/>
    </row>
    <row r="518" spans="1:18" s="34" customFormat="1" ht="45" hidden="1" customHeight="1" outlineLevel="4" x14ac:dyDescent="0.25">
      <c r="A518" s="110">
        <v>294</v>
      </c>
      <c r="B518" s="121" t="s">
        <v>1384</v>
      </c>
      <c r="C518" s="106" t="s">
        <v>1123</v>
      </c>
      <c r="D518" s="110">
        <v>5</v>
      </c>
      <c r="E518" s="110" t="s">
        <v>724</v>
      </c>
      <c r="F518" s="122">
        <v>314500</v>
      </c>
      <c r="G518" s="122">
        <v>314500</v>
      </c>
      <c r="H518" s="122">
        <v>0</v>
      </c>
      <c r="I518" s="123">
        <f t="shared" si="23"/>
        <v>0</v>
      </c>
      <c r="J518" s="122" t="s">
        <v>1635</v>
      </c>
      <c r="K518" s="122" t="s">
        <v>1636</v>
      </c>
      <c r="L518" s="122" t="s">
        <v>890</v>
      </c>
      <c r="M518" s="267" t="s">
        <v>4760</v>
      </c>
      <c r="N518" s="264">
        <v>43300</v>
      </c>
      <c r="O518" s="263" t="s">
        <v>4179</v>
      </c>
      <c r="P518" s="263" t="s">
        <v>3964</v>
      </c>
      <c r="Q518" s="263" t="s">
        <v>3656</v>
      </c>
      <c r="R518" s="126"/>
    </row>
    <row r="519" spans="1:18" s="34" customFormat="1" ht="45" hidden="1" customHeight="1" outlineLevel="4" x14ac:dyDescent="0.25">
      <c r="A519" s="110">
        <v>295</v>
      </c>
      <c r="B519" s="121" t="s">
        <v>1385</v>
      </c>
      <c r="C519" s="106" t="s">
        <v>1123</v>
      </c>
      <c r="D519" s="110">
        <v>5</v>
      </c>
      <c r="E519" s="110" t="s">
        <v>724</v>
      </c>
      <c r="F519" s="122">
        <v>179500</v>
      </c>
      <c r="G519" s="122">
        <v>179500</v>
      </c>
      <c r="H519" s="122">
        <v>0</v>
      </c>
      <c r="I519" s="123">
        <f t="shared" si="23"/>
        <v>0</v>
      </c>
      <c r="J519" s="122" t="s">
        <v>1635</v>
      </c>
      <c r="K519" s="122" t="s">
        <v>1636</v>
      </c>
      <c r="L519" s="122" t="s">
        <v>890</v>
      </c>
      <c r="M519" s="267" t="s">
        <v>4760</v>
      </c>
      <c r="N519" s="264">
        <v>43300</v>
      </c>
      <c r="O519" s="263" t="s">
        <v>4179</v>
      </c>
      <c r="P519" s="263" t="s">
        <v>3964</v>
      </c>
      <c r="Q519" s="263" t="s">
        <v>3656</v>
      </c>
      <c r="R519" s="126"/>
    </row>
    <row r="520" spans="1:18" s="34" customFormat="1" ht="75" hidden="1" customHeight="1" outlineLevel="4" x14ac:dyDescent="0.25">
      <c r="A520" s="110">
        <v>296</v>
      </c>
      <c r="B520" s="121" t="s">
        <v>1386</v>
      </c>
      <c r="C520" s="106" t="s">
        <v>1123</v>
      </c>
      <c r="D520" s="110">
        <v>0</v>
      </c>
      <c r="E520" s="110" t="s">
        <v>724</v>
      </c>
      <c r="F520" s="122">
        <v>0</v>
      </c>
      <c r="G520" s="122"/>
      <c r="H520" s="122"/>
      <c r="I520" s="123" t="e">
        <f t="shared" si="23"/>
        <v>#DIV/0!</v>
      </c>
      <c r="J520" s="122" t="s">
        <v>1635</v>
      </c>
      <c r="K520" s="122" t="s">
        <v>1636</v>
      </c>
      <c r="L520" s="122" t="s">
        <v>890</v>
      </c>
      <c r="M520" s="267" t="s">
        <v>4760</v>
      </c>
      <c r="N520" s="264">
        <v>43300</v>
      </c>
      <c r="O520" s="263" t="s">
        <v>4179</v>
      </c>
      <c r="P520" s="263" t="s">
        <v>3964</v>
      </c>
      <c r="Q520" s="263" t="s">
        <v>3656</v>
      </c>
      <c r="R520" s="126"/>
    </row>
    <row r="521" spans="1:18" s="34" customFormat="1" ht="60" hidden="1" customHeight="1" outlineLevel="4" x14ac:dyDescent="0.25">
      <c r="A521" s="110">
        <v>297</v>
      </c>
      <c r="B521" s="121" t="s">
        <v>1387</v>
      </c>
      <c r="C521" s="106" t="s">
        <v>1123</v>
      </c>
      <c r="D521" s="110">
        <v>0</v>
      </c>
      <c r="E521" s="110" t="s">
        <v>724</v>
      </c>
      <c r="F521" s="122">
        <v>0</v>
      </c>
      <c r="G521" s="122"/>
      <c r="H521" s="122"/>
      <c r="I521" s="123" t="e">
        <f t="shared" si="23"/>
        <v>#DIV/0!</v>
      </c>
      <c r="J521" s="122" t="s">
        <v>1635</v>
      </c>
      <c r="K521" s="122" t="s">
        <v>1636</v>
      </c>
      <c r="L521" s="122" t="s">
        <v>890</v>
      </c>
      <c r="M521" s="267" t="s">
        <v>4760</v>
      </c>
      <c r="N521" s="264">
        <v>43300</v>
      </c>
      <c r="O521" s="263" t="s">
        <v>4179</v>
      </c>
      <c r="P521" s="263" t="s">
        <v>3964</v>
      </c>
      <c r="Q521" s="263" t="s">
        <v>3656</v>
      </c>
      <c r="R521" s="126"/>
    </row>
    <row r="522" spans="1:18" s="34" customFormat="1" ht="60" hidden="1" customHeight="1" outlineLevel="4" x14ac:dyDescent="0.25">
      <c r="A522" s="110">
        <v>298</v>
      </c>
      <c r="B522" s="121" t="s">
        <v>1388</v>
      </c>
      <c r="C522" s="106" t="s">
        <v>1123</v>
      </c>
      <c r="D522" s="110">
        <v>0</v>
      </c>
      <c r="E522" s="110" t="s">
        <v>724</v>
      </c>
      <c r="F522" s="122">
        <v>0</v>
      </c>
      <c r="G522" s="122"/>
      <c r="H522" s="122"/>
      <c r="I522" s="123" t="e">
        <f t="shared" si="23"/>
        <v>#DIV/0!</v>
      </c>
      <c r="J522" s="122" t="s">
        <v>1635</v>
      </c>
      <c r="K522" s="122" t="s">
        <v>1636</v>
      </c>
      <c r="L522" s="122" t="s">
        <v>890</v>
      </c>
      <c r="M522" s="267" t="s">
        <v>4760</v>
      </c>
      <c r="N522" s="264">
        <v>43300</v>
      </c>
      <c r="O522" s="263" t="s">
        <v>4179</v>
      </c>
      <c r="P522" s="263" t="s">
        <v>3964</v>
      </c>
      <c r="Q522" s="263" t="s">
        <v>3656</v>
      </c>
      <c r="R522" s="126"/>
    </row>
    <row r="523" spans="1:18" s="34" customFormat="1" ht="45" hidden="1" customHeight="1" outlineLevel="4" x14ac:dyDescent="0.25">
      <c r="A523" s="110">
        <v>299</v>
      </c>
      <c r="B523" s="121" t="s">
        <v>1389</v>
      </c>
      <c r="C523" s="106" t="s">
        <v>1123</v>
      </c>
      <c r="D523" s="110">
        <v>0</v>
      </c>
      <c r="E523" s="110" t="s">
        <v>724</v>
      </c>
      <c r="F523" s="122">
        <v>0</v>
      </c>
      <c r="G523" s="122"/>
      <c r="H523" s="122"/>
      <c r="I523" s="123" t="e">
        <f t="shared" si="23"/>
        <v>#DIV/0!</v>
      </c>
      <c r="J523" s="122" t="s">
        <v>1635</v>
      </c>
      <c r="K523" s="122" t="s">
        <v>1636</v>
      </c>
      <c r="L523" s="122" t="s">
        <v>890</v>
      </c>
      <c r="M523" s="267" t="s">
        <v>4760</v>
      </c>
      <c r="N523" s="264">
        <v>43300</v>
      </c>
      <c r="O523" s="263" t="s">
        <v>4179</v>
      </c>
      <c r="P523" s="263" t="s">
        <v>3964</v>
      </c>
      <c r="Q523" s="263" t="s">
        <v>3656</v>
      </c>
      <c r="R523" s="126"/>
    </row>
    <row r="524" spans="1:18" s="34" customFormat="1" ht="30" hidden="1" customHeight="1" outlineLevel="4" x14ac:dyDescent="0.25">
      <c r="A524" s="110">
        <v>300</v>
      </c>
      <c r="B524" s="128" t="s">
        <v>1335</v>
      </c>
      <c r="C524" s="106" t="s">
        <v>1123</v>
      </c>
      <c r="D524" s="110">
        <v>1000</v>
      </c>
      <c r="E524" s="110" t="s">
        <v>748</v>
      </c>
      <c r="F524" s="122">
        <v>5180000</v>
      </c>
      <c r="G524" s="122">
        <v>5180000</v>
      </c>
      <c r="H524" s="122">
        <v>0</v>
      </c>
      <c r="I524" s="123">
        <f t="shared" si="23"/>
        <v>0</v>
      </c>
      <c r="J524" s="122" t="s">
        <v>1615</v>
      </c>
      <c r="K524" s="122" t="s">
        <v>860</v>
      </c>
      <c r="L524" s="122" t="s">
        <v>890</v>
      </c>
      <c r="M524" s="267" t="s">
        <v>4760</v>
      </c>
      <c r="N524" s="264">
        <v>43340</v>
      </c>
      <c r="O524" s="263" t="s">
        <v>4726</v>
      </c>
      <c r="P524" s="263" t="s">
        <v>3964</v>
      </c>
      <c r="Q524" s="263" t="s">
        <v>3672</v>
      </c>
      <c r="R524" s="126"/>
    </row>
    <row r="525" spans="1:18" s="34" customFormat="1" ht="45" hidden="1" customHeight="1" outlineLevel="4" x14ac:dyDescent="0.25">
      <c r="A525" s="110">
        <v>301</v>
      </c>
      <c r="B525" s="121" t="s">
        <v>1390</v>
      </c>
      <c r="C525" s="106" t="s">
        <v>1123</v>
      </c>
      <c r="D525" s="110">
        <v>99</v>
      </c>
      <c r="E525" s="110" t="s">
        <v>4234</v>
      </c>
      <c r="F525" s="122">
        <f>2677565+300850</f>
        <v>2978415</v>
      </c>
      <c r="G525" s="122">
        <f>F525</f>
        <v>2978415</v>
      </c>
      <c r="H525" s="122">
        <v>0</v>
      </c>
      <c r="I525" s="123">
        <f t="shared" si="23"/>
        <v>0</v>
      </c>
      <c r="J525" s="122" t="s">
        <v>1637</v>
      </c>
      <c r="K525" s="122" t="s">
        <v>1603</v>
      </c>
      <c r="L525" s="122" t="s">
        <v>890</v>
      </c>
      <c r="M525" s="267" t="s">
        <v>4760</v>
      </c>
      <c r="N525" s="264">
        <v>43256</v>
      </c>
      <c r="O525" s="263" t="s">
        <v>4160</v>
      </c>
      <c r="P525" s="263" t="s">
        <v>3964</v>
      </c>
      <c r="Q525" s="263" t="s">
        <v>4161</v>
      </c>
      <c r="R525" s="126"/>
    </row>
    <row r="526" spans="1:18" s="34" customFormat="1" ht="45" hidden="1" customHeight="1" outlineLevel="4" x14ac:dyDescent="0.25">
      <c r="A526" s="110">
        <v>302</v>
      </c>
      <c r="B526" s="121" t="s">
        <v>1390</v>
      </c>
      <c r="C526" s="106" t="s">
        <v>1123</v>
      </c>
      <c r="D526" s="110">
        <v>17</v>
      </c>
      <c r="E526" s="110" t="s">
        <v>4234</v>
      </c>
      <c r="F526" s="122">
        <v>287215</v>
      </c>
      <c r="G526" s="122">
        <v>287215</v>
      </c>
      <c r="H526" s="122">
        <v>0</v>
      </c>
      <c r="I526" s="123">
        <f t="shared" si="23"/>
        <v>0</v>
      </c>
      <c r="J526" s="122" t="s">
        <v>1637</v>
      </c>
      <c r="K526" s="122" t="s">
        <v>1603</v>
      </c>
      <c r="L526" s="122" t="s">
        <v>890</v>
      </c>
      <c r="M526" s="267" t="s">
        <v>4760</v>
      </c>
      <c r="N526" s="264">
        <v>43256</v>
      </c>
      <c r="O526" s="263" t="s">
        <v>4160</v>
      </c>
      <c r="P526" s="263" t="s">
        <v>3964</v>
      </c>
      <c r="Q526" s="263" t="s">
        <v>4161</v>
      </c>
      <c r="R526" s="126"/>
    </row>
    <row r="527" spans="1:18" s="34" customFormat="1" ht="45" hidden="1" customHeight="1" outlineLevel="4" x14ac:dyDescent="0.25">
      <c r="A527" s="110">
        <v>303</v>
      </c>
      <c r="B527" s="121" t="s">
        <v>1391</v>
      </c>
      <c r="C527" s="106" t="s">
        <v>1123</v>
      </c>
      <c r="D527" s="110">
        <v>79</v>
      </c>
      <c r="E527" s="110" t="s">
        <v>4234</v>
      </c>
      <c r="F527" s="122">
        <f>377250+814860</f>
        <v>1192110</v>
      </c>
      <c r="G527" s="122">
        <v>1192110</v>
      </c>
      <c r="H527" s="122">
        <v>0</v>
      </c>
      <c r="I527" s="123">
        <f t="shared" si="23"/>
        <v>0</v>
      </c>
      <c r="J527" s="122" t="s">
        <v>1637</v>
      </c>
      <c r="K527" s="122" t="s">
        <v>1603</v>
      </c>
      <c r="L527" s="122" t="s">
        <v>890</v>
      </c>
      <c r="M527" s="267" t="s">
        <v>4760</v>
      </c>
      <c r="N527" s="264">
        <v>43256</v>
      </c>
      <c r="O527" s="263" t="s">
        <v>4160</v>
      </c>
      <c r="P527" s="263" t="s">
        <v>3964</v>
      </c>
      <c r="Q527" s="263" t="s">
        <v>4161</v>
      </c>
      <c r="R527" s="126"/>
    </row>
    <row r="528" spans="1:18" s="34" customFormat="1" ht="30" hidden="1" customHeight="1" outlineLevel="4" x14ac:dyDescent="0.25">
      <c r="A528" s="110">
        <v>304</v>
      </c>
      <c r="B528" s="128" t="s">
        <v>1392</v>
      </c>
      <c r="C528" s="106" t="s">
        <v>1123</v>
      </c>
      <c r="D528" s="110">
        <v>99375</v>
      </c>
      <c r="E528" s="110" t="s">
        <v>724</v>
      </c>
      <c r="F528" s="122">
        <v>4381443.75</v>
      </c>
      <c r="G528" s="122">
        <v>4381443.75</v>
      </c>
      <c r="H528" s="122">
        <v>0</v>
      </c>
      <c r="I528" s="123">
        <f t="shared" si="23"/>
        <v>0</v>
      </c>
      <c r="J528" s="122" t="s">
        <v>1602</v>
      </c>
      <c r="K528" s="122" t="s">
        <v>1638</v>
      </c>
      <c r="L528" s="122" t="s">
        <v>890</v>
      </c>
      <c r="M528" s="267" t="s">
        <v>4760</v>
      </c>
      <c r="N528" s="344">
        <v>43217</v>
      </c>
      <c r="O528" s="263" t="s">
        <v>4635</v>
      </c>
      <c r="P528" s="263" t="s">
        <v>3964</v>
      </c>
      <c r="Q528" s="263" t="s">
        <v>3656</v>
      </c>
      <c r="R528" s="126"/>
    </row>
    <row r="529" spans="1:18" s="34" customFormat="1" ht="30" hidden="1" customHeight="1" outlineLevel="4" x14ac:dyDescent="0.25">
      <c r="A529" s="110">
        <v>305</v>
      </c>
      <c r="B529" s="121" t="s">
        <v>57</v>
      </c>
      <c r="C529" s="106" t="s">
        <v>1123</v>
      </c>
      <c r="D529" s="110">
        <v>15</v>
      </c>
      <c r="E529" s="110" t="s">
        <v>724</v>
      </c>
      <c r="F529" s="122">
        <v>587280</v>
      </c>
      <c r="G529" s="122">
        <v>587280</v>
      </c>
      <c r="H529" s="122">
        <v>0</v>
      </c>
      <c r="I529" s="123">
        <f t="shared" si="23"/>
        <v>0</v>
      </c>
      <c r="J529" s="122" t="s">
        <v>1639</v>
      </c>
      <c r="K529" s="122" t="s">
        <v>1599</v>
      </c>
      <c r="L529" s="122" t="s">
        <v>890</v>
      </c>
      <c r="M529" s="267" t="s">
        <v>4760</v>
      </c>
      <c r="N529" s="264">
        <v>43286</v>
      </c>
      <c r="O529" s="263" t="s">
        <v>4756</v>
      </c>
      <c r="P529" s="263" t="s">
        <v>3964</v>
      </c>
      <c r="Q529" s="263" t="s">
        <v>3672</v>
      </c>
      <c r="R529" s="126"/>
    </row>
    <row r="530" spans="1:18" s="34" customFormat="1" ht="30" hidden="1" customHeight="1" outlineLevel="4" x14ac:dyDescent="0.25">
      <c r="A530" s="110">
        <v>306</v>
      </c>
      <c r="B530" s="121" t="s">
        <v>57</v>
      </c>
      <c r="C530" s="106" t="s">
        <v>1123</v>
      </c>
      <c r="D530" s="110">
        <v>35</v>
      </c>
      <c r="E530" s="110" t="s">
        <v>724</v>
      </c>
      <c r="F530" s="122">
        <v>1370320</v>
      </c>
      <c r="G530" s="122">
        <v>1370320</v>
      </c>
      <c r="H530" s="122">
        <v>0</v>
      </c>
      <c r="I530" s="123">
        <f t="shared" si="23"/>
        <v>0</v>
      </c>
      <c r="J530" s="122" t="s">
        <v>1639</v>
      </c>
      <c r="K530" s="122" t="s">
        <v>1599</v>
      </c>
      <c r="L530" s="122" t="s">
        <v>890</v>
      </c>
      <c r="M530" s="267" t="s">
        <v>4760</v>
      </c>
      <c r="N530" s="264">
        <v>43286</v>
      </c>
      <c r="O530" s="263" t="s">
        <v>4756</v>
      </c>
      <c r="P530" s="263" t="s">
        <v>3964</v>
      </c>
      <c r="Q530" s="263" t="s">
        <v>3672</v>
      </c>
      <c r="R530" s="126"/>
    </row>
    <row r="531" spans="1:18" s="34" customFormat="1" ht="30" hidden="1" customHeight="1" outlineLevel="4" x14ac:dyDescent="0.25">
      <c r="A531" s="110">
        <v>307</v>
      </c>
      <c r="B531" s="121" t="s">
        <v>1351</v>
      </c>
      <c r="C531" s="106" t="s">
        <v>1123</v>
      </c>
      <c r="D531" s="110">
        <v>100</v>
      </c>
      <c r="E531" s="110" t="s">
        <v>724</v>
      </c>
      <c r="F531" s="122">
        <v>152700</v>
      </c>
      <c r="G531" s="122">
        <v>152700</v>
      </c>
      <c r="H531" s="122">
        <v>0</v>
      </c>
      <c r="I531" s="123">
        <f t="shared" si="23"/>
        <v>0</v>
      </c>
      <c r="J531" s="122" t="s">
        <v>1639</v>
      </c>
      <c r="K531" s="122" t="s">
        <v>1599</v>
      </c>
      <c r="L531" s="122" t="s">
        <v>890</v>
      </c>
      <c r="M531" s="267" t="s">
        <v>4760</v>
      </c>
      <c r="N531" s="264">
        <v>43286</v>
      </c>
      <c r="O531" s="263" t="s">
        <v>4756</v>
      </c>
      <c r="P531" s="263" t="s">
        <v>3964</v>
      </c>
      <c r="Q531" s="263" t="s">
        <v>3672</v>
      </c>
      <c r="R531" s="126"/>
    </row>
    <row r="532" spans="1:18" s="34" customFormat="1" ht="30" hidden="1" customHeight="1" outlineLevel="4" x14ac:dyDescent="0.25">
      <c r="A532" s="110">
        <v>308</v>
      </c>
      <c r="B532" s="121" t="s">
        <v>57</v>
      </c>
      <c r="C532" s="106" t="s">
        <v>1123</v>
      </c>
      <c r="D532" s="110">
        <v>3</v>
      </c>
      <c r="E532" s="110" t="s">
        <v>724</v>
      </c>
      <c r="F532" s="122">
        <v>230943</v>
      </c>
      <c r="G532" s="122">
        <v>230943</v>
      </c>
      <c r="H532" s="122">
        <v>0</v>
      </c>
      <c r="I532" s="123">
        <f t="shared" si="23"/>
        <v>0</v>
      </c>
      <c r="J532" s="122" t="s">
        <v>1639</v>
      </c>
      <c r="K532" s="122" t="s">
        <v>1599</v>
      </c>
      <c r="L532" s="122" t="s">
        <v>890</v>
      </c>
      <c r="M532" s="267" t="s">
        <v>4760</v>
      </c>
      <c r="N532" s="264">
        <v>43286</v>
      </c>
      <c r="O532" s="263" t="s">
        <v>4756</v>
      </c>
      <c r="P532" s="263" t="s">
        <v>3964</v>
      </c>
      <c r="Q532" s="263" t="s">
        <v>3672</v>
      </c>
      <c r="R532" s="126"/>
    </row>
    <row r="533" spans="1:18" s="34" customFormat="1" ht="45" hidden="1" customHeight="1" outlineLevel="4" x14ac:dyDescent="0.25">
      <c r="A533" s="110">
        <v>309</v>
      </c>
      <c r="B533" s="121" t="s">
        <v>1393</v>
      </c>
      <c r="C533" s="106" t="s">
        <v>1123</v>
      </c>
      <c r="D533" s="110">
        <v>3600</v>
      </c>
      <c r="E533" s="110" t="s">
        <v>724</v>
      </c>
      <c r="F533" s="122">
        <v>853200</v>
      </c>
      <c r="G533" s="122">
        <v>853200</v>
      </c>
      <c r="H533" s="122">
        <v>0</v>
      </c>
      <c r="I533" s="123">
        <f t="shared" si="23"/>
        <v>0</v>
      </c>
      <c r="J533" s="122" t="s">
        <v>1640</v>
      </c>
      <c r="K533" s="122" t="s">
        <v>1624</v>
      </c>
      <c r="L533" s="122" t="s">
        <v>890</v>
      </c>
      <c r="M533" s="267" t="s">
        <v>4760</v>
      </c>
      <c r="N533" s="264">
        <v>43280</v>
      </c>
      <c r="O533" s="263" t="s">
        <v>4168</v>
      </c>
      <c r="P533" s="263" t="s">
        <v>3964</v>
      </c>
      <c r="Q533" s="263" t="s">
        <v>3822</v>
      </c>
      <c r="R533" s="126"/>
    </row>
    <row r="534" spans="1:18" s="34" customFormat="1" ht="45" hidden="1" customHeight="1" outlineLevel="4" x14ac:dyDescent="0.25">
      <c r="A534" s="110">
        <v>310</v>
      </c>
      <c r="B534" s="121" t="s">
        <v>1394</v>
      </c>
      <c r="C534" s="106" t="s">
        <v>1123</v>
      </c>
      <c r="D534" s="110">
        <v>46</v>
      </c>
      <c r="E534" s="110" t="s">
        <v>724</v>
      </c>
      <c r="F534" s="122">
        <f>8310+119110</f>
        <v>127420</v>
      </c>
      <c r="G534" s="122">
        <v>127420</v>
      </c>
      <c r="H534" s="122">
        <v>0</v>
      </c>
      <c r="I534" s="123">
        <f t="shared" si="23"/>
        <v>0</v>
      </c>
      <c r="J534" s="122" t="s">
        <v>1592</v>
      </c>
      <c r="K534" s="127" t="s">
        <v>1634</v>
      </c>
      <c r="L534" s="122" t="s">
        <v>890</v>
      </c>
      <c r="M534" s="267" t="s">
        <v>4760</v>
      </c>
      <c r="N534" s="264">
        <v>43297</v>
      </c>
      <c r="O534" s="263" t="s">
        <v>1592</v>
      </c>
      <c r="P534" s="263" t="s">
        <v>3964</v>
      </c>
      <c r="Q534" s="263" t="s">
        <v>3656</v>
      </c>
      <c r="R534" s="126"/>
    </row>
    <row r="535" spans="1:18" s="34" customFormat="1" ht="45" hidden="1" customHeight="1" outlineLevel="4" x14ac:dyDescent="0.25">
      <c r="A535" s="110">
        <v>311</v>
      </c>
      <c r="B535" s="121" t="s">
        <v>1395</v>
      </c>
      <c r="C535" s="106" t="s">
        <v>1123</v>
      </c>
      <c r="D535" s="110">
        <v>5</v>
      </c>
      <c r="E535" s="110" t="s">
        <v>724</v>
      </c>
      <c r="F535" s="122">
        <v>10000</v>
      </c>
      <c r="G535" s="122">
        <v>10000</v>
      </c>
      <c r="H535" s="122">
        <v>0</v>
      </c>
      <c r="I535" s="123">
        <f t="shared" si="23"/>
        <v>0</v>
      </c>
      <c r="J535" s="122" t="s">
        <v>1592</v>
      </c>
      <c r="K535" s="127" t="s">
        <v>1634</v>
      </c>
      <c r="L535" s="122" t="s">
        <v>890</v>
      </c>
      <c r="M535" s="267" t="s">
        <v>4760</v>
      </c>
      <c r="N535" s="264">
        <v>43297</v>
      </c>
      <c r="O535" s="263" t="s">
        <v>1592</v>
      </c>
      <c r="P535" s="263" t="s">
        <v>3964</v>
      </c>
      <c r="Q535" s="263" t="s">
        <v>3656</v>
      </c>
      <c r="R535" s="126"/>
    </row>
    <row r="536" spans="1:18" s="34" customFormat="1" ht="45" hidden="1" customHeight="1" outlineLevel="4" x14ac:dyDescent="0.25">
      <c r="A536" s="110">
        <v>312</v>
      </c>
      <c r="B536" s="121" t="s">
        <v>1396</v>
      </c>
      <c r="C536" s="106" t="s">
        <v>1123</v>
      </c>
      <c r="D536" s="110">
        <v>8</v>
      </c>
      <c r="E536" s="110" t="s">
        <v>724</v>
      </c>
      <c r="F536" s="122">
        <v>14400</v>
      </c>
      <c r="G536" s="122">
        <v>14400</v>
      </c>
      <c r="H536" s="122">
        <v>0</v>
      </c>
      <c r="I536" s="123">
        <f t="shared" si="23"/>
        <v>0</v>
      </c>
      <c r="J536" s="122" t="s">
        <v>1592</v>
      </c>
      <c r="K536" s="127" t="s">
        <v>1634</v>
      </c>
      <c r="L536" s="122" t="s">
        <v>890</v>
      </c>
      <c r="M536" s="267" t="s">
        <v>4760</v>
      </c>
      <c r="N536" s="264">
        <v>43297</v>
      </c>
      <c r="O536" s="263" t="s">
        <v>1592</v>
      </c>
      <c r="P536" s="263" t="s">
        <v>3964</v>
      </c>
      <c r="Q536" s="263" t="s">
        <v>3656</v>
      </c>
      <c r="R536" s="126"/>
    </row>
    <row r="537" spans="1:18" s="34" customFormat="1" ht="45" hidden="1" customHeight="1" outlineLevel="4" x14ac:dyDescent="0.25">
      <c r="A537" s="110">
        <v>313</v>
      </c>
      <c r="B537" s="121" t="s">
        <v>1397</v>
      </c>
      <c r="C537" s="106" t="s">
        <v>1123</v>
      </c>
      <c r="D537" s="110">
        <v>6</v>
      </c>
      <c r="E537" s="110" t="s">
        <v>724</v>
      </c>
      <c r="F537" s="122">
        <v>52800</v>
      </c>
      <c r="G537" s="122">
        <v>52800</v>
      </c>
      <c r="H537" s="122">
        <v>0</v>
      </c>
      <c r="I537" s="123">
        <f t="shared" si="23"/>
        <v>0</v>
      </c>
      <c r="J537" s="122" t="s">
        <v>1592</v>
      </c>
      <c r="K537" s="127" t="s">
        <v>1634</v>
      </c>
      <c r="L537" s="122" t="s">
        <v>890</v>
      </c>
      <c r="M537" s="267" t="s">
        <v>4760</v>
      </c>
      <c r="N537" s="264">
        <v>43297</v>
      </c>
      <c r="O537" s="263" t="s">
        <v>1592</v>
      </c>
      <c r="P537" s="263" t="s">
        <v>3964</v>
      </c>
      <c r="Q537" s="263" t="s">
        <v>3656</v>
      </c>
      <c r="R537" s="126"/>
    </row>
    <row r="538" spans="1:18" s="34" customFormat="1" ht="30" hidden="1" customHeight="1" outlineLevel="4" x14ac:dyDescent="0.25">
      <c r="A538" s="110">
        <v>314</v>
      </c>
      <c r="B538" s="121" t="s">
        <v>1398</v>
      </c>
      <c r="C538" s="106" t="s">
        <v>1164</v>
      </c>
      <c r="D538" s="110">
        <v>5000</v>
      </c>
      <c r="E538" s="110" t="s">
        <v>724</v>
      </c>
      <c r="F538" s="122">
        <v>315000</v>
      </c>
      <c r="G538" s="122">
        <v>110000</v>
      </c>
      <c r="H538" s="122">
        <v>205000</v>
      </c>
      <c r="I538" s="123">
        <f t="shared" si="23"/>
        <v>1.8636363636363635</v>
      </c>
      <c r="J538" s="122" t="s">
        <v>1641</v>
      </c>
      <c r="K538" s="106" t="s">
        <v>3350</v>
      </c>
      <c r="L538" s="122" t="s">
        <v>840</v>
      </c>
      <c r="M538" s="126"/>
      <c r="N538" s="124">
        <v>43565</v>
      </c>
      <c r="O538" s="125" t="s">
        <v>4268</v>
      </c>
      <c r="P538" s="125" t="s">
        <v>3964</v>
      </c>
      <c r="Q538" s="125" t="s">
        <v>3822</v>
      </c>
      <c r="R538" s="126"/>
    </row>
    <row r="539" spans="1:18" s="35" customFormat="1" ht="30" hidden="1" customHeight="1" outlineLevel="4" x14ac:dyDescent="0.25">
      <c r="A539" s="110">
        <v>315</v>
      </c>
      <c r="B539" s="128" t="s">
        <v>1399</v>
      </c>
      <c r="C539" s="56" t="s">
        <v>1164</v>
      </c>
      <c r="D539" s="53">
        <v>2100</v>
      </c>
      <c r="E539" s="110" t="s">
        <v>724</v>
      </c>
      <c r="F539" s="54">
        <v>132300</v>
      </c>
      <c r="G539" s="54">
        <f>57183/1.12</f>
        <v>51056.249999999993</v>
      </c>
      <c r="H539" s="54">
        <v>81243.75</v>
      </c>
      <c r="I539" s="55">
        <f t="shared" si="23"/>
        <v>1.5912596401028281</v>
      </c>
      <c r="J539" s="54" t="s">
        <v>1315</v>
      </c>
      <c r="K539" s="56" t="s">
        <v>1316</v>
      </c>
      <c r="L539" s="54" t="s">
        <v>840</v>
      </c>
      <c r="M539" s="58"/>
      <c r="N539" s="57">
        <v>43543</v>
      </c>
      <c r="O539" s="58" t="s">
        <v>3821</v>
      </c>
      <c r="P539" s="57">
        <v>43830</v>
      </c>
      <c r="Q539" s="58" t="s">
        <v>3822</v>
      </c>
      <c r="R539" s="58"/>
    </row>
    <row r="540" spans="1:18" s="35" customFormat="1" ht="30" hidden="1" customHeight="1" outlineLevel="4" x14ac:dyDescent="0.25">
      <c r="A540" s="110">
        <v>316</v>
      </c>
      <c r="B540" s="128" t="s">
        <v>1400</v>
      </c>
      <c r="C540" s="56" t="s">
        <v>1164</v>
      </c>
      <c r="D540" s="53">
        <v>2150</v>
      </c>
      <c r="E540" s="110" t="s">
        <v>724</v>
      </c>
      <c r="F540" s="54">
        <v>135450</v>
      </c>
      <c r="G540" s="54">
        <f>58544.5/1.12</f>
        <v>52271.874999999993</v>
      </c>
      <c r="H540" s="54">
        <v>83178.12</v>
      </c>
      <c r="I540" s="55">
        <f t="shared" si="23"/>
        <v>1.5912595444490945</v>
      </c>
      <c r="J540" s="54" t="s">
        <v>1315</v>
      </c>
      <c r="K540" s="56" t="s">
        <v>1316</v>
      </c>
      <c r="L540" s="54" t="s">
        <v>840</v>
      </c>
      <c r="M540" s="58"/>
      <c r="N540" s="57">
        <v>43543</v>
      </c>
      <c r="O540" s="58" t="s">
        <v>3821</v>
      </c>
      <c r="P540" s="57">
        <v>43830</v>
      </c>
      <c r="Q540" s="58" t="s">
        <v>3822</v>
      </c>
      <c r="R540" s="58"/>
    </row>
    <row r="541" spans="1:18" s="35" customFormat="1" ht="30" hidden="1" customHeight="1" outlineLevel="4" x14ac:dyDescent="0.25">
      <c r="A541" s="110">
        <v>317</v>
      </c>
      <c r="B541" s="128" t="s">
        <v>1401</v>
      </c>
      <c r="C541" s="56" t="s">
        <v>1164</v>
      </c>
      <c r="D541" s="53">
        <v>112</v>
      </c>
      <c r="E541" s="110" t="s">
        <v>4234</v>
      </c>
      <c r="F541" s="54">
        <v>32480</v>
      </c>
      <c r="G541" s="54">
        <f>23797.76/1.12</f>
        <v>21247.999999999996</v>
      </c>
      <c r="H541" s="54">
        <v>11232</v>
      </c>
      <c r="I541" s="55">
        <f t="shared" si="23"/>
        <v>0.52861445783132543</v>
      </c>
      <c r="J541" s="54" t="s">
        <v>1315</v>
      </c>
      <c r="K541" s="56" t="s">
        <v>1316</v>
      </c>
      <c r="L541" s="54" t="s">
        <v>840</v>
      </c>
      <c r="M541" s="58"/>
      <c r="N541" s="57">
        <v>43543</v>
      </c>
      <c r="O541" s="58" t="s">
        <v>3821</v>
      </c>
      <c r="P541" s="57">
        <v>43830</v>
      </c>
      <c r="Q541" s="58" t="s">
        <v>3822</v>
      </c>
      <c r="R541" s="58"/>
    </row>
    <row r="542" spans="1:18" ht="15" customHeight="1" outlineLevel="4" x14ac:dyDescent="0.25">
      <c r="A542" s="110">
        <v>318</v>
      </c>
      <c r="B542" s="128" t="s">
        <v>1402</v>
      </c>
      <c r="C542" s="56" t="s">
        <v>1164</v>
      </c>
      <c r="D542" s="53">
        <v>26</v>
      </c>
      <c r="E542" s="53" t="s">
        <v>724</v>
      </c>
      <c r="F542" s="54">
        <v>1816.36</v>
      </c>
      <c r="G542" s="98"/>
      <c r="H542" s="98"/>
      <c r="I542" s="55" t="e">
        <f t="shared" si="23"/>
        <v>#DIV/0!</v>
      </c>
      <c r="J542" s="54"/>
      <c r="K542" s="54"/>
      <c r="L542" s="54" t="s">
        <v>840</v>
      </c>
      <c r="M542" s="59"/>
    </row>
    <row r="543" spans="1:18" ht="15" customHeight="1" outlineLevel="4" x14ac:dyDescent="0.25">
      <c r="A543" s="110">
        <v>319</v>
      </c>
      <c r="B543" s="128" t="s">
        <v>1402</v>
      </c>
      <c r="C543" s="56" t="s">
        <v>1164</v>
      </c>
      <c r="D543" s="53">
        <v>370</v>
      </c>
      <c r="E543" s="53" t="s">
        <v>724</v>
      </c>
      <c r="F543" s="54">
        <v>14929.5</v>
      </c>
      <c r="G543" s="98"/>
      <c r="H543" s="98"/>
      <c r="I543" s="55" t="e">
        <f t="shared" si="23"/>
        <v>#DIV/0!</v>
      </c>
      <c r="J543" s="54"/>
      <c r="K543" s="54"/>
      <c r="L543" s="54" t="s">
        <v>840</v>
      </c>
      <c r="M543" s="59"/>
    </row>
    <row r="544" spans="1:18" s="35" customFormat="1" ht="30" hidden="1" customHeight="1" outlineLevel="4" x14ac:dyDescent="0.25">
      <c r="A544" s="110">
        <v>320</v>
      </c>
      <c r="B544" s="128" t="s">
        <v>1403</v>
      </c>
      <c r="C544" s="56" t="s">
        <v>1164</v>
      </c>
      <c r="D544" s="53">
        <v>2050</v>
      </c>
      <c r="E544" s="110" t="s">
        <v>724</v>
      </c>
      <c r="F544" s="54">
        <v>205000</v>
      </c>
      <c r="G544" s="54">
        <v>181261</v>
      </c>
      <c r="H544" s="54">
        <v>23739</v>
      </c>
      <c r="I544" s="55">
        <f t="shared" si="23"/>
        <v>0.1309658448314861</v>
      </c>
      <c r="J544" s="54" t="s">
        <v>1315</v>
      </c>
      <c r="K544" s="56" t="s">
        <v>1316</v>
      </c>
      <c r="L544" s="54" t="s">
        <v>840</v>
      </c>
      <c r="M544" s="58"/>
      <c r="N544" s="57">
        <v>43543</v>
      </c>
      <c r="O544" s="58" t="s">
        <v>3821</v>
      </c>
      <c r="P544" s="57">
        <v>43830</v>
      </c>
      <c r="Q544" s="58" t="s">
        <v>3822</v>
      </c>
      <c r="R544" s="58"/>
    </row>
    <row r="545" spans="1:18" s="34" customFormat="1" ht="30" hidden="1" customHeight="1" outlineLevel="4" x14ac:dyDescent="0.25">
      <c r="A545" s="110">
        <v>321</v>
      </c>
      <c r="B545" s="121" t="s">
        <v>1404</v>
      </c>
      <c r="C545" s="106" t="s">
        <v>1164</v>
      </c>
      <c r="D545" s="110">
        <v>1000</v>
      </c>
      <c r="E545" s="110" t="s">
        <v>724</v>
      </c>
      <c r="F545" s="122">
        <v>600000</v>
      </c>
      <c r="G545" s="122">
        <v>565000</v>
      </c>
      <c r="H545" s="122">
        <v>35000</v>
      </c>
      <c r="I545" s="123">
        <f t="shared" si="23"/>
        <v>6.1946902654867256E-2</v>
      </c>
      <c r="J545" s="122" t="s">
        <v>1641</v>
      </c>
      <c r="K545" s="122" t="s">
        <v>912</v>
      </c>
      <c r="L545" s="122" t="s">
        <v>840</v>
      </c>
      <c r="M545" s="126"/>
      <c r="N545" s="124">
        <v>43566</v>
      </c>
      <c r="O545" s="125" t="s">
        <v>4271</v>
      </c>
      <c r="P545" s="125" t="s">
        <v>3964</v>
      </c>
      <c r="Q545" s="125" t="s">
        <v>3822</v>
      </c>
      <c r="R545" s="126"/>
    </row>
    <row r="546" spans="1:18" s="34" customFormat="1" ht="15" hidden="1" customHeight="1" outlineLevel="4" x14ac:dyDescent="0.25">
      <c r="A546" s="110">
        <v>322</v>
      </c>
      <c r="B546" s="121" t="s">
        <v>1405</v>
      </c>
      <c r="C546" s="106" t="s">
        <v>1164</v>
      </c>
      <c r="D546" s="110">
        <v>40</v>
      </c>
      <c r="E546" s="110" t="s">
        <v>724</v>
      </c>
      <c r="F546" s="122">
        <v>820000</v>
      </c>
      <c r="G546" s="122">
        <v>820000</v>
      </c>
      <c r="H546" s="122">
        <v>0</v>
      </c>
      <c r="I546" s="123">
        <f t="shared" ref="I546:I609" si="24">H546/G546</f>
        <v>0</v>
      </c>
      <c r="J546" s="122" t="s">
        <v>1642</v>
      </c>
      <c r="K546" s="122" t="s">
        <v>1643</v>
      </c>
      <c r="L546" s="122" t="s">
        <v>849</v>
      </c>
      <c r="M546" s="126"/>
      <c r="N546" s="124">
        <v>43577</v>
      </c>
      <c r="O546" s="125" t="s">
        <v>3933</v>
      </c>
      <c r="P546" s="124">
        <v>43830</v>
      </c>
      <c r="Q546" s="125" t="s">
        <v>3680</v>
      </c>
      <c r="R546" s="126"/>
    </row>
    <row r="547" spans="1:18" s="34" customFormat="1" ht="30" hidden="1" customHeight="1" outlineLevel="4" x14ac:dyDescent="0.25">
      <c r="A547" s="110">
        <v>323</v>
      </c>
      <c r="B547" s="121" t="s">
        <v>743</v>
      </c>
      <c r="C547" s="106" t="s">
        <v>1164</v>
      </c>
      <c r="D547" s="110">
        <v>515</v>
      </c>
      <c r="E547" s="110" t="s">
        <v>724</v>
      </c>
      <c r="F547" s="122">
        <v>3605000</v>
      </c>
      <c r="G547" s="127">
        <v>3502000</v>
      </c>
      <c r="H547" s="127">
        <f>F547-G547</f>
        <v>103000</v>
      </c>
      <c r="I547" s="123">
        <f t="shared" si="24"/>
        <v>2.9411764705882353E-2</v>
      </c>
      <c r="J547" s="122" t="s">
        <v>4257</v>
      </c>
      <c r="K547" s="122" t="s">
        <v>892</v>
      </c>
      <c r="L547" s="122" t="s">
        <v>877</v>
      </c>
      <c r="M547" s="126"/>
      <c r="N547" s="124">
        <v>43543</v>
      </c>
      <c r="O547" s="125" t="s">
        <v>4258</v>
      </c>
      <c r="P547" s="124">
        <v>43830</v>
      </c>
      <c r="Q547" s="125" t="s">
        <v>4161</v>
      </c>
      <c r="R547" s="126"/>
    </row>
    <row r="548" spans="1:18" s="34" customFormat="1" ht="30" hidden="1" customHeight="1" outlineLevel="4" x14ac:dyDescent="0.25">
      <c r="A548" s="110">
        <v>324</v>
      </c>
      <c r="B548" s="121" t="s">
        <v>743</v>
      </c>
      <c r="C548" s="106" t="s">
        <v>1164</v>
      </c>
      <c r="D548" s="110">
        <v>10</v>
      </c>
      <c r="E548" s="110" t="s">
        <v>724</v>
      </c>
      <c r="F548" s="122">
        <v>85000</v>
      </c>
      <c r="G548" s="127">
        <v>8000</v>
      </c>
      <c r="H548" s="127">
        <f>F548-G548</f>
        <v>77000</v>
      </c>
      <c r="I548" s="123">
        <f t="shared" si="24"/>
        <v>9.625</v>
      </c>
      <c r="J548" s="122" t="s">
        <v>4257</v>
      </c>
      <c r="K548" s="122" t="s">
        <v>892</v>
      </c>
      <c r="L548" s="122" t="s">
        <v>877</v>
      </c>
      <c r="M548" s="126"/>
      <c r="N548" s="124">
        <v>43543</v>
      </c>
      <c r="O548" s="125" t="s">
        <v>4258</v>
      </c>
      <c r="P548" s="124">
        <v>43830</v>
      </c>
      <c r="Q548" s="125" t="s">
        <v>4161</v>
      </c>
      <c r="R548" s="126"/>
    </row>
    <row r="549" spans="1:18" ht="30" customHeight="1" outlineLevel="4" x14ac:dyDescent="0.25">
      <c r="A549" s="110">
        <v>325</v>
      </c>
      <c r="B549" s="128" t="s">
        <v>1406</v>
      </c>
      <c r="C549" s="56" t="s">
        <v>1164</v>
      </c>
      <c r="D549" s="53">
        <v>2</v>
      </c>
      <c r="E549" s="53" t="s">
        <v>724</v>
      </c>
      <c r="F549" s="54">
        <v>121880</v>
      </c>
      <c r="G549" s="98"/>
      <c r="H549" s="98"/>
      <c r="I549" s="55" t="e">
        <f t="shared" si="24"/>
        <v>#DIV/0!</v>
      </c>
      <c r="J549" s="54"/>
      <c r="K549" s="54"/>
      <c r="L549" s="54" t="s">
        <v>840</v>
      </c>
      <c r="M549" s="59"/>
    </row>
    <row r="550" spans="1:18" ht="45" customHeight="1" outlineLevel="4" x14ac:dyDescent="0.25">
      <c r="A550" s="110">
        <v>326</v>
      </c>
      <c r="B550" s="128" t="s">
        <v>1407</v>
      </c>
      <c r="C550" s="56" t="s">
        <v>1164</v>
      </c>
      <c r="D550" s="53">
        <v>5</v>
      </c>
      <c r="E550" s="53" t="s">
        <v>724</v>
      </c>
      <c r="F550" s="54">
        <v>98214.28571428571</v>
      </c>
      <c r="G550" s="98"/>
      <c r="H550" s="98"/>
      <c r="I550" s="55" t="e">
        <f t="shared" si="24"/>
        <v>#DIV/0!</v>
      </c>
      <c r="J550" s="54"/>
      <c r="K550" s="54"/>
      <c r="L550" s="54" t="s">
        <v>840</v>
      </c>
      <c r="M550" s="59"/>
    </row>
    <row r="551" spans="1:18" ht="15" customHeight="1" outlineLevel="4" x14ac:dyDescent="0.25">
      <c r="A551" s="110">
        <v>327</v>
      </c>
      <c r="B551" s="128" t="s">
        <v>1408</v>
      </c>
      <c r="C551" s="56" t="s">
        <v>1164</v>
      </c>
      <c r="D551" s="53">
        <v>1</v>
      </c>
      <c r="E551" s="53" t="s">
        <v>724</v>
      </c>
      <c r="F551" s="54">
        <v>31249.999999999996</v>
      </c>
      <c r="G551" s="98"/>
      <c r="H551" s="98"/>
      <c r="I551" s="55" t="e">
        <f t="shared" si="24"/>
        <v>#DIV/0!</v>
      </c>
      <c r="J551" s="54"/>
      <c r="K551" s="54"/>
      <c r="L551" s="54" t="s">
        <v>840</v>
      </c>
      <c r="M551" s="59"/>
    </row>
    <row r="552" spans="1:18" ht="15" customHeight="1" outlineLevel="4" x14ac:dyDescent="0.25">
      <c r="A552" s="110">
        <v>328</v>
      </c>
      <c r="B552" s="128" t="s">
        <v>1409</v>
      </c>
      <c r="C552" s="56" t="s">
        <v>1164</v>
      </c>
      <c r="D552" s="53">
        <v>52</v>
      </c>
      <c r="E552" s="53" t="s">
        <v>724</v>
      </c>
      <c r="F552" s="54">
        <v>23214.285714285714</v>
      </c>
      <c r="G552" s="98"/>
      <c r="H552" s="98"/>
      <c r="I552" s="55" t="e">
        <f t="shared" si="24"/>
        <v>#DIV/0!</v>
      </c>
      <c r="J552" s="54"/>
      <c r="K552" s="54"/>
      <c r="L552" s="54" t="s">
        <v>840</v>
      </c>
      <c r="M552" s="59"/>
    </row>
    <row r="553" spans="1:18" ht="15" customHeight="1" outlineLevel="4" x14ac:dyDescent="0.25">
      <c r="A553" s="110">
        <v>329</v>
      </c>
      <c r="B553" s="128" t="s">
        <v>1409</v>
      </c>
      <c r="C553" s="56" t="s">
        <v>1164</v>
      </c>
      <c r="D553" s="53">
        <v>40</v>
      </c>
      <c r="E553" s="53" t="s">
        <v>724</v>
      </c>
      <c r="F553" s="54">
        <v>27321.428571428569</v>
      </c>
      <c r="G553" s="98"/>
      <c r="H553" s="98"/>
      <c r="I553" s="55" t="e">
        <f t="shared" si="24"/>
        <v>#DIV/0!</v>
      </c>
      <c r="J553" s="54"/>
      <c r="K553" s="54"/>
      <c r="L553" s="54" t="s">
        <v>840</v>
      </c>
      <c r="M553" s="59"/>
    </row>
    <row r="554" spans="1:18" s="34" customFormat="1" ht="45" hidden="1" customHeight="1" outlineLevel="4" x14ac:dyDescent="0.25">
      <c r="A554" s="110">
        <v>330</v>
      </c>
      <c r="B554" s="121" t="s">
        <v>1410</v>
      </c>
      <c r="C554" s="106" t="s">
        <v>1164</v>
      </c>
      <c r="D554" s="110">
        <v>9</v>
      </c>
      <c r="E554" s="110" t="s">
        <v>4234</v>
      </c>
      <c r="F554" s="122">
        <v>1052678.5714285714</v>
      </c>
      <c r="G554" s="122">
        <v>1051473.24</v>
      </c>
      <c r="H554" s="122">
        <v>1205.3314285713714</v>
      </c>
      <c r="I554" s="123">
        <f t="shared" si="24"/>
        <v>1.1463262998223059E-3</v>
      </c>
      <c r="J554" s="122" t="s">
        <v>1644</v>
      </c>
      <c r="K554" s="122" t="s">
        <v>864</v>
      </c>
      <c r="L554" s="122" t="s">
        <v>840</v>
      </c>
      <c r="M554" s="126"/>
      <c r="N554" s="124">
        <v>43588</v>
      </c>
      <c r="O554" s="125" t="s">
        <v>4007</v>
      </c>
      <c r="P554" s="124">
        <v>43830</v>
      </c>
      <c r="Q554" s="125" t="s">
        <v>3822</v>
      </c>
      <c r="R554" s="126"/>
    </row>
    <row r="555" spans="1:18" s="34" customFormat="1" ht="60" hidden="1" customHeight="1" outlineLevel="4" x14ac:dyDescent="0.25">
      <c r="A555" s="110">
        <v>331</v>
      </c>
      <c r="B555" s="121" t="s">
        <v>1411</v>
      </c>
      <c r="C555" s="106" t="s">
        <v>1164</v>
      </c>
      <c r="D555" s="110">
        <v>6</v>
      </c>
      <c r="E555" s="110" t="s">
        <v>4234</v>
      </c>
      <c r="F555" s="122">
        <v>498214.28571428568</v>
      </c>
      <c r="G555" s="122">
        <v>497946.42000000004</v>
      </c>
      <c r="H555" s="122">
        <v>267.86571428563911</v>
      </c>
      <c r="I555" s="123">
        <f t="shared" si="24"/>
        <v>5.379408376620904E-4</v>
      </c>
      <c r="J555" s="122" t="s">
        <v>1644</v>
      </c>
      <c r="K555" s="122" t="s">
        <v>864</v>
      </c>
      <c r="L555" s="122" t="s">
        <v>840</v>
      </c>
      <c r="M555" s="126"/>
      <c r="N555" s="124">
        <v>43588</v>
      </c>
      <c r="O555" s="125" t="s">
        <v>4007</v>
      </c>
      <c r="P555" s="124">
        <v>43830</v>
      </c>
      <c r="Q555" s="125" t="s">
        <v>3822</v>
      </c>
      <c r="R555" s="126"/>
    </row>
    <row r="556" spans="1:18" ht="15" customHeight="1" outlineLevel="4" x14ac:dyDescent="0.25">
      <c r="A556" s="110">
        <v>332</v>
      </c>
      <c r="B556" s="128" t="s">
        <v>1412</v>
      </c>
      <c r="C556" s="56" t="s">
        <v>1164</v>
      </c>
      <c r="D556" s="53">
        <v>90</v>
      </c>
      <c r="E556" s="53" t="s">
        <v>4234</v>
      </c>
      <c r="F556" s="54">
        <v>31499.999999999996</v>
      </c>
      <c r="G556" s="98"/>
      <c r="H556" s="98"/>
      <c r="I556" s="55" t="e">
        <f t="shared" si="24"/>
        <v>#DIV/0!</v>
      </c>
      <c r="J556" s="54"/>
      <c r="K556" s="54"/>
      <c r="L556" s="54" t="s">
        <v>840</v>
      </c>
      <c r="M556" s="59"/>
    </row>
    <row r="557" spans="1:18" ht="15" customHeight="1" outlineLevel="4" x14ac:dyDescent="0.25">
      <c r="A557" s="110">
        <v>333</v>
      </c>
      <c r="B557" s="128" t="s">
        <v>1413</v>
      </c>
      <c r="C557" s="56" t="s">
        <v>1164</v>
      </c>
      <c r="D557" s="53">
        <v>6</v>
      </c>
      <c r="E557" s="53" t="s">
        <v>724</v>
      </c>
      <c r="F557" s="54">
        <v>39749.999999999993</v>
      </c>
      <c r="G557" s="98"/>
      <c r="H557" s="98"/>
      <c r="I557" s="55" t="e">
        <f t="shared" si="24"/>
        <v>#DIV/0!</v>
      </c>
      <c r="J557" s="54"/>
      <c r="K557" s="54"/>
      <c r="L557" s="54" t="s">
        <v>840</v>
      </c>
      <c r="M557" s="59"/>
    </row>
    <row r="558" spans="1:18" ht="15" customHeight="1" outlineLevel="4" x14ac:dyDescent="0.25">
      <c r="A558" s="110">
        <v>334</v>
      </c>
      <c r="B558" s="128" t="s">
        <v>1414</v>
      </c>
      <c r="C558" s="56" t="s">
        <v>1164</v>
      </c>
      <c r="D558" s="53">
        <v>6</v>
      </c>
      <c r="E558" s="53" t="s">
        <v>724</v>
      </c>
      <c r="F558" s="54">
        <v>39749.999999999993</v>
      </c>
      <c r="G558" s="98"/>
      <c r="H558" s="98"/>
      <c r="I558" s="55" t="e">
        <f t="shared" si="24"/>
        <v>#DIV/0!</v>
      </c>
      <c r="J558" s="54"/>
      <c r="K558" s="54"/>
      <c r="L558" s="54" t="s">
        <v>840</v>
      </c>
      <c r="M558" s="59"/>
    </row>
    <row r="559" spans="1:18" ht="15" customHeight="1" outlineLevel="4" x14ac:dyDescent="0.25">
      <c r="A559" s="110">
        <v>335</v>
      </c>
      <c r="B559" s="128" t="s">
        <v>1415</v>
      </c>
      <c r="C559" s="56" t="s">
        <v>1164</v>
      </c>
      <c r="D559" s="53">
        <v>6</v>
      </c>
      <c r="E559" s="53" t="s">
        <v>724</v>
      </c>
      <c r="F559" s="54">
        <v>39749.999999999993</v>
      </c>
      <c r="G559" s="98"/>
      <c r="H559" s="98"/>
      <c r="I559" s="55" t="e">
        <f t="shared" si="24"/>
        <v>#DIV/0!</v>
      </c>
      <c r="J559" s="54"/>
      <c r="K559" s="54"/>
      <c r="L559" s="54" t="s">
        <v>840</v>
      </c>
      <c r="M559" s="59"/>
    </row>
    <row r="560" spans="1:18" ht="15" customHeight="1" outlineLevel="4" x14ac:dyDescent="0.25">
      <c r="A560" s="110">
        <v>336</v>
      </c>
      <c r="B560" s="128" t="s">
        <v>1416</v>
      </c>
      <c r="C560" s="56" t="s">
        <v>1164</v>
      </c>
      <c r="D560" s="53">
        <v>150</v>
      </c>
      <c r="E560" s="53" t="s">
        <v>724</v>
      </c>
      <c r="F560" s="54">
        <v>33482.142857142855</v>
      </c>
      <c r="G560" s="98"/>
      <c r="H560" s="98"/>
      <c r="I560" s="55" t="e">
        <f t="shared" si="24"/>
        <v>#DIV/0!</v>
      </c>
      <c r="J560" s="54"/>
      <c r="K560" s="54"/>
      <c r="L560" s="54" t="s">
        <v>840</v>
      </c>
      <c r="M560" s="59"/>
    </row>
    <row r="561" spans="1:18" ht="15" customHeight="1" outlineLevel="4" x14ac:dyDescent="0.25">
      <c r="A561" s="110">
        <v>337</v>
      </c>
      <c r="B561" s="128" t="s">
        <v>1417</v>
      </c>
      <c r="C561" s="56" t="s">
        <v>1164</v>
      </c>
      <c r="D561" s="53">
        <v>1134</v>
      </c>
      <c r="E561" s="53" t="s">
        <v>4234</v>
      </c>
      <c r="F561" s="54">
        <v>188324.99999999997</v>
      </c>
      <c r="G561" s="98"/>
      <c r="H561" s="98"/>
      <c r="I561" s="55" t="e">
        <f t="shared" si="24"/>
        <v>#DIV/0!</v>
      </c>
      <c r="J561" s="54"/>
      <c r="K561" s="54"/>
      <c r="L561" s="54" t="s">
        <v>840</v>
      </c>
      <c r="M561" s="59"/>
    </row>
    <row r="562" spans="1:18" ht="90" customHeight="1" outlineLevel="4" x14ac:dyDescent="0.25">
      <c r="A562" s="110">
        <v>338</v>
      </c>
      <c r="B562" s="128" t="s">
        <v>50</v>
      </c>
      <c r="C562" s="56" t="s">
        <v>1164</v>
      </c>
      <c r="D562" s="53">
        <v>104</v>
      </c>
      <c r="E562" s="53" t="s">
        <v>724</v>
      </c>
      <c r="F562" s="54">
        <v>46428.571428571428</v>
      </c>
      <c r="G562" s="98"/>
      <c r="H562" s="98"/>
      <c r="I562" s="55" t="e">
        <f t="shared" si="24"/>
        <v>#DIV/0!</v>
      </c>
      <c r="J562" s="54"/>
      <c r="K562" s="54"/>
      <c r="L562" s="54" t="s">
        <v>840</v>
      </c>
      <c r="M562" s="59"/>
    </row>
    <row r="563" spans="1:18" ht="90" customHeight="1" outlineLevel="4" x14ac:dyDescent="0.25">
      <c r="A563" s="110">
        <v>339</v>
      </c>
      <c r="B563" s="128" t="s">
        <v>49</v>
      </c>
      <c r="C563" s="56" t="s">
        <v>1164</v>
      </c>
      <c r="D563" s="53">
        <v>154</v>
      </c>
      <c r="E563" s="53" t="s">
        <v>724</v>
      </c>
      <c r="F563" s="54">
        <v>68750</v>
      </c>
      <c r="G563" s="98"/>
      <c r="H563" s="98"/>
      <c r="I563" s="55" t="e">
        <f t="shared" si="24"/>
        <v>#DIV/0!</v>
      </c>
      <c r="J563" s="54"/>
      <c r="K563" s="54"/>
      <c r="L563" s="54" t="s">
        <v>840</v>
      </c>
      <c r="M563" s="59"/>
    </row>
    <row r="564" spans="1:18" ht="90" customHeight="1" outlineLevel="4" x14ac:dyDescent="0.25">
      <c r="A564" s="110">
        <v>340</v>
      </c>
      <c r="B564" s="128" t="s">
        <v>48</v>
      </c>
      <c r="C564" s="56" t="s">
        <v>1164</v>
      </c>
      <c r="D564" s="53">
        <v>50</v>
      </c>
      <c r="E564" s="53" t="s">
        <v>724</v>
      </c>
      <c r="F564" s="54">
        <v>22321.428571428569</v>
      </c>
      <c r="G564" s="98"/>
      <c r="H564" s="98"/>
      <c r="I564" s="55" t="e">
        <f t="shared" si="24"/>
        <v>#DIV/0!</v>
      </c>
      <c r="J564" s="54"/>
      <c r="K564" s="54"/>
      <c r="L564" s="54" t="s">
        <v>840</v>
      </c>
      <c r="M564" s="59"/>
    </row>
    <row r="565" spans="1:18" ht="30" customHeight="1" outlineLevel="4" x14ac:dyDescent="0.25">
      <c r="A565" s="110">
        <v>341</v>
      </c>
      <c r="B565" s="128" t="s">
        <v>47</v>
      </c>
      <c r="C565" s="56" t="s">
        <v>1164</v>
      </c>
      <c r="D565" s="53">
        <v>16</v>
      </c>
      <c r="E565" s="53" t="s">
        <v>724</v>
      </c>
      <c r="F565" s="54">
        <v>9942.8571428571413</v>
      </c>
      <c r="G565" s="98"/>
      <c r="H565" s="98"/>
      <c r="I565" s="55" t="e">
        <f t="shared" si="24"/>
        <v>#DIV/0!</v>
      </c>
      <c r="J565" s="54"/>
      <c r="K565" s="54"/>
      <c r="L565" s="54" t="s">
        <v>840</v>
      </c>
      <c r="M565" s="59"/>
    </row>
    <row r="566" spans="1:18" ht="30" customHeight="1" outlineLevel="4" x14ac:dyDescent="0.25">
      <c r="A566" s="110">
        <v>342</v>
      </c>
      <c r="B566" s="128" t="s">
        <v>46</v>
      </c>
      <c r="C566" s="56" t="s">
        <v>1164</v>
      </c>
      <c r="D566" s="53">
        <v>74</v>
      </c>
      <c r="E566" s="53" t="s">
        <v>724</v>
      </c>
      <c r="F566" s="54">
        <v>33035.714285714283</v>
      </c>
      <c r="G566" s="98"/>
      <c r="H566" s="98"/>
      <c r="I566" s="55" t="e">
        <f t="shared" si="24"/>
        <v>#DIV/0!</v>
      </c>
      <c r="J566" s="54"/>
      <c r="K566" s="54"/>
      <c r="L566" s="54" t="s">
        <v>840</v>
      </c>
      <c r="M566" s="59"/>
    </row>
    <row r="567" spans="1:18" ht="60" customHeight="1" outlineLevel="4" x14ac:dyDescent="0.25">
      <c r="A567" s="110">
        <v>343</v>
      </c>
      <c r="B567" s="128" t="s">
        <v>45</v>
      </c>
      <c r="C567" s="56" t="s">
        <v>1164</v>
      </c>
      <c r="D567" s="53">
        <v>84</v>
      </c>
      <c r="E567" s="53" t="s">
        <v>724</v>
      </c>
      <c r="F567" s="54">
        <v>37500</v>
      </c>
      <c r="G567" s="98"/>
      <c r="H567" s="98"/>
      <c r="I567" s="55" t="e">
        <f t="shared" si="24"/>
        <v>#DIV/0!</v>
      </c>
      <c r="J567" s="54"/>
      <c r="K567" s="54"/>
      <c r="L567" s="54" t="s">
        <v>840</v>
      </c>
      <c r="M567" s="59"/>
    </row>
    <row r="568" spans="1:18" ht="15" customHeight="1" outlineLevel="4" x14ac:dyDescent="0.25">
      <c r="A568" s="110">
        <v>344</v>
      </c>
      <c r="B568" s="128" t="s">
        <v>1418</v>
      </c>
      <c r="C568" s="56" t="s">
        <v>1164</v>
      </c>
      <c r="D568" s="53">
        <v>2</v>
      </c>
      <c r="E568" s="53" t="s">
        <v>724</v>
      </c>
      <c r="F568" s="54">
        <v>173035.71428571426</v>
      </c>
      <c r="G568" s="98"/>
      <c r="H568" s="98"/>
      <c r="I568" s="55" t="e">
        <f t="shared" si="24"/>
        <v>#DIV/0!</v>
      </c>
      <c r="J568" s="54"/>
      <c r="K568" s="54"/>
      <c r="L568" s="54" t="s">
        <v>840</v>
      </c>
      <c r="M568" s="59"/>
    </row>
    <row r="569" spans="1:18" s="34" customFormat="1" ht="30" hidden="1" customHeight="1" outlineLevel="4" x14ac:dyDescent="0.25">
      <c r="A569" s="110">
        <v>345</v>
      </c>
      <c r="B569" s="121" t="s">
        <v>1419</v>
      </c>
      <c r="C569" s="106" t="s">
        <v>1164</v>
      </c>
      <c r="D569" s="110">
        <v>144</v>
      </c>
      <c r="E569" s="53" t="s">
        <v>2295</v>
      </c>
      <c r="F569" s="122">
        <v>64285.714285714283</v>
      </c>
      <c r="G569" s="122">
        <v>56448</v>
      </c>
      <c r="H569" s="122">
        <v>7837.7142857142826</v>
      </c>
      <c r="I569" s="123">
        <f t="shared" si="24"/>
        <v>0.13884839650145767</v>
      </c>
      <c r="J569" s="122" t="s">
        <v>1645</v>
      </c>
      <c r="K569" s="106" t="s">
        <v>1316</v>
      </c>
      <c r="L569" s="122" t="s">
        <v>840</v>
      </c>
      <c r="M569" s="126"/>
      <c r="N569" s="124">
        <v>43570</v>
      </c>
      <c r="O569" s="125" t="s">
        <v>3942</v>
      </c>
      <c r="P569" s="124">
        <v>43830</v>
      </c>
      <c r="Q569" s="125" t="s">
        <v>3822</v>
      </c>
      <c r="R569" s="126"/>
    </row>
    <row r="570" spans="1:18" s="61" customFormat="1" ht="30" customHeight="1" outlineLevel="4" x14ac:dyDescent="0.25">
      <c r="A570" s="110">
        <v>346</v>
      </c>
      <c r="B570" s="121" t="s">
        <v>1419</v>
      </c>
      <c r="C570" s="106" t="s">
        <v>1164</v>
      </c>
      <c r="D570" s="110">
        <v>29</v>
      </c>
      <c r="E570" s="53" t="s">
        <v>724</v>
      </c>
      <c r="F570" s="122">
        <v>90624.999999999985</v>
      </c>
      <c r="G570" s="127"/>
      <c r="H570" s="127"/>
      <c r="I570" s="123" t="e">
        <f t="shared" si="24"/>
        <v>#DIV/0!</v>
      </c>
      <c r="J570" s="122"/>
      <c r="K570" s="122"/>
      <c r="L570" s="122" t="s">
        <v>840</v>
      </c>
      <c r="M570" s="126"/>
      <c r="N570" s="125"/>
      <c r="O570" s="125"/>
      <c r="P570" s="125"/>
      <c r="Q570" s="125"/>
      <c r="R570" s="126"/>
    </row>
    <row r="571" spans="1:18" ht="30" customHeight="1" outlineLevel="4" x14ac:dyDescent="0.25">
      <c r="A571" s="110">
        <v>347</v>
      </c>
      <c r="B571" s="128" t="s">
        <v>1420</v>
      </c>
      <c r="C571" s="56" t="s">
        <v>1164</v>
      </c>
      <c r="D571" s="53">
        <v>2</v>
      </c>
      <c r="E571" s="53" t="s">
        <v>4234</v>
      </c>
      <c r="F571" s="54">
        <v>34401.78571428571</v>
      </c>
      <c r="G571" s="98"/>
      <c r="H571" s="98"/>
      <c r="I571" s="55" t="e">
        <f t="shared" si="24"/>
        <v>#DIV/0!</v>
      </c>
      <c r="J571" s="54"/>
      <c r="K571" s="54"/>
      <c r="L571" s="54" t="s">
        <v>840</v>
      </c>
      <c r="M571" s="59"/>
    </row>
    <row r="572" spans="1:18" ht="15" customHeight="1" outlineLevel="4" x14ac:dyDescent="0.25">
      <c r="A572" s="110">
        <v>348</v>
      </c>
      <c r="B572" s="128" t="s">
        <v>1421</v>
      </c>
      <c r="C572" s="56" t="s">
        <v>1164</v>
      </c>
      <c r="D572" s="53">
        <v>5</v>
      </c>
      <c r="E572" s="53" t="s">
        <v>724</v>
      </c>
      <c r="F572" s="54">
        <v>71361.60714285713</v>
      </c>
      <c r="G572" s="98"/>
      <c r="H572" s="98"/>
      <c r="I572" s="55" t="e">
        <f t="shared" si="24"/>
        <v>#DIV/0!</v>
      </c>
      <c r="J572" s="54"/>
      <c r="K572" s="54"/>
      <c r="L572" s="54" t="s">
        <v>840</v>
      </c>
      <c r="M572" s="59"/>
    </row>
    <row r="573" spans="1:18" ht="15" customHeight="1" outlineLevel="4" x14ac:dyDescent="0.25">
      <c r="A573" s="110">
        <v>349</v>
      </c>
      <c r="B573" s="128" t="s">
        <v>1422</v>
      </c>
      <c r="C573" s="56" t="s">
        <v>1164</v>
      </c>
      <c r="D573" s="53">
        <v>15</v>
      </c>
      <c r="E573" s="53" t="s">
        <v>724</v>
      </c>
      <c r="F573" s="54">
        <v>144589.28571428571</v>
      </c>
      <c r="G573" s="98"/>
      <c r="H573" s="98"/>
      <c r="I573" s="55" t="e">
        <f t="shared" si="24"/>
        <v>#DIV/0!</v>
      </c>
      <c r="J573" s="54"/>
      <c r="K573" s="54"/>
      <c r="L573" s="54" t="s">
        <v>840</v>
      </c>
      <c r="M573" s="59"/>
    </row>
    <row r="574" spans="1:18" s="34" customFormat="1" ht="30" hidden="1" customHeight="1" outlineLevel="4" x14ac:dyDescent="0.25">
      <c r="A574" s="110">
        <v>350</v>
      </c>
      <c r="B574" s="121" t="s">
        <v>1423</v>
      </c>
      <c r="C574" s="106" t="s">
        <v>1164</v>
      </c>
      <c r="D574" s="110">
        <v>15</v>
      </c>
      <c r="E574" s="110" t="s">
        <v>724</v>
      </c>
      <c r="F574" s="122">
        <v>214285.71428571426</v>
      </c>
      <c r="G574" s="122">
        <v>210000</v>
      </c>
      <c r="H574" s="122">
        <v>4285.7142857142608</v>
      </c>
      <c r="I574" s="123">
        <f t="shared" si="24"/>
        <v>2.0408163265306003E-2</v>
      </c>
      <c r="J574" s="122" t="s">
        <v>1646</v>
      </c>
      <c r="K574" s="122" t="s">
        <v>1647</v>
      </c>
      <c r="L574" s="122" t="s">
        <v>840</v>
      </c>
      <c r="M574" s="126"/>
      <c r="N574" s="124">
        <v>43566</v>
      </c>
      <c r="O574" s="125" t="s">
        <v>3947</v>
      </c>
      <c r="P574" s="124">
        <v>43830</v>
      </c>
      <c r="Q574" s="125" t="s">
        <v>3822</v>
      </c>
      <c r="R574" s="126"/>
    </row>
    <row r="575" spans="1:18" ht="15" customHeight="1" outlineLevel="4" x14ac:dyDescent="0.25">
      <c r="A575" s="110">
        <v>351</v>
      </c>
      <c r="B575" s="128" t="s">
        <v>1424</v>
      </c>
      <c r="C575" s="56" t="s">
        <v>1164</v>
      </c>
      <c r="D575" s="53">
        <v>1</v>
      </c>
      <c r="E575" s="53" t="s">
        <v>4239</v>
      </c>
      <c r="F575" s="54">
        <v>487.24107142857139</v>
      </c>
      <c r="G575" s="98"/>
      <c r="H575" s="98"/>
      <c r="I575" s="55" t="e">
        <f t="shared" si="24"/>
        <v>#DIV/0!</v>
      </c>
      <c r="J575" s="54"/>
      <c r="K575" s="54"/>
      <c r="L575" s="54" t="s">
        <v>840</v>
      </c>
      <c r="M575" s="59"/>
    </row>
    <row r="576" spans="1:18" ht="30" customHeight="1" outlineLevel="4" x14ac:dyDescent="0.25">
      <c r="A576" s="110">
        <v>352</v>
      </c>
      <c r="B576" s="128" t="s">
        <v>1425</v>
      </c>
      <c r="C576" s="56" t="s">
        <v>1164</v>
      </c>
      <c r="D576" s="53">
        <v>2</v>
      </c>
      <c r="E576" s="53" t="s">
        <v>724</v>
      </c>
      <c r="F576" s="54">
        <v>24839.28571428571</v>
      </c>
      <c r="G576" s="98"/>
      <c r="H576" s="98"/>
      <c r="I576" s="55" t="e">
        <f t="shared" si="24"/>
        <v>#DIV/0!</v>
      </c>
      <c r="J576" s="54"/>
      <c r="K576" s="54"/>
      <c r="L576" s="54" t="s">
        <v>840</v>
      </c>
      <c r="M576" s="59"/>
    </row>
    <row r="577" spans="1:18" ht="15" customHeight="1" outlineLevel="4" x14ac:dyDescent="0.25">
      <c r="A577" s="110">
        <v>353</v>
      </c>
      <c r="B577" s="128" t="s">
        <v>1426</v>
      </c>
      <c r="C577" s="56" t="s">
        <v>1164</v>
      </c>
      <c r="D577" s="53">
        <v>9</v>
      </c>
      <c r="E577" s="53" t="s">
        <v>724</v>
      </c>
      <c r="F577" s="54">
        <v>22499.999999999996</v>
      </c>
      <c r="G577" s="98"/>
      <c r="H577" s="98"/>
      <c r="I577" s="55" t="e">
        <f t="shared" si="24"/>
        <v>#DIV/0!</v>
      </c>
      <c r="J577" s="54"/>
      <c r="K577" s="54"/>
      <c r="L577" s="54" t="s">
        <v>840</v>
      </c>
      <c r="M577" s="59"/>
    </row>
    <row r="578" spans="1:18" ht="15" customHeight="1" outlineLevel="4" x14ac:dyDescent="0.25">
      <c r="A578" s="110">
        <v>354</v>
      </c>
      <c r="B578" s="128" t="s">
        <v>1426</v>
      </c>
      <c r="C578" s="56" t="s">
        <v>1164</v>
      </c>
      <c r="D578" s="53">
        <v>9</v>
      </c>
      <c r="E578" s="53" t="s">
        <v>724</v>
      </c>
      <c r="F578" s="54">
        <v>22499.999999999996</v>
      </c>
      <c r="G578" s="98"/>
      <c r="H578" s="98"/>
      <c r="I578" s="55" t="e">
        <f t="shared" si="24"/>
        <v>#DIV/0!</v>
      </c>
      <c r="J578" s="54"/>
      <c r="K578" s="54"/>
      <c r="L578" s="54" t="s">
        <v>840</v>
      </c>
      <c r="M578" s="59"/>
    </row>
    <row r="579" spans="1:18" ht="15" customHeight="1" outlineLevel="4" x14ac:dyDescent="0.25">
      <c r="A579" s="110">
        <v>355</v>
      </c>
      <c r="B579" s="128" t="s">
        <v>1426</v>
      </c>
      <c r="C579" s="56" t="s">
        <v>1164</v>
      </c>
      <c r="D579" s="53">
        <v>9</v>
      </c>
      <c r="E579" s="53" t="s">
        <v>724</v>
      </c>
      <c r="F579" s="54">
        <v>22499.999999999996</v>
      </c>
      <c r="G579" s="98"/>
      <c r="H579" s="98"/>
      <c r="I579" s="55" t="e">
        <f t="shared" si="24"/>
        <v>#DIV/0!</v>
      </c>
      <c r="J579" s="54"/>
      <c r="K579" s="54"/>
      <c r="L579" s="54" t="s">
        <v>840</v>
      </c>
      <c r="M579" s="59"/>
    </row>
    <row r="580" spans="1:18" s="34" customFormat="1" ht="30" hidden="1" customHeight="1" outlineLevel="4" x14ac:dyDescent="0.25">
      <c r="A580" s="110">
        <v>356</v>
      </c>
      <c r="B580" s="128" t="s">
        <v>1427</v>
      </c>
      <c r="C580" s="106" t="s">
        <v>1164</v>
      </c>
      <c r="D580" s="110">
        <v>1000</v>
      </c>
      <c r="E580" s="110" t="s">
        <v>724</v>
      </c>
      <c r="F580" s="122">
        <v>718749.99999999988</v>
      </c>
      <c r="G580" s="122">
        <v>276000</v>
      </c>
      <c r="H580" s="122">
        <v>442749.99999999988</v>
      </c>
      <c r="I580" s="123">
        <f t="shared" si="24"/>
        <v>1.6041666666666663</v>
      </c>
      <c r="J580" s="122" t="s">
        <v>1322</v>
      </c>
      <c r="K580" s="122" t="s">
        <v>1648</v>
      </c>
      <c r="L580" s="122" t="s">
        <v>840</v>
      </c>
      <c r="M580" s="126"/>
      <c r="N580" s="124">
        <v>43566</v>
      </c>
      <c r="O580" s="125" t="s">
        <v>3898</v>
      </c>
      <c r="P580" s="124">
        <v>43830</v>
      </c>
      <c r="Q580" s="125" t="s">
        <v>3822</v>
      </c>
      <c r="R580" s="126"/>
    </row>
    <row r="581" spans="1:18" s="34" customFormat="1" ht="45" hidden="1" customHeight="1" outlineLevel="4" x14ac:dyDescent="0.25">
      <c r="A581" s="110">
        <v>357</v>
      </c>
      <c r="B581" s="121" t="s">
        <v>1428</v>
      </c>
      <c r="C581" s="106" t="s">
        <v>1164</v>
      </c>
      <c r="D581" s="110">
        <v>573</v>
      </c>
      <c r="E581" s="110" t="s">
        <v>757</v>
      </c>
      <c r="F581" s="122">
        <v>369508.25892857136</v>
      </c>
      <c r="G581" s="122">
        <v>303690</v>
      </c>
      <c r="H581" s="122">
        <v>65818.258928571362</v>
      </c>
      <c r="I581" s="123">
        <f t="shared" si="24"/>
        <v>0.21672843665768171</v>
      </c>
      <c r="J581" s="122" t="s">
        <v>1322</v>
      </c>
      <c r="K581" s="122" t="s">
        <v>1649</v>
      </c>
      <c r="L581" s="122" t="s">
        <v>840</v>
      </c>
      <c r="M581" s="126"/>
      <c r="N581" s="124">
        <v>43566</v>
      </c>
      <c r="O581" s="125" t="s">
        <v>4272</v>
      </c>
      <c r="P581" s="125" t="s">
        <v>3964</v>
      </c>
      <c r="Q581" s="125" t="s">
        <v>3822</v>
      </c>
      <c r="R581" s="126"/>
    </row>
    <row r="582" spans="1:18" ht="15" customHeight="1" outlineLevel="4" x14ac:dyDescent="0.25">
      <c r="A582" s="110">
        <v>358</v>
      </c>
      <c r="B582" s="128" t="s">
        <v>1429</v>
      </c>
      <c r="C582" s="56" t="s">
        <v>1164</v>
      </c>
      <c r="D582" s="53">
        <v>8</v>
      </c>
      <c r="E582" s="53" t="s">
        <v>724</v>
      </c>
      <c r="F582" s="54">
        <v>19642.857142857141</v>
      </c>
      <c r="G582" s="98"/>
      <c r="H582" s="98"/>
      <c r="I582" s="55" t="e">
        <f t="shared" si="24"/>
        <v>#DIV/0!</v>
      </c>
      <c r="J582" s="54"/>
      <c r="K582" s="54"/>
      <c r="L582" s="54" t="s">
        <v>840</v>
      </c>
      <c r="M582" s="59"/>
    </row>
    <row r="583" spans="1:18" s="34" customFormat="1" ht="45" hidden="1" customHeight="1" outlineLevel="4" x14ac:dyDescent="0.25">
      <c r="A583" s="110">
        <v>359</v>
      </c>
      <c r="B583" s="121" t="s">
        <v>1430</v>
      </c>
      <c r="C583" s="106" t="s">
        <v>1164</v>
      </c>
      <c r="D583" s="110">
        <v>40</v>
      </c>
      <c r="E583" s="110" t="s">
        <v>724</v>
      </c>
      <c r="F583" s="122">
        <v>211999.99999999997</v>
      </c>
      <c r="G583" s="122">
        <v>137904</v>
      </c>
      <c r="H583" s="122">
        <v>74095.999999999971</v>
      </c>
      <c r="I583" s="123">
        <f t="shared" si="24"/>
        <v>0.53730131105696699</v>
      </c>
      <c r="J583" s="122" t="s">
        <v>1322</v>
      </c>
      <c r="K583" s="106" t="s">
        <v>1289</v>
      </c>
      <c r="L583" s="122" t="s">
        <v>840</v>
      </c>
      <c r="M583" s="126"/>
      <c r="N583" s="124">
        <v>43566</v>
      </c>
      <c r="O583" s="125" t="s">
        <v>4274</v>
      </c>
      <c r="P583" s="58" t="s">
        <v>3964</v>
      </c>
      <c r="Q583" s="58" t="s">
        <v>3822</v>
      </c>
      <c r="R583" s="126"/>
    </row>
    <row r="584" spans="1:18" ht="15" customHeight="1" outlineLevel="4" x14ac:dyDescent="0.25">
      <c r="A584" s="110">
        <v>360</v>
      </c>
      <c r="B584" s="128" t="s">
        <v>1431</v>
      </c>
      <c r="C584" s="56" t="s">
        <v>1164</v>
      </c>
      <c r="D584" s="53">
        <v>5</v>
      </c>
      <c r="E584" s="53" t="s">
        <v>724</v>
      </c>
      <c r="F584" s="54">
        <v>25982.142857142855</v>
      </c>
      <c r="G584" s="98"/>
      <c r="H584" s="98"/>
      <c r="I584" s="55" t="e">
        <f t="shared" si="24"/>
        <v>#DIV/0!</v>
      </c>
      <c r="J584" s="54"/>
      <c r="K584" s="54"/>
      <c r="L584" s="54" t="s">
        <v>840</v>
      </c>
      <c r="M584" s="59"/>
    </row>
    <row r="585" spans="1:18" s="34" customFormat="1" ht="30" hidden="1" customHeight="1" outlineLevel="4" x14ac:dyDescent="0.25">
      <c r="A585" s="110">
        <v>361</v>
      </c>
      <c r="B585" s="121" t="s">
        <v>1432</v>
      </c>
      <c r="C585" s="106" t="s">
        <v>1164</v>
      </c>
      <c r="D585" s="110">
        <v>1</v>
      </c>
      <c r="E585" s="110" t="s">
        <v>4238</v>
      </c>
      <c r="F585" s="122">
        <v>224645.77678571426</v>
      </c>
      <c r="G585" s="122">
        <v>224000</v>
      </c>
      <c r="H585" s="122">
        <v>645.77678571426077</v>
      </c>
      <c r="I585" s="123">
        <f t="shared" si="24"/>
        <v>2.8829320790815212E-3</v>
      </c>
      <c r="J585" s="122" t="s">
        <v>1322</v>
      </c>
      <c r="K585" s="122" t="s">
        <v>1647</v>
      </c>
      <c r="L585" s="122" t="s">
        <v>840</v>
      </c>
      <c r="M585" s="126"/>
      <c r="N585" s="124">
        <v>43566</v>
      </c>
      <c r="O585" s="125" t="s">
        <v>3948</v>
      </c>
      <c r="P585" s="124">
        <v>43830</v>
      </c>
      <c r="Q585" s="125" t="s">
        <v>3822</v>
      </c>
      <c r="R585" s="126"/>
    </row>
    <row r="586" spans="1:18" ht="15" customHeight="1" outlineLevel="4" x14ac:dyDescent="0.25">
      <c r="A586" s="110">
        <v>362</v>
      </c>
      <c r="B586" s="128" t="s">
        <v>1433</v>
      </c>
      <c r="C586" s="56" t="s">
        <v>1164</v>
      </c>
      <c r="D586" s="53">
        <v>14</v>
      </c>
      <c r="E586" s="53" t="s">
        <v>724</v>
      </c>
      <c r="F586" s="54">
        <v>41249.999999999993</v>
      </c>
      <c r="G586" s="98"/>
      <c r="H586" s="98"/>
      <c r="I586" s="55" t="e">
        <f t="shared" si="24"/>
        <v>#DIV/0!</v>
      </c>
      <c r="J586" s="54"/>
      <c r="K586" s="54"/>
      <c r="L586" s="54" t="s">
        <v>840</v>
      </c>
      <c r="M586" s="59"/>
    </row>
    <row r="587" spans="1:18" ht="30" customHeight="1" outlineLevel="4" x14ac:dyDescent="0.25">
      <c r="A587" s="110">
        <v>363</v>
      </c>
      <c r="B587" s="128" t="s">
        <v>1434</v>
      </c>
      <c r="C587" s="56" t="s">
        <v>1164</v>
      </c>
      <c r="D587" s="53">
        <v>10</v>
      </c>
      <c r="E587" s="53" t="s">
        <v>724</v>
      </c>
      <c r="F587" s="54">
        <v>17973.214285714283</v>
      </c>
      <c r="G587" s="98"/>
      <c r="H587" s="98"/>
      <c r="I587" s="55" t="e">
        <f t="shared" si="24"/>
        <v>#DIV/0!</v>
      </c>
      <c r="J587" s="54"/>
      <c r="K587" s="54"/>
      <c r="L587" s="54" t="s">
        <v>840</v>
      </c>
      <c r="M587" s="59"/>
    </row>
    <row r="588" spans="1:18" ht="30" customHeight="1" outlineLevel="4" x14ac:dyDescent="0.25">
      <c r="A588" s="110">
        <v>364</v>
      </c>
      <c r="B588" s="128" t="s">
        <v>1434</v>
      </c>
      <c r="C588" s="56" t="s">
        <v>1164</v>
      </c>
      <c r="D588" s="53">
        <v>6</v>
      </c>
      <c r="E588" s="53" t="s">
        <v>724</v>
      </c>
      <c r="F588" s="54">
        <v>107571.42857142857</v>
      </c>
      <c r="G588" s="98"/>
      <c r="H588" s="98"/>
      <c r="I588" s="55" t="e">
        <f t="shared" si="24"/>
        <v>#DIV/0!</v>
      </c>
      <c r="J588" s="54"/>
      <c r="K588" s="54"/>
      <c r="L588" s="54" t="s">
        <v>840</v>
      </c>
      <c r="M588" s="59"/>
    </row>
    <row r="589" spans="1:18" ht="15" customHeight="1" outlineLevel="4" x14ac:dyDescent="0.25">
      <c r="A589" s="110">
        <v>365</v>
      </c>
      <c r="B589" s="128" t="s">
        <v>1435</v>
      </c>
      <c r="C589" s="56" t="s">
        <v>1164</v>
      </c>
      <c r="D589" s="53">
        <v>10</v>
      </c>
      <c r="E589" s="53" t="s">
        <v>724</v>
      </c>
      <c r="F589" s="54">
        <v>225937.49999999997</v>
      </c>
      <c r="G589" s="98"/>
      <c r="H589" s="98"/>
      <c r="I589" s="55" t="e">
        <f t="shared" si="24"/>
        <v>#DIV/0!</v>
      </c>
      <c r="J589" s="54"/>
      <c r="K589" s="54"/>
      <c r="L589" s="54" t="s">
        <v>840</v>
      </c>
      <c r="M589" s="59"/>
    </row>
    <row r="590" spans="1:18" ht="15" customHeight="1" outlineLevel="4" x14ac:dyDescent="0.25">
      <c r="A590" s="110">
        <v>366</v>
      </c>
      <c r="B590" s="128" t="s">
        <v>1436</v>
      </c>
      <c r="C590" s="56" t="s">
        <v>1164</v>
      </c>
      <c r="D590" s="53">
        <v>5</v>
      </c>
      <c r="E590" s="53" t="s">
        <v>724</v>
      </c>
      <c r="F590" s="54">
        <v>442187.49999999994</v>
      </c>
      <c r="G590" s="98"/>
      <c r="H590" s="98"/>
      <c r="I590" s="55" t="e">
        <f t="shared" si="24"/>
        <v>#DIV/0!</v>
      </c>
      <c r="J590" s="54"/>
      <c r="K590" s="54"/>
      <c r="L590" s="54" t="s">
        <v>840</v>
      </c>
      <c r="M590" s="59"/>
    </row>
    <row r="591" spans="1:18" ht="30" customHeight="1" outlineLevel="4" x14ac:dyDescent="0.25">
      <c r="A591" s="110">
        <v>367</v>
      </c>
      <c r="B591" s="128" t="s">
        <v>1437</v>
      </c>
      <c r="C591" s="56" t="s">
        <v>1164</v>
      </c>
      <c r="D591" s="53">
        <v>10</v>
      </c>
      <c r="E591" s="53" t="s">
        <v>724</v>
      </c>
      <c r="F591" s="54">
        <v>2415535.7142857141</v>
      </c>
      <c r="G591" s="98"/>
      <c r="H591" s="98"/>
      <c r="I591" s="55" t="e">
        <f t="shared" si="24"/>
        <v>#DIV/0!</v>
      </c>
      <c r="J591" s="54"/>
      <c r="K591" s="54"/>
      <c r="L591" s="54" t="s">
        <v>840</v>
      </c>
      <c r="M591" s="59"/>
    </row>
    <row r="592" spans="1:18" ht="15" customHeight="1" outlineLevel="4" x14ac:dyDescent="0.25">
      <c r="A592" s="110">
        <v>368</v>
      </c>
      <c r="B592" s="128" t="s">
        <v>1438</v>
      </c>
      <c r="C592" s="56" t="s">
        <v>1164</v>
      </c>
      <c r="D592" s="53">
        <v>10</v>
      </c>
      <c r="E592" s="53" t="s">
        <v>724</v>
      </c>
      <c r="F592" s="54">
        <v>589285.7142857142</v>
      </c>
      <c r="G592" s="98"/>
      <c r="H592" s="98"/>
      <c r="I592" s="55" t="e">
        <f t="shared" si="24"/>
        <v>#DIV/0!</v>
      </c>
      <c r="J592" s="54"/>
      <c r="K592" s="54"/>
      <c r="L592" s="54" t="s">
        <v>840</v>
      </c>
      <c r="M592" s="59"/>
    </row>
    <row r="593" spans="1:13" ht="15" customHeight="1" outlineLevel="4" x14ac:dyDescent="0.25">
      <c r="A593" s="110">
        <v>369</v>
      </c>
      <c r="B593" s="128" t="s">
        <v>1439</v>
      </c>
      <c r="C593" s="56" t="s">
        <v>1164</v>
      </c>
      <c r="D593" s="53">
        <v>10</v>
      </c>
      <c r="E593" s="53" t="s">
        <v>724</v>
      </c>
      <c r="F593" s="54">
        <v>326428.57142857142</v>
      </c>
      <c r="G593" s="98"/>
      <c r="H593" s="98"/>
      <c r="I593" s="55" t="e">
        <f t="shared" si="24"/>
        <v>#DIV/0!</v>
      </c>
      <c r="J593" s="54"/>
      <c r="K593" s="54"/>
      <c r="L593" s="54" t="s">
        <v>840</v>
      </c>
      <c r="M593" s="59"/>
    </row>
    <row r="594" spans="1:13" ht="30" customHeight="1" outlineLevel="4" x14ac:dyDescent="0.25">
      <c r="A594" s="110">
        <v>370</v>
      </c>
      <c r="B594" s="128" t="s">
        <v>1440</v>
      </c>
      <c r="C594" s="56" t="s">
        <v>1164</v>
      </c>
      <c r="D594" s="53">
        <v>5</v>
      </c>
      <c r="E594" s="53" t="s">
        <v>724</v>
      </c>
      <c r="F594" s="54">
        <v>180892.85714285713</v>
      </c>
      <c r="G594" s="98"/>
      <c r="H594" s="98"/>
      <c r="I594" s="55" t="e">
        <f t="shared" si="24"/>
        <v>#DIV/0!</v>
      </c>
      <c r="J594" s="54"/>
      <c r="K594" s="54"/>
      <c r="L594" s="54" t="s">
        <v>840</v>
      </c>
      <c r="M594" s="59"/>
    </row>
    <row r="595" spans="1:13" ht="45" customHeight="1" outlineLevel="4" x14ac:dyDescent="0.25">
      <c r="A595" s="110">
        <v>371</v>
      </c>
      <c r="B595" s="128" t="s">
        <v>1441</v>
      </c>
      <c r="C595" s="56" t="s">
        <v>1164</v>
      </c>
      <c r="D595" s="53">
        <v>5</v>
      </c>
      <c r="E595" s="53" t="s">
        <v>724</v>
      </c>
      <c r="F595" s="54">
        <v>207678.57142857142</v>
      </c>
      <c r="G595" s="98"/>
      <c r="H595" s="98"/>
      <c r="I595" s="55" t="e">
        <f t="shared" si="24"/>
        <v>#DIV/0!</v>
      </c>
      <c r="J595" s="54"/>
      <c r="K595" s="54"/>
      <c r="L595" s="54" t="s">
        <v>840</v>
      </c>
      <c r="M595" s="59"/>
    </row>
    <row r="596" spans="1:13" ht="45" customHeight="1" outlineLevel="4" x14ac:dyDescent="0.25">
      <c r="A596" s="110">
        <v>372</v>
      </c>
      <c r="B596" s="128" t="s">
        <v>1441</v>
      </c>
      <c r="C596" s="56" t="s">
        <v>1164</v>
      </c>
      <c r="D596" s="53">
        <v>5</v>
      </c>
      <c r="E596" s="53" t="s">
        <v>724</v>
      </c>
      <c r="F596" s="54">
        <v>214285.71428571426</v>
      </c>
      <c r="G596" s="98"/>
      <c r="H596" s="98"/>
      <c r="I596" s="55" t="e">
        <f t="shared" si="24"/>
        <v>#DIV/0!</v>
      </c>
      <c r="J596" s="54"/>
      <c r="K596" s="54"/>
      <c r="L596" s="54" t="s">
        <v>840</v>
      </c>
      <c r="M596" s="59"/>
    </row>
    <row r="597" spans="1:13" ht="45" customHeight="1" outlineLevel="4" x14ac:dyDescent="0.25">
      <c r="A597" s="110">
        <v>373</v>
      </c>
      <c r="B597" s="128" t="s">
        <v>1441</v>
      </c>
      <c r="C597" s="56" t="s">
        <v>1164</v>
      </c>
      <c r="D597" s="53">
        <v>5</v>
      </c>
      <c r="E597" s="53" t="s">
        <v>724</v>
      </c>
      <c r="F597" s="54">
        <v>214285.71428571426</v>
      </c>
      <c r="G597" s="98"/>
      <c r="H597" s="98"/>
      <c r="I597" s="55" t="e">
        <f t="shared" si="24"/>
        <v>#DIV/0!</v>
      </c>
      <c r="J597" s="54"/>
      <c r="K597" s="54"/>
      <c r="L597" s="54" t="s">
        <v>840</v>
      </c>
      <c r="M597" s="59"/>
    </row>
    <row r="598" spans="1:13" ht="45" customHeight="1" outlineLevel="4" x14ac:dyDescent="0.25">
      <c r="A598" s="110">
        <v>374</v>
      </c>
      <c r="B598" s="128" t="s">
        <v>1441</v>
      </c>
      <c r="C598" s="56" t="s">
        <v>1164</v>
      </c>
      <c r="D598" s="53">
        <v>5</v>
      </c>
      <c r="E598" s="53" t="s">
        <v>724</v>
      </c>
      <c r="F598" s="54">
        <v>214285.71428571426</v>
      </c>
      <c r="G598" s="98"/>
      <c r="H598" s="98"/>
      <c r="I598" s="55" t="e">
        <f t="shared" si="24"/>
        <v>#DIV/0!</v>
      </c>
      <c r="J598" s="54"/>
      <c r="K598" s="54"/>
      <c r="L598" s="54" t="s">
        <v>840</v>
      </c>
      <c r="M598" s="59"/>
    </row>
    <row r="599" spans="1:13" ht="15" customHeight="1" outlineLevel="4" x14ac:dyDescent="0.25">
      <c r="A599" s="110">
        <v>375</v>
      </c>
      <c r="B599" s="128" t="s">
        <v>1442</v>
      </c>
      <c r="C599" s="56" t="s">
        <v>1164</v>
      </c>
      <c r="D599" s="53">
        <v>20</v>
      </c>
      <c r="E599" s="53" t="s">
        <v>724</v>
      </c>
      <c r="F599" s="54">
        <v>54107.142857142855</v>
      </c>
      <c r="G599" s="98"/>
      <c r="H599" s="98"/>
      <c r="I599" s="55" t="e">
        <f t="shared" si="24"/>
        <v>#DIV/0!</v>
      </c>
      <c r="J599" s="54"/>
      <c r="K599" s="54"/>
      <c r="L599" s="54" t="s">
        <v>840</v>
      </c>
      <c r="M599" s="59"/>
    </row>
    <row r="600" spans="1:13" ht="45" customHeight="1" outlineLevel="4" x14ac:dyDescent="0.25">
      <c r="A600" s="110">
        <v>376</v>
      </c>
      <c r="B600" s="128" t="s">
        <v>1443</v>
      </c>
      <c r="C600" s="56" t="s">
        <v>1164</v>
      </c>
      <c r="D600" s="53">
        <v>400</v>
      </c>
      <c r="E600" s="53" t="s">
        <v>724</v>
      </c>
      <c r="F600" s="54">
        <v>26785.714285714283</v>
      </c>
      <c r="G600" s="98"/>
      <c r="H600" s="98"/>
      <c r="I600" s="55" t="e">
        <f t="shared" si="24"/>
        <v>#DIV/0!</v>
      </c>
      <c r="J600" s="54"/>
      <c r="K600" s="54"/>
      <c r="L600" s="54" t="s">
        <v>840</v>
      </c>
      <c r="M600" s="59"/>
    </row>
    <row r="601" spans="1:13" ht="30" customHeight="1" outlineLevel="4" x14ac:dyDescent="0.25">
      <c r="A601" s="110">
        <v>377</v>
      </c>
      <c r="B601" s="128" t="s">
        <v>1444</v>
      </c>
      <c r="C601" s="56" t="s">
        <v>1164</v>
      </c>
      <c r="D601" s="53">
        <v>2100</v>
      </c>
      <c r="E601" s="53" t="s">
        <v>724</v>
      </c>
      <c r="F601" s="54">
        <v>173700</v>
      </c>
      <c r="G601" s="98"/>
      <c r="H601" s="98"/>
      <c r="I601" s="55" t="e">
        <f t="shared" si="24"/>
        <v>#DIV/0!</v>
      </c>
      <c r="J601" s="54"/>
      <c r="K601" s="54"/>
      <c r="L601" s="54" t="s">
        <v>840</v>
      </c>
      <c r="M601" s="59"/>
    </row>
    <row r="602" spans="1:13" ht="15" customHeight="1" outlineLevel="4" x14ac:dyDescent="0.25">
      <c r="A602" s="110">
        <v>378</v>
      </c>
      <c r="B602" s="128" t="s">
        <v>1445</v>
      </c>
      <c r="C602" s="56" t="s">
        <v>1164</v>
      </c>
      <c r="D602" s="53">
        <v>50</v>
      </c>
      <c r="E602" s="53" t="s">
        <v>724</v>
      </c>
      <c r="F602" s="54">
        <v>293303.57142857142</v>
      </c>
      <c r="G602" s="98"/>
      <c r="H602" s="98"/>
      <c r="I602" s="55" t="e">
        <f t="shared" si="24"/>
        <v>#DIV/0!</v>
      </c>
      <c r="J602" s="54"/>
      <c r="K602" s="54"/>
      <c r="L602" s="54" t="s">
        <v>840</v>
      </c>
      <c r="M602" s="59"/>
    </row>
    <row r="603" spans="1:13" ht="15" customHeight="1" outlineLevel="4" x14ac:dyDescent="0.25">
      <c r="A603" s="110">
        <v>379</v>
      </c>
      <c r="B603" s="128" t="s">
        <v>1446</v>
      </c>
      <c r="C603" s="56" t="s">
        <v>1164</v>
      </c>
      <c r="D603" s="53">
        <v>120</v>
      </c>
      <c r="E603" s="53" t="s">
        <v>724</v>
      </c>
      <c r="F603" s="54">
        <v>803571.42857142852</v>
      </c>
      <c r="G603" s="98"/>
      <c r="H603" s="98"/>
      <c r="I603" s="55" t="e">
        <f t="shared" si="24"/>
        <v>#DIV/0!</v>
      </c>
      <c r="J603" s="54"/>
      <c r="K603" s="54"/>
      <c r="L603" s="54" t="s">
        <v>840</v>
      </c>
      <c r="M603" s="59"/>
    </row>
    <row r="604" spans="1:13" ht="15" customHeight="1" outlineLevel="4" x14ac:dyDescent="0.25">
      <c r="A604" s="110">
        <v>380</v>
      </c>
      <c r="B604" s="128" t="s">
        <v>1447</v>
      </c>
      <c r="C604" s="56" t="s">
        <v>1164</v>
      </c>
      <c r="D604" s="53">
        <v>2</v>
      </c>
      <c r="E604" s="53" t="s">
        <v>4234</v>
      </c>
      <c r="F604" s="54">
        <v>234437.49999999997</v>
      </c>
      <c r="G604" s="98"/>
      <c r="H604" s="98"/>
      <c r="I604" s="55" t="e">
        <f t="shared" si="24"/>
        <v>#DIV/0!</v>
      </c>
      <c r="J604" s="54"/>
      <c r="K604" s="54"/>
      <c r="L604" s="54" t="s">
        <v>840</v>
      </c>
      <c r="M604" s="59"/>
    </row>
    <row r="605" spans="1:13" ht="15" customHeight="1" outlineLevel="4" x14ac:dyDescent="0.25">
      <c r="A605" s="110">
        <v>381</v>
      </c>
      <c r="B605" s="128" t="s">
        <v>1394</v>
      </c>
      <c r="C605" s="56" t="s">
        <v>1164</v>
      </c>
      <c r="D605" s="53">
        <v>1</v>
      </c>
      <c r="E605" s="53" t="s">
        <v>724</v>
      </c>
      <c r="F605" s="54">
        <v>34517.857142857138</v>
      </c>
      <c r="G605" s="98"/>
      <c r="H605" s="98"/>
      <c r="I605" s="55" t="e">
        <f t="shared" si="24"/>
        <v>#DIV/0!</v>
      </c>
      <c r="J605" s="54"/>
      <c r="K605" s="54"/>
      <c r="L605" s="54" t="s">
        <v>840</v>
      </c>
      <c r="M605" s="59"/>
    </row>
    <row r="606" spans="1:13" ht="15" customHeight="1" outlineLevel="4" x14ac:dyDescent="0.25">
      <c r="A606" s="110">
        <v>382</v>
      </c>
      <c r="B606" s="128" t="s">
        <v>1448</v>
      </c>
      <c r="C606" s="56" t="s">
        <v>1164</v>
      </c>
      <c r="D606" s="53">
        <v>40</v>
      </c>
      <c r="E606" s="53" t="s">
        <v>51</v>
      </c>
      <c r="F606" s="54">
        <v>355678.57142857136</v>
      </c>
      <c r="G606" s="98"/>
      <c r="H606" s="98"/>
      <c r="I606" s="55" t="e">
        <f t="shared" si="24"/>
        <v>#DIV/0!</v>
      </c>
      <c r="J606" s="54"/>
      <c r="K606" s="54"/>
      <c r="L606" s="54" t="s">
        <v>840</v>
      </c>
      <c r="M606" s="59"/>
    </row>
    <row r="607" spans="1:13" ht="30" customHeight="1" outlineLevel="4" x14ac:dyDescent="0.25">
      <c r="A607" s="110">
        <v>383</v>
      </c>
      <c r="B607" s="128" t="s">
        <v>1449</v>
      </c>
      <c r="C607" s="56" t="s">
        <v>1164</v>
      </c>
      <c r="D607" s="53">
        <v>1</v>
      </c>
      <c r="E607" s="53" t="s">
        <v>724</v>
      </c>
      <c r="F607" s="54">
        <v>85357.142857142855</v>
      </c>
      <c r="G607" s="98"/>
      <c r="H607" s="98"/>
      <c r="I607" s="55" t="e">
        <f t="shared" si="24"/>
        <v>#DIV/0!</v>
      </c>
      <c r="J607" s="54"/>
      <c r="K607" s="54"/>
      <c r="L607" s="54" t="s">
        <v>840</v>
      </c>
      <c r="M607" s="59"/>
    </row>
    <row r="608" spans="1:13" ht="30" customHeight="1" outlineLevel="4" x14ac:dyDescent="0.25">
      <c r="A608" s="110">
        <v>384</v>
      </c>
      <c r="B608" s="128" t="s">
        <v>1450</v>
      </c>
      <c r="C608" s="56" t="s">
        <v>1164</v>
      </c>
      <c r="D608" s="53">
        <v>1</v>
      </c>
      <c r="E608" s="53" t="s">
        <v>724</v>
      </c>
      <c r="F608" s="54">
        <v>85357.142857142855</v>
      </c>
      <c r="G608" s="98"/>
      <c r="H608" s="98"/>
      <c r="I608" s="55" t="e">
        <f t="shared" si="24"/>
        <v>#DIV/0!</v>
      </c>
      <c r="J608" s="54"/>
      <c r="K608" s="54"/>
      <c r="L608" s="54" t="s">
        <v>840</v>
      </c>
      <c r="M608" s="59"/>
    </row>
    <row r="609" spans="1:18" ht="30" customHeight="1" outlineLevel="4" x14ac:dyDescent="0.25">
      <c r="A609" s="110">
        <v>385</v>
      </c>
      <c r="B609" s="128" t="s">
        <v>1450</v>
      </c>
      <c r="C609" s="56" t="s">
        <v>1164</v>
      </c>
      <c r="D609" s="53">
        <v>1</v>
      </c>
      <c r="E609" s="53" t="s">
        <v>724</v>
      </c>
      <c r="F609" s="54">
        <v>85357.142857142855</v>
      </c>
      <c r="G609" s="98"/>
      <c r="H609" s="98"/>
      <c r="I609" s="55" t="e">
        <f t="shared" si="24"/>
        <v>#DIV/0!</v>
      </c>
      <c r="J609" s="54"/>
      <c r="K609" s="54"/>
      <c r="L609" s="54" t="s">
        <v>840</v>
      </c>
      <c r="M609" s="59"/>
    </row>
    <row r="610" spans="1:18" ht="30" customHeight="1" outlineLevel="4" x14ac:dyDescent="0.25">
      <c r="A610" s="110">
        <v>386</v>
      </c>
      <c r="B610" s="128" t="s">
        <v>1450</v>
      </c>
      <c r="C610" s="56" t="s">
        <v>1164</v>
      </c>
      <c r="D610" s="53">
        <v>1</v>
      </c>
      <c r="E610" s="53" t="s">
        <v>724</v>
      </c>
      <c r="F610" s="54">
        <v>85357.142857142855</v>
      </c>
      <c r="G610" s="98"/>
      <c r="H610" s="98"/>
      <c r="I610" s="55" t="e">
        <f t="shared" ref="I610:I673" si="25">H610/G610</f>
        <v>#DIV/0!</v>
      </c>
      <c r="J610" s="54"/>
      <c r="K610" s="54"/>
      <c r="L610" s="54" t="s">
        <v>840</v>
      </c>
      <c r="M610" s="59"/>
    </row>
    <row r="611" spans="1:18" ht="30" customHeight="1" outlineLevel="4" x14ac:dyDescent="0.25">
      <c r="A611" s="110">
        <v>387</v>
      </c>
      <c r="B611" s="128" t="s">
        <v>1450</v>
      </c>
      <c r="C611" s="56" t="s">
        <v>1164</v>
      </c>
      <c r="D611" s="53">
        <v>1</v>
      </c>
      <c r="E611" s="53" t="s">
        <v>724</v>
      </c>
      <c r="F611" s="54">
        <v>85357.142857142855</v>
      </c>
      <c r="G611" s="98"/>
      <c r="H611" s="98"/>
      <c r="I611" s="55" t="e">
        <f t="shared" si="25"/>
        <v>#DIV/0!</v>
      </c>
      <c r="J611" s="54"/>
      <c r="K611" s="54"/>
      <c r="L611" s="54" t="s">
        <v>840</v>
      </c>
      <c r="M611" s="59"/>
    </row>
    <row r="612" spans="1:18" ht="15" customHeight="1" outlineLevel="4" x14ac:dyDescent="0.25">
      <c r="A612" s="110">
        <v>388</v>
      </c>
      <c r="B612" s="128" t="s">
        <v>1451</v>
      </c>
      <c r="C612" s="56" t="s">
        <v>1164</v>
      </c>
      <c r="D612" s="53">
        <v>2</v>
      </c>
      <c r="E612" s="53" t="s">
        <v>4234</v>
      </c>
      <c r="F612" s="54">
        <v>116071.42857142857</v>
      </c>
      <c r="G612" s="98"/>
      <c r="H612" s="98"/>
      <c r="I612" s="55" t="e">
        <f t="shared" si="25"/>
        <v>#DIV/0!</v>
      </c>
      <c r="J612" s="54"/>
      <c r="K612" s="54"/>
      <c r="L612" s="54" t="s">
        <v>840</v>
      </c>
      <c r="M612" s="59"/>
    </row>
    <row r="613" spans="1:18" ht="30" customHeight="1" outlineLevel="4" x14ac:dyDescent="0.25">
      <c r="A613" s="110">
        <v>389</v>
      </c>
      <c r="B613" s="128" t="s">
        <v>1452</v>
      </c>
      <c r="C613" s="56" t="s">
        <v>1164</v>
      </c>
      <c r="D613" s="53">
        <v>4</v>
      </c>
      <c r="E613" s="53" t="s">
        <v>724</v>
      </c>
      <c r="F613" s="54">
        <v>89285.714285714275</v>
      </c>
      <c r="G613" s="98"/>
      <c r="H613" s="98"/>
      <c r="I613" s="55" t="e">
        <f t="shared" si="25"/>
        <v>#DIV/0!</v>
      </c>
      <c r="J613" s="54"/>
      <c r="K613" s="54"/>
      <c r="L613" s="54" t="s">
        <v>840</v>
      </c>
      <c r="M613" s="59"/>
    </row>
    <row r="614" spans="1:18" ht="45" customHeight="1" outlineLevel="4" x14ac:dyDescent="0.25">
      <c r="A614" s="110">
        <v>390</v>
      </c>
      <c r="B614" s="128" t="s">
        <v>1453</v>
      </c>
      <c r="C614" s="56" t="s">
        <v>1164</v>
      </c>
      <c r="D614" s="53">
        <v>9</v>
      </c>
      <c r="E614" s="53" t="s">
        <v>724</v>
      </c>
      <c r="F614" s="54">
        <v>556071.42857142852</v>
      </c>
      <c r="G614" s="98"/>
      <c r="H614" s="98"/>
      <c r="I614" s="55" t="e">
        <f t="shared" si="25"/>
        <v>#DIV/0!</v>
      </c>
      <c r="J614" s="54"/>
      <c r="K614" s="54"/>
      <c r="L614" s="54" t="s">
        <v>840</v>
      </c>
      <c r="M614" s="59"/>
    </row>
    <row r="615" spans="1:18" ht="15" customHeight="1" outlineLevel="4" x14ac:dyDescent="0.25">
      <c r="A615" s="110">
        <v>391</v>
      </c>
      <c r="B615" s="128" t="s">
        <v>1367</v>
      </c>
      <c r="C615" s="56" t="s">
        <v>1164</v>
      </c>
      <c r="D615" s="53">
        <v>3</v>
      </c>
      <c r="E615" s="53" t="s">
        <v>4234</v>
      </c>
      <c r="F615" s="54">
        <v>227200.23214285713</v>
      </c>
      <c r="G615" s="98"/>
      <c r="H615" s="98"/>
      <c r="I615" s="55" t="e">
        <f t="shared" si="25"/>
        <v>#DIV/0!</v>
      </c>
      <c r="J615" s="54"/>
      <c r="K615" s="54"/>
      <c r="L615" s="54" t="s">
        <v>840</v>
      </c>
      <c r="M615" s="59"/>
    </row>
    <row r="616" spans="1:18" ht="15" customHeight="1" outlineLevel="4" x14ac:dyDescent="0.25">
      <c r="A616" s="110">
        <v>392</v>
      </c>
      <c r="B616" s="128" t="s">
        <v>1454</v>
      </c>
      <c r="C616" s="56" t="s">
        <v>1164</v>
      </c>
      <c r="D616" s="53">
        <v>23</v>
      </c>
      <c r="E616" s="53" t="s">
        <v>4234</v>
      </c>
      <c r="F616" s="54">
        <v>1642857.1428571427</v>
      </c>
      <c r="G616" s="98"/>
      <c r="H616" s="98"/>
      <c r="I616" s="55" t="e">
        <f t="shared" si="25"/>
        <v>#DIV/0!</v>
      </c>
      <c r="J616" s="54"/>
      <c r="K616" s="54"/>
      <c r="L616" s="54" t="s">
        <v>840</v>
      </c>
      <c r="M616" s="59"/>
    </row>
    <row r="617" spans="1:18" ht="15" customHeight="1" outlineLevel="4" x14ac:dyDescent="0.25">
      <c r="A617" s="110">
        <v>393</v>
      </c>
      <c r="B617" s="128" t="s">
        <v>1454</v>
      </c>
      <c r="C617" s="56" t="s">
        <v>1164</v>
      </c>
      <c r="D617" s="53">
        <v>12</v>
      </c>
      <c r="E617" s="53" t="s">
        <v>4234</v>
      </c>
      <c r="F617" s="54">
        <v>1124999.9999999998</v>
      </c>
      <c r="G617" s="98"/>
      <c r="H617" s="98"/>
      <c r="I617" s="55" t="e">
        <f t="shared" si="25"/>
        <v>#DIV/0!</v>
      </c>
      <c r="J617" s="54"/>
      <c r="K617" s="54"/>
      <c r="L617" s="54" t="s">
        <v>840</v>
      </c>
      <c r="M617" s="59"/>
    </row>
    <row r="618" spans="1:18" ht="60" customHeight="1" outlineLevel="4" x14ac:dyDescent="0.25">
      <c r="A618" s="110">
        <v>394</v>
      </c>
      <c r="B618" s="128" t="s">
        <v>1455</v>
      </c>
      <c r="C618" s="56" t="s">
        <v>1164</v>
      </c>
      <c r="D618" s="53">
        <v>30</v>
      </c>
      <c r="E618" s="53" t="s">
        <v>4234</v>
      </c>
      <c r="F618" s="54">
        <v>2210223.2142857141</v>
      </c>
      <c r="G618" s="98"/>
      <c r="H618" s="98"/>
      <c r="I618" s="55" t="e">
        <f t="shared" si="25"/>
        <v>#DIV/0!</v>
      </c>
      <c r="J618" s="54"/>
      <c r="K618" s="54"/>
      <c r="L618" s="54" t="s">
        <v>840</v>
      </c>
      <c r="M618" s="59"/>
    </row>
    <row r="619" spans="1:18" ht="45" customHeight="1" outlineLevel="4" x14ac:dyDescent="0.25">
      <c r="A619" s="110">
        <v>395</v>
      </c>
      <c r="B619" s="128" t="s">
        <v>1456</v>
      </c>
      <c r="C619" s="56" t="s">
        <v>1164</v>
      </c>
      <c r="D619" s="53">
        <v>4260</v>
      </c>
      <c r="E619" s="53" t="s">
        <v>724</v>
      </c>
      <c r="F619" s="54">
        <v>262446.42857142858</v>
      </c>
      <c r="G619" s="98"/>
      <c r="H619" s="98"/>
      <c r="I619" s="55" t="e">
        <f t="shared" si="25"/>
        <v>#DIV/0!</v>
      </c>
      <c r="J619" s="54"/>
      <c r="K619" s="54"/>
      <c r="L619" s="54" t="s">
        <v>840</v>
      </c>
      <c r="M619" s="59"/>
    </row>
    <row r="620" spans="1:18" s="34" customFormat="1" ht="30" hidden="1" customHeight="1" outlineLevel="4" x14ac:dyDescent="0.25">
      <c r="A620" s="110">
        <v>396</v>
      </c>
      <c r="B620" s="121" t="s">
        <v>1457</v>
      </c>
      <c r="C620" s="106" t="s">
        <v>1164</v>
      </c>
      <c r="D620" s="110">
        <v>1065</v>
      </c>
      <c r="E620" s="110" t="s">
        <v>724</v>
      </c>
      <c r="F620" s="122">
        <v>190178.57142857142</v>
      </c>
      <c r="G620" s="122">
        <v>76264.649999999994</v>
      </c>
      <c r="H620" s="122">
        <v>113913.92142857143</v>
      </c>
      <c r="I620" s="123">
        <f t="shared" si="25"/>
        <v>1.4936660881361343</v>
      </c>
      <c r="J620" s="122" t="s">
        <v>1650</v>
      </c>
      <c r="K620" s="106" t="s">
        <v>1316</v>
      </c>
      <c r="L620" s="122" t="s">
        <v>840</v>
      </c>
      <c r="M620" s="126"/>
      <c r="N620" s="124">
        <v>43580</v>
      </c>
      <c r="O620" s="125" t="s">
        <v>3924</v>
      </c>
      <c r="P620" s="124">
        <v>43830</v>
      </c>
      <c r="Q620" s="125" t="s">
        <v>3822</v>
      </c>
      <c r="R620" s="126"/>
    </row>
    <row r="621" spans="1:18" s="34" customFormat="1" ht="30" hidden="1" customHeight="1" outlineLevel="4" x14ac:dyDescent="0.25">
      <c r="A621" s="110">
        <v>397</v>
      </c>
      <c r="B621" s="121" t="s">
        <v>1457</v>
      </c>
      <c r="C621" s="106" t="s">
        <v>1164</v>
      </c>
      <c r="D621" s="110">
        <v>750</v>
      </c>
      <c r="E621" s="110" t="s">
        <v>724</v>
      </c>
      <c r="F621" s="122">
        <v>133928.57142857142</v>
      </c>
      <c r="G621" s="122">
        <v>53707.5</v>
      </c>
      <c r="H621" s="122">
        <v>80221.07142857142</v>
      </c>
      <c r="I621" s="123">
        <f t="shared" si="25"/>
        <v>1.4936660881361341</v>
      </c>
      <c r="J621" s="122" t="s">
        <v>1650</v>
      </c>
      <c r="K621" s="106" t="s">
        <v>1316</v>
      </c>
      <c r="L621" s="122" t="s">
        <v>840</v>
      </c>
      <c r="M621" s="126"/>
      <c r="N621" s="124">
        <v>43580</v>
      </c>
      <c r="O621" s="125" t="s">
        <v>3924</v>
      </c>
      <c r="P621" s="124">
        <v>43830</v>
      </c>
      <c r="Q621" s="125" t="s">
        <v>3822</v>
      </c>
      <c r="R621" s="126"/>
    </row>
    <row r="622" spans="1:18" s="34" customFormat="1" ht="30" hidden="1" customHeight="1" outlineLevel="4" x14ac:dyDescent="0.25">
      <c r="A622" s="110">
        <v>398</v>
      </c>
      <c r="B622" s="121" t="s">
        <v>1457</v>
      </c>
      <c r="C622" s="106" t="s">
        <v>1164</v>
      </c>
      <c r="D622" s="110">
        <v>120</v>
      </c>
      <c r="E622" s="110" t="s">
        <v>724</v>
      </c>
      <c r="F622" s="122">
        <v>21428.571428571428</v>
      </c>
      <c r="G622" s="122">
        <v>8124</v>
      </c>
      <c r="H622" s="122">
        <v>13304.571428571428</v>
      </c>
      <c r="I622" s="123">
        <f t="shared" si="25"/>
        <v>1.6376872757965815</v>
      </c>
      <c r="J622" s="122" t="s">
        <v>1650</v>
      </c>
      <c r="K622" s="106" t="s">
        <v>1316</v>
      </c>
      <c r="L622" s="122" t="s">
        <v>840</v>
      </c>
      <c r="M622" s="126"/>
      <c r="N622" s="124">
        <v>43580</v>
      </c>
      <c r="O622" s="125" t="s">
        <v>3924</v>
      </c>
      <c r="P622" s="124">
        <v>43830</v>
      </c>
      <c r="Q622" s="125" t="s">
        <v>3822</v>
      </c>
      <c r="R622" s="126"/>
    </row>
    <row r="623" spans="1:18" ht="15" customHeight="1" outlineLevel="4" x14ac:dyDescent="0.25">
      <c r="A623" s="110">
        <v>399</v>
      </c>
      <c r="B623" s="128" t="s">
        <v>1368</v>
      </c>
      <c r="C623" s="56" t="s">
        <v>1164</v>
      </c>
      <c r="D623" s="53">
        <v>50</v>
      </c>
      <c r="E623" s="53" t="s">
        <v>724</v>
      </c>
      <c r="F623" s="54">
        <v>714285.7142857142</v>
      </c>
      <c r="G623" s="98"/>
      <c r="H623" s="98"/>
      <c r="I623" s="55" t="e">
        <f t="shared" si="25"/>
        <v>#DIV/0!</v>
      </c>
      <c r="J623" s="54"/>
      <c r="K623" s="54"/>
      <c r="L623" s="54" t="s">
        <v>840</v>
      </c>
      <c r="M623" s="59"/>
    </row>
    <row r="624" spans="1:18" ht="45" customHeight="1" outlineLevel="4" x14ac:dyDescent="0.25">
      <c r="A624" s="110">
        <v>400</v>
      </c>
      <c r="B624" s="128" t="s">
        <v>1458</v>
      </c>
      <c r="C624" s="56" t="s">
        <v>1164</v>
      </c>
      <c r="D624" s="53">
        <v>10</v>
      </c>
      <c r="E624" s="53" t="s">
        <v>724</v>
      </c>
      <c r="F624" s="54">
        <v>20696.428571428569</v>
      </c>
      <c r="G624" s="98"/>
      <c r="H624" s="98"/>
      <c r="I624" s="55" t="e">
        <f t="shared" si="25"/>
        <v>#DIV/0!</v>
      </c>
      <c r="J624" s="54"/>
      <c r="K624" s="54"/>
      <c r="L624" s="54" t="s">
        <v>840</v>
      </c>
      <c r="M624" s="59"/>
    </row>
    <row r="625" spans="1:18" ht="30" customHeight="1" outlineLevel="4" x14ac:dyDescent="0.25">
      <c r="A625" s="110">
        <v>401</v>
      </c>
      <c r="B625" s="128" t="s">
        <v>1459</v>
      </c>
      <c r="C625" s="56" t="s">
        <v>1164</v>
      </c>
      <c r="D625" s="53">
        <v>1</v>
      </c>
      <c r="E625" s="53" t="s">
        <v>4239</v>
      </c>
      <c r="F625" s="54">
        <v>19178.571428571428</v>
      </c>
      <c r="G625" s="98"/>
      <c r="H625" s="98"/>
      <c r="I625" s="55" t="e">
        <f t="shared" si="25"/>
        <v>#DIV/0!</v>
      </c>
      <c r="J625" s="54"/>
      <c r="K625" s="54"/>
      <c r="L625" s="54" t="s">
        <v>840</v>
      </c>
      <c r="M625" s="59"/>
    </row>
    <row r="626" spans="1:18" ht="15" customHeight="1" outlineLevel="4" x14ac:dyDescent="0.25">
      <c r="A626" s="110">
        <v>402</v>
      </c>
      <c r="B626" s="128" t="s">
        <v>73</v>
      </c>
      <c r="C626" s="56" t="s">
        <v>1164</v>
      </c>
      <c r="D626" s="53">
        <v>4</v>
      </c>
      <c r="E626" s="53" t="s">
        <v>724</v>
      </c>
      <c r="F626" s="54">
        <v>217857.14285714284</v>
      </c>
      <c r="G626" s="98"/>
      <c r="H626" s="98"/>
      <c r="I626" s="55" t="e">
        <f t="shared" si="25"/>
        <v>#DIV/0!</v>
      </c>
      <c r="J626" s="54"/>
      <c r="K626" s="54"/>
      <c r="L626" s="54" t="s">
        <v>840</v>
      </c>
      <c r="M626" s="59"/>
    </row>
    <row r="627" spans="1:18" ht="15" customHeight="1" outlineLevel="4" x14ac:dyDescent="0.25">
      <c r="A627" s="110">
        <v>403</v>
      </c>
      <c r="B627" s="128" t="s">
        <v>73</v>
      </c>
      <c r="C627" s="56" t="s">
        <v>1164</v>
      </c>
      <c r="D627" s="53">
        <v>2</v>
      </c>
      <c r="E627" s="53" t="s">
        <v>724</v>
      </c>
      <c r="F627" s="54">
        <v>9821.4285714285706</v>
      </c>
      <c r="G627" s="98"/>
      <c r="H627" s="98"/>
      <c r="I627" s="55" t="e">
        <f t="shared" si="25"/>
        <v>#DIV/0!</v>
      </c>
      <c r="J627" s="54"/>
      <c r="K627" s="54"/>
      <c r="L627" s="54" t="s">
        <v>840</v>
      </c>
      <c r="M627" s="59"/>
    </row>
    <row r="628" spans="1:18" ht="15" customHeight="1" outlineLevel="4" x14ac:dyDescent="0.25">
      <c r="A628" s="110">
        <v>404</v>
      </c>
      <c r="B628" s="128" t="s">
        <v>73</v>
      </c>
      <c r="C628" s="56" t="s">
        <v>1164</v>
      </c>
      <c r="D628" s="53">
        <v>2200</v>
      </c>
      <c r="E628" s="53" t="s">
        <v>724</v>
      </c>
      <c r="F628" s="54">
        <v>47142.857142857138</v>
      </c>
      <c r="G628" s="98"/>
      <c r="H628" s="98"/>
      <c r="I628" s="55" t="e">
        <f t="shared" si="25"/>
        <v>#DIV/0!</v>
      </c>
      <c r="J628" s="54"/>
      <c r="K628" s="54"/>
      <c r="L628" s="54" t="s">
        <v>840</v>
      </c>
      <c r="M628" s="59"/>
    </row>
    <row r="629" spans="1:18" ht="15" customHeight="1" outlineLevel="4" x14ac:dyDescent="0.25">
      <c r="A629" s="110">
        <v>405</v>
      </c>
      <c r="B629" s="128" t="s">
        <v>73</v>
      </c>
      <c r="C629" s="56" t="s">
        <v>1164</v>
      </c>
      <c r="D629" s="53">
        <v>3</v>
      </c>
      <c r="E629" s="53" t="s">
        <v>724</v>
      </c>
      <c r="F629" s="54">
        <v>13125</v>
      </c>
      <c r="G629" s="98"/>
      <c r="H629" s="98"/>
      <c r="I629" s="55" t="e">
        <f t="shared" si="25"/>
        <v>#DIV/0!</v>
      </c>
      <c r="J629" s="54"/>
      <c r="K629" s="54"/>
      <c r="L629" s="54" t="s">
        <v>840</v>
      </c>
      <c r="M629" s="59"/>
    </row>
    <row r="630" spans="1:18" s="34" customFormat="1" ht="30" hidden="1" customHeight="1" outlineLevel="4" x14ac:dyDescent="0.25">
      <c r="A630" s="110">
        <v>406</v>
      </c>
      <c r="B630" s="121" t="s">
        <v>1460</v>
      </c>
      <c r="C630" s="106" t="s">
        <v>1164</v>
      </c>
      <c r="D630" s="110">
        <v>10</v>
      </c>
      <c r="E630" s="110" t="s">
        <v>724</v>
      </c>
      <c r="F630" s="122">
        <v>40178.571428571398</v>
      </c>
      <c r="G630" s="122">
        <v>34000</v>
      </c>
      <c r="H630" s="122">
        <v>6178.5714285713984</v>
      </c>
      <c r="I630" s="123">
        <f t="shared" si="25"/>
        <v>0.18172268907562936</v>
      </c>
      <c r="J630" s="122" t="s">
        <v>1651</v>
      </c>
      <c r="K630" s="122" t="s">
        <v>1652</v>
      </c>
      <c r="L630" s="122" t="s">
        <v>840</v>
      </c>
      <c r="M630" s="126"/>
      <c r="N630" s="124">
        <v>43580</v>
      </c>
      <c r="O630" s="125" t="s">
        <v>3961</v>
      </c>
      <c r="P630" s="124">
        <v>43830</v>
      </c>
      <c r="Q630" s="125" t="s">
        <v>3822</v>
      </c>
      <c r="R630" s="126"/>
    </row>
    <row r="631" spans="1:18" s="34" customFormat="1" ht="30" hidden="1" customHeight="1" outlineLevel="4" x14ac:dyDescent="0.25">
      <c r="A631" s="110">
        <v>407</v>
      </c>
      <c r="B631" s="121" t="s">
        <v>1461</v>
      </c>
      <c r="C631" s="106" t="s">
        <v>1164</v>
      </c>
      <c r="D631" s="110">
        <v>10</v>
      </c>
      <c r="E631" s="110" t="s">
        <v>724</v>
      </c>
      <c r="F631" s="122">
        <v>40178.571428571428</v>
      </c>
      <c r="G631" s="122">
        <v>34000</v>
      </c>
      <c r="H631" s="122">
        <v>6178.5714285714275</v>
      </c>
      <c r="I631" s="123">
        <f t="shared" si="25"/>
        <v>0.18172268907563022</v>
      </c>
      <c r="J631" s="122" t="s">
        <v>1651</v>
      </c>
      <c r="K631" s="122" t="s">
        <v>1652</v>
      </c>
      <c r="L631" s="122" t="s">
        <v>840</v>
      </c>
      <c r="M631" s="126"/>
      <c r="N631" s="124">
        <v>43580</v>
      </c>
      <c r="O631" s="125" t="s">
        <v>3961</v>
      </c>
      <c r="P631" s="124">
        <v>43830</v>
      </c>
      <c r="Q631" s="125" t="s">
        <v>3822</v>
      </c>
      <c r="R631" s="126"/>
    </row>
    <row r="632" spans="1:18" ht="30" customHeight="1" outlineLevel="4" x14ac:dyDescent="0.25">
      <c r="A632" s="110">
        <v>408</v>
      </c>
      <c r="B632" s="128" t="s">
        <v>1462</v>
      </c>
      <c r="C632" s="56" t="s">
        <v>1164</v>
      </c>
      <c r="D632" s="53" t="s">
        <v>103</v>
      </c>
      <c r="E632" s="53" t="s">
        <v>724</v>
      </c>
      <c r="F632" s="54">
        <v>120982.14285714284</v>
      </c>
      <c r="G632" s="98"/>
      <c r="H632" s="98"/>
      <c r="I632" s="55" t="e">
        <f t="shared" si="25"/>
        <v>#DIV/0!</v>
      </c>
      <c r="J632" s="54"/>
      <c r="K632" s="54"/>
      <c r="L632" s="54" t="s">
        <v>840</v>
      </c>
      <c r="M632" s="59"/>
    </row>
    <row r="633" spans="1:18" ht="15" customHeight="1" outlineLevel="4" x14ac:dyDescent="0.25">
      <c r="A633" s="110">
        <v>409</v>
      </c>
      <c r="B633" s="128" t="s">
        <v>1463</v>
      </c>
      <c r="C633" s="56" t="s">
        <v>1164</v>
      </c>
      <c r="D633" s="53">
        <v>24</v>
      </c>
      <c r="E633" s="53" t="s">
        <v>724</v>
      </c>
      <c r="F633" s="54">
        <v>642857.14285714272</v>
      </c>
      <c r="G633" s="98"/>
      <c r="H633" s="98"/>
      <c r="I633" s="55" t="e">
        <f t="shared" si="25"/>
        <v>#DIV/0!</v>
      </c>
      <c r="J633" s="54"/>
      <c r="K633" s="54"/>
      <c r="L633" s="54" t="s">
        <v>840</v>
      </c>
      <c r="M633" s="59"/>
    </row>
    <row r="634" spans="1:18" ht="30" customHeight="1" outlineLevel="4" x14ac:dyDescent="0.25">
      <c r="A634" s="110">
        <v>410</v>
      </c>
      <c r="B634" s="128" t="s">
        <v>1464</v>
      </c>
      <c r="C634" s="56" t="s">
        <v>1164</v>
      </c>
      <c r="D634" s="53">
        <v>2</v>
      </c>
      <c r="E634" s="53" t="s">
        <v>724</v>
      </c>
      <c r="F634" s="54">
        <v>35714.28571428571</v>
      </c>
      <c r="G634" s="98"/>
      <c r="H634" s="98"/>
      <c r="I634" s="55" t="e">
        <f t="shared" si="25"/>
        <v>#DIV/0!</v>
      </c>
      <c r="J634" s="54"/>
      <c r="K634" s="54"/>
      <c r="L634" s="54" t="s">
        <v>840</v>
      </c>
      <c r="M634" s="59"/>
    </row>
    <row r="635" spans="1:18" ht="15" customHeight="1" outlineLevel="4" x14ac:dyDescent="0.25">
      <c r="A635" s="110">
        <v>411</v>
      </c>
      <c r="B635" s="128" t="s">
        <v>1465</v>
      </c>
      <c r="C635" s="56" t="s">
        <v>1164</v>
      </c>
      <c r="D635" s="53">
        <v>5</v>
      </c>
      <c r="E635" s="53" t="s">
        <v>724</v>
      </c>
      <c r="F635" s="54">
        <v>78204.73214285713</v>
      </c>
      <c r="G635" s="98"/>
      <c r="H635" s="98"/>
      <c r="I635" s="55" t="e">
        <f t="shared" si="25"/>
        <v>#DIV/0!</v>
      </c>
      <c r="J635" s="54"/>
      <c r="K635" s="54"/>
      <c r="L635" s="54" t="s">
        <v>840</v>
      </c>
      <c r="M635" s="59"/>
    </row>
    <row r="636" spans="1:18" ht="30" customHeight="1" outlineLevel="4" x14ac:dyDescent="0.25">
      <c r="A636" s="110">
        <v>412</v>
      </c>
      <c r="B636" s="128" t="s">
        <v>1466</v>
      </c>
      <c r="C636" s="56" t="s">
        <v>1164</v>
      </c>
      <c r="D636" s="53">
        <v>20</v>
      </c>
      <c r="E636" s="53" t="s">
        <v>724</v>
      </c>
      <c r="F636" s="54">
        <v>25714.28571428571</v>
      </c>
      <c r="G636" s="98"/>
      <c r="H636" s="98"/>
      <c r="I636" s="55" t="e">
        <f t="shared" si="25"/>
        <v>#DIV/0!</v>
      </c>
      <c r="J636" s="54"/>
      <c r="K636" s="54"/>
      <c r="L636" s="54" t="s">
        <v>840</v>
      </c>
      <c r="M636" s="59"/>
    </row>
    <row r="637" spans="1:18" s="34" customFormat="1" ht="30" hidden="1" customHeight="1" outlineLevel="4" x14ac:dyDescent="0.25">
      <c r="A637" s="110">
        <v>413</v>
      </c>
      <c r="B637" s="121" t="s">
        <v>1467</v>
      </c>
      <c r="C637" s="106" t="s">
        <v>1164</v>
      </c>
      <c r="D637" s="110">
        <v>35</v>
      </c>
      <c r="E637" s="110" t="s">
        <v>724</v>
      </c>
      <c r="F637" s="122">
        <v>68749.999999999985</v>
      </c>
      <c r="G637" s="122">
        <v>38850</v>
      </c>
      <c r="H637" s="122">
        <v>29899.999999999985</v>
      </c>
      <c r="I637" s="123">
        <f t="shared" si="25"/>
        <v>0.76962676962676924</v>
      </c>
      <c r="J637" s="122" t="s">
        <v>1651</v>
      </c>
      <c r="K637" s="122" t="s">
        <v>1575</v>
      </c>
      <c r="L637" s="122" t="s">
        <v>840</v>
      </c>
      <c r="M637" s="126"/>
      <c r="N637" s="124">
        <v>43579</v>
      </c>
      <c r="O637" s="125" t="s">
        <v>3931</v>
      </c>
      <c r="P637" s="124">
        <v>43830</v>
      </c>
      <c r="Q637" s="125" t="s">
        <v>3822</v>
      </c>
      <c r="R637" s="126"/>
    </row>
    <row r="638" spans="1:18" ht="30" customHeight="1" outlineLevel="4" x14ac:dyDescent="0.25">
      <c r="A638" s="110">
        <v>414</v>
      </c>
      <c r="B638" s="128" t="s">
        <v>1468</v>
      </c>
      <c r="C638" s="56" t="s">
        <v>1164</v>
      </c>
      <c r="D638" s="53">
        <v>272</v>
      </c>
      <c r="E638" s="53" t="s">
        <v>724</v>
      </c>
      <c r="F638" s="54">
        <v>166599.99999999997</v>
      </c>
      <c r="G638" s="98"/>
      <c r="H638" s="98"/>
      <c r="I638" s="55" t="e">
        <f t="shared" si="25"/>
        <v>#DIV/0!</v>
      </c>
      <c r="J638" s="54"/>
      <c r="K638" s="54"/>
      <c r="L638" s="54" t="s">
        <v>840</v>
      </c>
      <c r="M638" s="59"/>
    </row>
    <row r="639" spans="1:18" ht="30" customHeight="1" outlineLevel="4" x14ac:dyDescent="0.25">
      <c r="A639" s="110">
        <v>415</v>
      </c>
      <c r="B639" s="128" t="s">
        <v>1469</v>
      </c>
      <c r="C639" s="56" t="s">
        <v>1164</v>
      </c>
      <c r="D639" s="53">
        <v>150</v>
      </c>
      <c r="E639" s="53" t="s">
        <v>724</v>
      </c>
      <c r="F639" s="54">
        <v>401785.71428571426</v>
      </c>
      <c r="G639" s="98"/>
      <c r="H639" s="98"/>
      <c r="I639" s="55" t="e">
        <f t="shared" si="25"/>
        <v>#DIV/0!</v>
      </c>
      <c r="J639" s="54"/>
      <c r="K639" s="54"/>
      <c r="L639" s="54" t="s">
        <v>840</v>
      </c>
      <c r="M639" s="59"/>
    </row>
    <row r="640" spans="1:18" ht="30" customHeight="1" outlineLevel="4" x14ac:dyDescent="0.25">
      <c r="A640" s="110">
        <v>416</v>
      </c>
      <c r="B640" s="128" t="s">
        <v>1470</v>
      </c>
      <c r="C640" s="56" t="s">
        <v>1164</v>
      </c>
      <c r="D640" s="53">
        <v>150</v>
      </c>
      <c r="E640" s="53" t="s">
        <v>724</v>
      </c>
      <c r="F640" s="54">
        <v>401785.71428571426</v>
      </c>
      <c r="G640" s="98"/>
      <c r="H640" s="98"/>
      <c r="I640" s="55" t="e">
        <f t="shared" si="25"/>
        <v>#DIV/0!</v>
      </c>
      <c r="J640" s="54"/>
      <c r="K640" s="54"/>
      <c r="L640" s="54" t="s">
        <v>840</v>
      </c>
      <c r="M640" s="59"/>
    </row>
    <row r="641" spans="1:18" ht="30" customHeight="1" outlineLevel="4" x14ac:dyDescent="0.25">
      <c r="A641" s="110">
        <v>417</v>
      </c>
      <c r="B641" s="128" t="s">
        <v>1471</v>
      </c>
      <c r="C641" s="56" t="s">
        <v>1164</v>
      </c>
      <c r="D641" s="53">
        <v>150</v>
      </c>
      <c r="E641" s="53" t="s">
        <v>724</v>
      </c>
      <c r="F641" s="54">
        <v>80357.142857142855</v>
      </c>
      <c r="G641" s="98"/>
      <c r="H641" s="98"/>
      <c r="I641" s="55" t="e">
        <f t="shared" si="25"/>
        <v>#DIV/0!</v>
      </c>
      <c r="J641" s="54"/>
      <c r="K641" s="54"/>
      <c r="L641" s="54" t="s">
        <v>840</v>
      </c>
      <c r="M641" s="59"/>
    </row>
    <row r="642" spans="1:18" ht="30" customHeight="1" outlineLevel="4" x14ac:dyDescent="0.25">
      <c r="A642" s="110">
        <v>418</v>
      </c>
      <c r="B642" s="128" t="s">
        <v>1472</v>
      </c>
      <c r="C642" s="56" t="s">
        <v>1164</v>
      </c>
      <c r="D642" s="53">
        <v>1000</v>
      </c>
      <c r="E642" s="53" t="s">
        <v>724</v>
      </c>
      <c r="F642" s="54">
        <v>1908482.1428571427</v>
      </c>
      <c r="G642" s="98"/>
      <c r="H642" s="98"/>
      <c r="I642" s="55" t="e">
        <f t="shared" si="25"/>
        <v>#DIV/0!</v>
      </c>
      <c r="J642" s="54"/>
      <c r="K642" s="54"/>
      <c r="L642" s="54" t="s">
        <v>840</v>
      </c>
      <c r="M642" s="59"/>
    </row>
    <row r="643" spans="1:18" ht="15" customHeight="1" outlineLevel="4" x14ac:dyDescent="0.25">
      <c r="A643" s="110">
        <v>419</v>
      </c>
      <c r="B643" s="128" t="s">
        <v>1473</v>
      </c>
      <c r="C643" s="56" t="s">
        <v>1164</v>
      </c>
      <c r="D643" s="53">
        <v>60</v>
      </c>
      <c r="E643" s="53" t="s">
        <v>1572</v>
      </c>
      <c r="F643" s="54">
        <v>80357.142857142855</v>
      </c>
      <c r="G643" s="98"/>
      <c r="H643" s="98"/>
      <c r="I643" s="55" t="e">
        <f t="shared" si="25"/>
        <v>#DIV/0!</v>
      </c>
      <c r="J643" s="54"/>
      <c r="K643" s="54"/>
      <c r="L643" s="54" t="s">
        <v>840</v>
      </c>
      <c r="M643" s="59"/>
    </row>
    <row r="644" spans="1:18" ht="45" customHeight="1" outlineLevel="4" x14ac:dyDescent="0.25">
      <c r="A644" s="110">
        <v>420</v>
      </c>
      <c r="B644" s="128" t="s">
        <v>1474</v>
      </c>
      <c r="C644" s="56" t="s">
        <v>1164</v>
      </c>
      <c r="D644" s="53">
        <v>5</v>
      </c>
      <c r="E644" s="53" t="s">
        <v>4234</v>
      </c>
      <c r="F644" s="54">
        <v>55803.57142857142</v>
      </c>
      <c r="G644" s="98"/>
      <c r="H644" s="98"/>
      <c r="I644" s="55" t="e">
        <f t="shared" si="25"/>
        <v>#DIV/0!</v>
      </c>
      <c r="J644" s="54"/>
      <c r="K644" s="54"/>
      <c r="L644" s="54" t="s">
        <v>840</v>
      </c>
      <c r="M644" s="59"/>
    </row>
    <row r="645" spans="1:18" s="34" customFormat="1" ht="60" hidden="1" customHeight="1" outlineLevel="4" x14ac:dyDescent="0.25">
      <c r="A645" s="110">
        <v>421</v>
      </c>
      <c r="B645" s="121" t="s">
        <v>1475</v>
      </c>
      <c r="C645" s="106" t="s">
        <v>1164</v>
      </c>
      <c r="D645" s="110">
        <v>20</v>
      </c>
      <c r="E645" s="110" t="s">
        <v>1573</v>
      </c>
      <c r="F645" s="122">
        <v>803571.42857142852</v>
      </c>
      <c r="G645" s="122">
        <v>600000</v>
      </c>
      <c r="H645" s="122">
        <v>203571.42857142852</v>
      </c>
      <c r="I645" s="123">
        <f t="shared" si="25"/>
        <v>0.33928571428571419</v>
      </c>
      <c r="J645" s="122" t="s">
        <v>1651</v>
      </c>
      <c r="K645" s="122" t="s">
        <v>1652</v>
      </c>
      <c r="L645" s="122" t="s">
        <v>840</v>
      </c>
      <c r="M645" s="126"/>
      <c r="N645" s="124">
        <v>43580</v>
      </c>
      <c r="O645" s="125" t="s">
        <v>3961</v>
      </c>
      <c r="P645" s="124">
        <v>43830</v>
      </c>
      <c r="Q645" s="125" t="s">
        <v>3822</v>
      </c>
      <c r="R645" s="126"/>
    </row>
    <row r="646" spans="1:18" ht="15" customHeight="1" outlineLevel="4" x14ac:dyDescent="0.25">
      <c r="A646" s="110">
        <v>422</v>
      </c>
      <c r="B646" s="128" t="s">
        <v>1476</v>
      </c>
      <c r="C646" s="56" t="s">
        <v>1164</v>
      </c>
      <c r="D646" s="53">
        <v>5</v>
      </c>
      <c r="E646" s="53" t="s">
        <v>724</v>
      </c>
      <c r="F646" s="54">
        <v>32142.857142857138</v>
      </c>
      <c r="G646" s="98"/>
      <c r="H646" s="98"/>
      <c r="I646" s="55" t="e">
        <f t="shared" si="25"/>
        <v>#DIV/0!</v>
      </c>
      <c r="J646" s="54"/>
      <c r="K646" s="54"/>
      <c r="L646" s="54" t="s">
        <v>840</v>
      </c>
      <c r="M646" s="59"/>
    </row>
    <row r="647" spans="1:18" ht="15" customHeight="1" outlineLevel="4" x14ac:dyDescent="0.25">
      <c r="A647" s="110">
        <v>423</v>
      </c>
      <c r="B647" s="128" t="s">
        <v>1476</v>
      </c>
      <c r="C647" s="56" t="s">
        <v>1164</v>
      </c>
      <c r="D647" s="53">
        <v>12</v>
      </c>
      <c r="E647" s="53" t="s">
        <v>724</v>
      </c>
      <c r="F647" s="54">
        <v>160714.28571428568</v>
      </c>
      <c r="G647" s="98"/>
      <c r="H647" s="98"/>
      <c r="I647" s="55" t="e">
        <f t="shared" si="25"/>
        <v>#DIV/0!</v>
      </c>
      <c r="J647" s="54"/>
      <c r="K647" s="54"/>
      <c r="L647" s="54" t="s">
        <v>840</v>
      </c>
      <c r="M647" s="59"/>
    </row>
    <row r="648" spans="1:18" ht="15" customHeight="1" outlineLevel="4" x14ac:dyDescent="0.25">
      <c r="A648" s="110">
        <v>424</v>
      </c>
      <c r="B648" s="128" t="s">
        <v>1476</v>
      </c>
      <c r="C648" s="56" t="s">
        <v>1164</v>
      </c>
      <c r="D648" s="53">
        <v>3</v>
      </c>
      <c r="E648" s="53" t="s">
        <v>724</v>
      </c>
      <c r="F648" s="54">
        <v>19285.714285714283</v>
      </c>
      <c r="G648" s="98"/>
      <c r="H648" s="98"/>
      <c r="I648" s="55" t="e">
        <f t="shared" si="25"/>
        <v>#DIV/0!</v>
      </c>
      <c r="J648" s="54"/>
      <c r="K648" s="54"/>
      <c r="L648" s="54" t="s">
        <v>840</v>
      </c>
      <c r="M648" s="59"/>
    </row>
    <row r="649" spans="1:18" ht="15" customHeight="1" outlineLevel="4" x14ac:dyDescent="0.25">
      <c r="A649" s="110">
        <v>425</v>
      </c>
      <c r="B649" s="128" t="s">
        <v>1476</v>
      </c>
      <c r="C649" s="56" t="s">
        <v>1164</v>
      </c>
      <c r="D649" s="53">
        <v>4</v>
      </c>
      <c r="E649" s="53" t="s">
        <v>724</v>
      </c>
      <c r="F649" s="54">
        <v>103571.42857142857</v>
      </c>
      <c r="G649" s="98"/>
      <c r="H649" s="98"/>
      <c r="I649" s="55" t="e">
        <f t="shared" si="25"/>
        <v>#DIV/0!</v>
      </c>
      <c r="J649" s="54"/>
      <c r="K649" s="54"/>
      <c r="L649" s="54" t="s">
        <v>840</v>
      </c>
      <c r="M649" s="59"/>
    </row>
    <row r="650" spans="1:18" ht="30" customHeight="1" outlineLevel="4" x14ac:dyDescent="0.25">
      <c r="A650" s="110">
        <v>426</v>
      </c>
      <c r="B650" s="128" t="s">
        <v>1477</v>
      </c>
      <c r="C650" s="56" t="s">
        <v>1164</v>
      </c>
      <c r="D650" s="53">
        <v>50</v>
      </c>
      <c r="E650" s="53" t="s">
        <v>724</v>
      </c>
      <c r="F650" s="54">
        <v>209821.42857142852</v>
      </c>
      <c r="G650" s="98"/>
      <c r="H650" s="98"/>
      <c r="I650" s="55" t="e">
        <f t="shared" si="25"/>
        <v>#DIV/0!</v>
      </c>
      <c r="J650" s="54"/>
      <c r="K650" s="54"/>
      <c r="L650" s="54" t="s">
        <v>840</v>
      </c>
      <c r="M650" s="59"/>
    </row>
    <row r="651" spans="1:18" ht="30" customHeight="1" outlineLevel="4" x14ac:dyDescent="0.25">
      <c r="A651" s="110">
        <v>427</v>
      </c>
      <c r="B651" s="128" t="s">
        <v>1478</v>
      </c>
      <c r="C651" s="56" t="s">
        <v>1164</v>
      </c>
      <c r="D651" s="53">
        <v>50</v>
      </c>
      <c r="E651" s="53" t="s">
        <v>724</v>
      </c>
      <c r="F651" s="54">
        <v>200892.85714285713</v>
      </c>
      <c r="G651" s="98"/>
      <c r="H651" s="98"/>
      <c r="I651" s="55" t="e">
        <f t="shared" si="25"/>
        <v>#DIV/0!</v>
      </c>
      <c r="J651" s="54"/>
      <c r="K651" s="54"/>
      <c r="L651" s="54" t="s">
        <v>840</v>
      </c>
      <c r="M651" s="59"/>
    </row>
    <row r="652" spans="1:18" s="34" customFormat="1" ht="30" hidden="1" customHeight="1" outlineLevel="4" x14ac:dyDescent="0.25">
      <c r="A652" s="110">
        <v>428</v>
      </c>
      <c r="B652" s="121" t="s">
        <v>1479</v>
      </c>
      <c r="C652" s="106" t="s">
        <v>1164</v>
      </c>
      <c r="D652" s="110">
        <v>2420</v>
      </c>
      <c r="E652" s="110" t="s">
        <v>724</v>
      </c>
      <c r="F652" s="122">
        <v>412696.42857142858</v>
      </c>
      <c r="G652" s="122">
        <v>266200</v>
      </c>
      <c r="H652" s="122">
        <v>146496.42857142858</v>
      </c>
      <c r="I652" s="123">
        <f t="shared" si="25"/>
        <v>0.55032467532467533</v>
      </c>
      <c r="J652" s="122" t="s">
        <v>1653</v>
      </c>
      <c r="K652" s="122" t="s">
        <v>1622</v>
      </c>
      <c r="L652" s="122" t="s">
        <v>840</v>
      </c>
      <c r="M652" s="126"/>
      <c r="N652" s="124">
        <v>43580</v>
      </c>
      <c r="O652" s="125" t="s">
        <v>3925</v>
      </c>
      <c r="P652" s="124">
        <v>43830</v>
      </c>
      <c r="Q652" s="125" t="s">
        <v>3822</v>
      </c>
      <c r="R652" s="126"/>
    </row>
    <row r="653" spans="1:18" s="34" customFormat="1" ht="30" hidden="1" customHeight="1" outlineLevel="4" x14ac:dyDescent="0.25">
      <c r="A653" s="110">
        <v>429</v>
      </c>
      <c r="B653" s="121" t="s">
        <v>1342</v>
      </c>
      <c r="C653" s="106" t="s">
        <v>1164</v>
      </c>
      <c r="D653" s="110">
        <v>10</v>
      </c>
      <c r="E653" s="110" t="s">
        <v>4237</v>
      </c>
      <c r="F653" s="122">
        <v>168750</v>
      </c>
      <c r="G653" s="122">
        <v>168750</v>
      </c>
      <c r="H653" s="122">
        <v>0</v>
      </c>
      <c r="I653" s="123">
        <f t="shared" si="25"/>
        <v>0</v>
      </c>
      <c r="J653" s="122" t="s">
        <v>1651</v>
      </c>
      <c r="K653" s="122" t="s">
        <v>1575</v>
      </c>
      <c r="L653" s="122" t="s">
        <v>840</v>
      </c>
      <c r="M653" s="126"/>
      <c r="N653" s="124">
        <v>43579</v>
      </c>
      <c r="O653" s="125" t="s">
        <v>3931</v>
      </c>
      <c r="P653" s="124">
        <v>43830</v>
      </c>
      <c r="Q653" s="125" t="s">
        <v>3822</v>
      </c>
      <c r="R653" s="126"/>
    </row>
    <row r="654" spans="1:18" s="34" customFormat="1" ht="30" hidden="1" customHeight="1" outlineLevel="4" x14ac:dyDescent="0.25">
      <c r="A654" s="110">
        <v>430</v>
      </c>
      <c r="B654" s="121" t="s">
        <v>1342</v>
      </c>
      <c r="C654" s="106" t="s">
        <v>1164</v>
      </c>
      <c r="D654" s="110">
        <v>15</v>
      </c>
      <c r="E654" s="110" t="s">
        <v>4237</v>
      </c>
      <c r="F654" s="122">
        <v>247767.85714285713</v>
      </c>
      <c r="G654" s="122">
        <v>247755</v>
      </c>
      <c r="H654" s="122">
        <v>12.857142857130384</v>
      </c>
      <c r="I654" s="123">
        <f t="shared" si="25"/>
        <v>5.1894584800025769E-5</v>
      </c>
      <c r="J654" s="122" t="s">
        <v>1651</v>
      </c>
      <c r="K654" s="122" t="s">
        <v>1575</v>
      </c>
      <c r="L654" s="122" t="s">
        <v>840</v>
      </c>
      <c r="M654" s="126"/>
      <c r="N654" s="124">
        <v>43579</v>
      </c>
      <c r="O654" s="125" t="s">
        <v>3931</v>
      </c>
      <c r="P654" s="124">
        <v>43830</v>
      </c>
      <c r="Q654" s="125" t="s">
        <v>3822</v>
      </c>
      <c r="R654" s="126"/>
    </row>
    <row r="655" spans="1:18" ht="45" customHeight="1" outlineLevel="4" x14ac:dyDescent="0.25">
      <c r="A655" s="110">
        <v>431</v>
      </c>
      <c r="B655" s="128" t="s">
        <v>1480</v>
      </c>
      <c r="C655" s="56" t="s">
        <v>1164</v>
      </c>
      <c r="D655" s="53">
        <v>15</v>
      </c>
      <c r="E655" s="53" t="s">
        <v>4237</v>
      </c>
      <c r="F655" s="54">
        <v>227544.64285714284</v>
      </c>
      <c r="G655" s="98"/>
      <c r="H655" s="98"/>
      <c r="I655" s="55" t="e">
        <f t="shared" si="25"/>
        <v>#DIV/0!</v>
      </c>
      <c r="J655" s="54"/>
      <c r="K655" s="54"/>
      <c r="L655" s="54" t="s">
        <v>840</v>
      </c>
      <c r="M655" s="59"/>
    </row>
    <row r="656" spans="1:18" ht="45" customHeight="1" outlineLevel="4" x14ac:dyDescent="0.25">
      <c r="A656" s="110">
        <v>432</v>
      </c>
      <c r="B656" s="128" t="s">
        <v>162</v>
      </c>
      <c r="C656" s="56" t="s">
        <v>1164</v>
      </c>
      <c r="D656" s="53">
        <v>1</v>
      </c>
      <c r="E656" s="53" t="s">
        <v>4237</v>
      </c>
      <c r="F656" s="54">
        <v>490294.64285714278</v>
      </c>
      <c r="G656" s="98"/>
      <c r="H656" s="98"/>
      <c r="I656" s="55" t="e">
        <f t="shared" si="25"/>
        <v>#DIV/0!</v>
      </c>
      <c r="J656" s="54"/>
      <c r="K656" s="54"/>
      <c r="L656" s="54" t="s">
        <v>840</v>
      </c>
      <c r="M656" s="59"/>
    </row>
    <row r="657" spans="1:18" ht="15" customHeight="1" outlineLevel="4" x14ac:dyDescent="0.25">
      <c r="A657" s="110">
        <v>433</v>
      </c>
      <c r="B657" s="121" t="s">
        <v>1481</v>
      </c>
      <c r="C657" s="56" t="s">
        <v>1164</v>
      </c>
      <c r="D657" s="53">
        <v>1</v>
      </c>
      <c r="E657" s="53" t="s">
        <v>724</v>
      </c>
      <c r="F657" s="54">
        <v>212424.10714285713</v>
      </c>
      <c r="G657" s="98"/>
      <c r="H657" s="98"/>
      <c r="I657" s="55" t="e">
        <f t="shared" si="25"/>
        <v>#DIV/0!</v>
      </c>
      <c r="J657" s="54"/>
      <c r="K657" s="54"/>
      <c r="L657" s="54" t="s">
        <v>840</v>
      </c>
      <c r="M657" s="59"/>
    </row>
    <row r="658" spans="1:18" ht="15" customHeight="1" outlineLevel="4" x14ac:dyDescent="0.25">
      <c r="A658" s="110">
        <v>434</v>
      </c>
      <c r="B658" s="128" t="s">
        <v>718</v>
      </c>
      <c r="C658" s="56" t="s">
        <v>1164</v>
      </c>
      <c r="D658" s="53">
        <v>26</v>
      </c>
      <c r="E658" s="53" t="s">
        <v>4234</v>
      </c>
      <c r="F658" s="54">
        <v>796946.42857142841</v>
      </c>
      <c r="G658" s="98"/>
      <c r="H658" s="98"/>
      <c r="I658" s="55" t="e">
        <f t="shared" si="25"/>
        <v>#DIV/0!</v>
      </c>
      <c r="J658" s="54"/>
      <c r="K658" s="54"/>
      <c r="L658" s="54" t="s">
        <v>840</v>
      </c>
      <c r="M658" s="59"/>
    </row>
    <row r="659" spans="1:18" ht="15" customHeight="1" outlineLevel="4" x14ac:dyDescent="0.25">
      <c r="A659" s="110">
        <v>435</v>
      </c>
      <c r="B659" s="128" t="s">
        <v>1482</v>
      </c>
      <c r="C659" s="56" t="s">
        <v>1164</v>
      </c>
      <c r="D659" s="53">
        <v>10</v>
      </c>
      <c r="E659" s="53" t="s">
        <v>4234</v>
      </c>
      <c r="F659" s="54">
        <v>188392.85714285713</v>
      </c>
      <c r="G659" s="98"/>
      <c r="H659" s="98"/>
      <c r="I659" s="55" t="e">
        <f t="shared" si="25"/>
        <v>#DIV/0!</v>
      </c>
      <c r="J659" s="54"/>
      <c r="K659" s="54"/>
      <c r="L659" s="54" t="s">
        <v>840</v>
      </c>
      <c r="M659" s="59"/>
    </row>
    <row r="660" spans="1:18" ht="30" customHeight="1" outlineLevel="4" x14ac:dyDescent="0.25">
      <c r="A660" s="110">
        <v>436</v>
      </c>
      <c r="B660" s="128" t="s">
        <v>1483</v>
      </c>
      <c r="C660" s="56" t="s">
        <v>1164</v>
      </c>
      <c r="D660" s="53">
        <v>1</v>
      </c>
      <c r="E660" s="53" t="s">
        <v>724</v>
      </c>
      <c r="F660" s="54">
        <v>142663.39285714284</v>
      </c>
      <c r="G660" s="98"/>
      <c r="H660" s="98"/>
      <c r="I660" s="55" t="e">
        <f t="shared" si="25"/>
        <v>#DIV/0!</v>
      </c>
      <c r="J660" s="54"/>
      <c r="K660" s="54"/>
      <c r="L660" s="54" t="s">
        <v>840</v>
      </c>
      <c r="M660" s="59"/>
    </row>
    <row r="661" spans="1:18" ht="15" customHeight="1" outlineLevel="4" x14ac:dyDescent="0.25">
      <c r="A661" s="110">
        <v>437</v>
      </c>
      <c r="B661" s="128" t="s">
        <v>1484</v>
      </c>
      <c r="C661" s="56" t="s">
        <v>1164</v>
      </c>
      <c r="D661" s="53">
        <v>1</v>
      </c>
      <c r="E661" s="53" t="s">
        <v>724</v>
      </c>
      <c r="F661" s="54">
        <v>103115.17857142857</v>
      </c>
      <c r="G661" s="98"/>
      <c r="H661" s="98"/>
      <c r="I661" s="55" t="e">
        <f t="shared" si="25"/>
        <v>#DIV/0!</v>
      </c>
      <c r="J661" s="54"/>
      <c r="K661" s="54"/>
      <c r="L661" s="54" t="s">
        <v>840</v>
      </c>
      <c r="M661" s="59"/>
    </row>
    <row r="662" spans="1:18" ht="75" customHeight="1" outlineLevel="4" x14ac:dyDescent="0.25">
      <c r="A662" s="110">
        <v>438</v>
      </c>
      <c r="B662" s="128" t="s">
        <v>1485</v>
      </c>
      <c r="C662" s="56" t="s">
        <v>1164</v>
      </c>
      <c r="D662" s="53">
        <v>5</v>
      </c>
      <c r="E662" s="53" t="s">
        <v>724</v>
      </c>
      <c r="F662" s="54">
        <v>88750</v>
      </c>
      <c r="G662" s="98"/>
      <c r="H662" s="98"/>
      <c r="I662" s="55" t="e">
        <f t="shared" si="25"/>
        <v>#DIV/0!</v>
      </c>
      <c r="J662" s="54"/>
      <c r="K662" s="54"/>
      <c r="L662" s="54" t="s">
        <v>840</v>
      </c>
      <c r="M662" s="59"/>
    </row>
    <row r="663" spans="1:18" ht="45" customHeight="1" outlineLevel="4" x14ac:dyDescent="0.25">
      <c r="A663" s="110">
        <v>439</v>
      </c>
      <c r="B663" s="128" t="s">
        <v>1486</v>
      </c>
      <c r="C663" s="56" t="s">
        <v>1164</v>
      </c>
      <c r="D663" s="53">
        <v>80</v>
      </c>
      <c r="E663" s="53" t="s">
        <v>724</v>
      </c>
      <c r="F663" s="54">
        <v>299571.42857142852</v>
      </c>
      <c r="G663" s="98"/>
      <c r="H663" s="98"/>
      <c r="I663" s="55" t="e">
        <f t="shared" si="25"/>
        <v>#DIV/0!</v>
      </c>
      <c r="J663" s="54"/>
      <c r="K663" s="54"/>
      <c r="L663" s="54" t="s">
        <v>840</v>
      </c>
      <c r="M663" s="59"/>
    </row>
    <row r="664" spans="1:18" s="34" customFormat="1" ht="45" hidden="1" customHeight="1" outlineLevel="4" x14ac:dyDescent="0.25">
      <c r="A664" s="110">
        <v>440</v>
      </c>
      <c r="B664" s="121" t="s">
        <v>1487</v>
      </c>
      <c r="C664" s="106" t="s">
        <v>1164</v>
      </c>
      <c r="D664" s="110">
        <v>150</v>
      </c>
      <c r="E664" s="110" t="s">
        <v>724</v>
      </c>
      <c r="F664" s="122">
        <v>1138392.857142857</v>
      </c>
      <c r="G664" s="122">
        <v>1117500</v>
      </c>
      <c r="H664" s="122">
        <f>F664-G664</f>
        <v>20892.857142857043</v>
      </c>
      <c r="I664" s="123">
        <f t="shared" si="25"/>
        <v>1.8696069031639412E-2</v>
      </c>
      <c r="J664" s="122" t="s">
        <v>3951</v>
      </c>
      <c r="K664" s="122" t="s">
        <v>3954</v>
      </c>
      <c r="L664" s="122" t="s">
        <v>840</v>
      </c>
      <c r="M664" s="126"/>
      <c r="N664" s="124">
        <v>43580</v>
      </c>
      <c r="O664" s="125" t="s">
        <v>3955</v>
      </c>
      <c r="P664" s="124">
        <v>43830</v>
      </c>
      <c r="Q664" s="125" t="s">
        <v>3822</v>
      </c>
      <c r="R664" s="126"/>
    </row>
    <row r="665" spans="1:18" ht="15" customHeight="1" outlineLevel="4" x14ac:dyDescent="0.25">
      <c r="A665" s="110">
        <v>441</v>
      </c>
      <c r="B665" s="128" t="s">
        <v>1488</v>
      </c>
      <c r="C665" s="56" t="s">
        <v>1164</v>
      </c>
      <c r="D665" s="53">
        <v>100</v>
      </c>
      <c r="E665" s="53" t="s">
        <v>1281</v>
      </c>
      <c r="F665" s="54">
        <v>293392.8571428571</v>
      </c>
      <c r="G665" s="98"/>
      <c r="H665" s="98"/>
      <c r="I665" s="55" t="e">
        <f t="shared" si="25"/>
        <v>#DIV/0!</v>
      </c>
      <c r="J665" s="54"/>
      <c r="K665" s="54"/>
      <c r="L665" s="54" t="s">
        <v>840</v>
      </c>
      <c r="M665" s="59"/>
    </row>
    <row r="666" spans="1:18" ht="15" customHeight="1" outlineLevel="4" x14ac:dyDescent="0.25">
      <c r="A666" s="110">
        <v>442</v>
      </c>
      <c r="B666" s="128" t="s">
        <v>1489</v>
      </c>
      <c r="C666" s="56" t="s">
        <v>1164</v>
      </c>
      <c r="D666" s="53">
        <v>12</v>
      </c>
      <c r="E666" s="53" t="s">
        <v>4234</v>
      </c>
      <c r="F666" s="54">
        <v>323999.99999999994</v>
      </c>
      <c r="G666" s="98"/>
      <c r="H666" s="98"/>
      <c r="I666" s="55" t="e">
        <f t="shared" si="25"/>
        <v>#DIV/0!</v>
      </c>
      <c r="J666" s="54"/>
      <c r="K666" s="54"/>
      <c r="L666" s="54" t="s">
        <v>840</v>
      </c>
      <c r="M666" s="59"/>
    </row>
    <row r="667" spans="1:18" ht="15" customHeight="1" outlineLevel="4" x14ac:dyDescent="0.25">
      <c r="A667" s="110">
        <v>443</v>
      </c>
      <c r="B667" s="128" t="s">
        <v>1490</v>
      </c>
      <c r="C667" s="56" t="s">
        <v>1164</v>
      </c>
      <c r="D667" s="53">
        <v>1000</v>
      </c>
      <c r="E667" s="53" t="s">
        <v>724</v>
      </c>
      <c r="F667" s="54">
        <v>89285.714285714275</v>
      </c>
      <c r="G667" s="98"/>
      <c r="H667" s="98"/>
      <c r="I667" s="55" t="e">
        <f t="shared" si="25"/>
        <v>#DIV/0!</v>
      </c>
      <c r="J667" s="54"/>
      <c r="K667" s="54"/>
      <c r="L667" s="54" t="s">
        <v>840</v>
      </c>
      <c r="M667" s="59"/>
    </row>
    <row r="668" spans="1:18" s="34" customFormat="1" ht="75" hidden="1" customHeight="1" outlineLevel="4" x14ac:dyDescent="0.25">
      <c r="A668" s="110">
        <v>444</v>
      </c>
      <c r="B668" s="121" t="s">
        <v>1491</v>
      </c>
      <c r="C668" s="106" t="s">
        <v>1164</v>
      </c>
      <c r="D668" s="110">
        <v>4000</v>
      </c>
      <c r="E668" s="110" t="s">
        <v>748</v>
      </c>
      <c r="F668" s="122">
        <v>153392.85714285713</v>
      </c>
      <c r="G668" s="122">
        <v>127200</v>
      </c>
      <c r="H668" s="122">
        <f>F668-G668</f>
        <v>26192.85714285713</v>
      </c>
      <c r="I668" s="123">
        <f t="shared" si="25"/>
        <v>0.20591868823000889</v>
      </c>
      <c r="J668" s="122" t="s">
        <v>3951</v>
      </c>
      <c r="K668" s="122" t="s">
        <v>3952</v>
      </c>
      <c r="L668" s="122" t="s">
        <v>840</v>
      </c>
      <c r="M668" s="126"/>
      <c r="N668" s="124">
        <v>43580</v>
      </c>
      <c r="O668" s="125" t="s">
        <v>3953</v>
      </c>
      <c r="P668" s="124">
        <v>43830</v>
      </c>
      <c r="Q668" s="125" t="s">
        <v>3822</v>
      </c>
      <c r="R668" s="126"/>
    </row>
    <row r="669" spans="1:18" s="34" customFormat="1" ht="75" hidden="1" customHeight="1" outlineLevel="4" x14ac:dyDescent="0.25">
      <c r="A669" s="110">
        <v>445</v>
      </c>
      <c r="B669" s="121" t="s">
        <v>1492</v>
      </c>
      <c r="C669" s="106" t="s">
        <v>1164</v>
      </c>
      <c r="D669" s="110">
        <v>4000</v>
      </c>
      <c r="E669" s="110" t="s">
        <v>748</v>
      </c>
      <c r="F669" s="122">
        <v>139750</v>
      </c>
      <c r="G669" s="122">
        <v>129600</v>
      </c>
      <c r="H669" s="122">
        <f>F669-G669</f>
        <v>10150</v>
      </c>
      <c r="I669" s="123">
        <f t="shared" si="25"/>
        <v>7.8317901234567902E-2</v>
      </c>
      <c r="J669" s="122" t="s">
        <v>3951</v>
      </c>
      <c r="K669" s="122" t="s">
        <v>3952</v>
      </c>
      <c r="L669" s="122" t="s">
        <v>840</v>
      </c>
      <c r="M669" s="126"/>
      <c r="N669" s="124">
        <v>43580</v>
      </c>
      <c r="O669" s="125" t="s">
        <v>3953</v>
      </c>
      <c r="P669" s="124">
        <v>43830</v>
      </c>
      <c r="Q669" s="125" t="s">
        <v>3822</v>
      </c>
      <c r="R669" s="126"/>
    </row>
    <row r="670" spans="1:18" ht="15" customHeight="1" outlineLevel="4" x14ac:dyDescent="0.25">
      <c r="A670" s="110">
        <v>446</v>
      </c>
      <c r="B670" s="128" t="s">
        <v>1493</v>
      </c>
      <c r="C670" s="56" t="s">
        <v>1164</v>
      </c>
      <c r="D670" s="53">
        <v>200</v>
      </c>
      <c r="E670" s="53" t="s">
        <v>748</v>
      </c>
      <c r="F670" s="54">
        <v>44642.857142857138</v>
      </c>
      <c r="G670" s="98"/>
      <c r="H670" s="98"/>
      <c r="I670" s="55" t="e">
        <f t="shared" si="25"/>
        <v>#DIV/0!</v>
      </c>
      <c r="J670" s="54"/>
      <c r="K670" s="54"/>
      <c r="L670" s="54" t="s">
        <v>840</v>
      </c>
      <c r="M670" s="59"/>
    </row>
    <row r="671" spans="1:18" ht="30" customHeight="1" outlineLevel="4" x14ac:dyDescent="0.25">
      <c r="A671" s="110">
        <v>447</v>
      </c>
      <c r="B671" s="128" t="s">
        <v>1494</v>
      </c>
      <c r="C671" s="56" t="s">
        <v>1164</v>
      </c>
      <c r="D671" s="53">
        <v>1000</v>
      </c>
      <c r="E671" s="53" t="s">
        <v>748</v>
      </c>
      <c r="F671" s="54">
        <v>356249.99999999994</v>
      </c>
      <c r="G671" s="98"/>
      <c r="H671" s="98"/>
      <c r="I671" s="55" t="e">
        <f t="shared" si="25"/>
        <v>#DIV/0!</v>
      </c>
      <c r="J671" s="54"/>
      <c r="K671" s="54"/>
      <c r="L671" s="54" t="s">
        <v>840</v>
      </c>
      <c r="M671" s="59"/>
    </row>
    <row r="672" spans="1:18" s="34" customFormat="1" ht="30" hidden="1" customHeight="1" outlineLevel="4" x14ac:dyDescent="0.25">
      <c r="A672" s="110">
        <v>448</v>
      </c>
      <c r="B672" s="121" t="s">
        <v>1494</v>
      </c>
      <c r="C672" s="106" t="s">
        <v>1164</v>
      </c>
      <c r="D672" s="110">
        <v>1000</v>
      </c>
      <c r="E672" s="110" t="s">
        <v>748</v>
      </c>
      <c r="F672" s="122">
        <v>356249.99999999994</v>
      </c>
      <c r="G672" s="122">
        <v>240000</v>
      </c>
      <c r="H672" s="122">
        <v>116249.99999999994</v>
      </c>
      <c r="I672" s="123">
        <f t="shared" si="25"/>
        <v>0.48437499999999978</v>
      </c>
      <c r="J672" s="122" t="s">
        <v>1651</v>
      </c>
      <c r="K672" s="122" t="s">
        <v>1652</v>
      </c>
      <c r="L672" s="122" t="s">
        <v>840</v>
      </c>
      <c r="M672" s="126"/>
      <c r="N672" s="124">
        <v>43580</v>
      </c>
      <c r="O672" s="125" t="s">
        <v>3961</v>
      </c>
      <c r="P672" s="124">
        <v>43830</v>
      </c>
      <c r="Q672" s="125" t="s">
        <v>3822</v>
      </c>
      <c r="R672" s="126"/>
    </row>
    <row r="673" spans="1:18" s="34" customFormat="1" ht="30" hidden="1" customHeight="1" outlineLevel="4" x14ac:dyDescent="0.25">
      <c r="A673" s="110">
        <v>449</v>
      </c>
      <c r="B673" s="121" t="s">
        <v>1494</v>
      </c>
      <c r="C673" s="106" t="s">
        <v>1164</v>
      </c>
      <c r="D673" s="110">
        <v>2000</v>
      </c>
      <c r="E673" s="110" t="s">
        <v>748</v>
      </c>
      <c r="F673" s="122">
        <v>712499.99999999988</v>
      </c>
      <c r="G673" s="122">
        <v>480000</v>
      </c>
      <c r="H673" s="122">
        <v>232499.99999999988</v>
      </c>
      <c r="I673" s="123">
        <f t="shared" si="25"/>
        <v>0.48437499999999978</v>
      </c>
      <c r="J673" s="122" t="s">
        <v>1651</v>
      </c>
      <c r="K673" s="122" t="s">
        <v>1652</v>
      </c>
      <c r="L673" s="122" t="s">
        <v>840</v>
      </c>
      <c r="M673" s="126"/>
      <c r="N673" s="124">
        <v>43580</v>
      </c>
      <c r="O673" s="125" t="s">
        <v>3961</v>
      </c>
      <c r="P673" s="124">
        <v>43830</v>
      </c>
      <c r="Q673" s="125" t="s">
        <v>3822</v>
      </c>
      <c r="R673" s="126"/>
    </row>
    <row r="674" spans="1:18" s="34" customFormat="1" ht="30" hidden="1" customHeight="1" outlineLevel="4" x14ac:dyDescent="0.25">
      <c r="A674" s="110">
        <v>450</v>
      </c>
      <c r="B674" s="121" t="s">
        <v>1494</v>
      </c>
      <c r="C674" s="106" t="s">
        <v>1164</v>
      </c>
      <c r="D674" s="110">
        <v>500</v>
      </c>
      <c r="E674" s="110" t="s">
        <v>748</v>
      </c>
      <c r="F674" s="122">
        <v>178124.99999999997</v>
      </c>
      <c r="G674" s="122">
        <v>120000</v>
      </c>
      <c r="H674" s="122">
        <v>58124.999999999971</v>
      </c>
      <c r="I674" s="123">
        <f t="shared" ref="I674:I737" si="26">H674/G674</f>
        <v>0.48437499999999978</v>
      </c>
      <c r="J674" s="122" t="s">
        <v>1651</v>
      </c>
      <c r="K674" s="122" t="s">
        <v>1652</v>
      </c>
      <c r="L674" s="122" t="s">
        <v>840</v>
      </c>
      <c r="M674" s="126"/>
      <c r="N674" s="124">
        <v>43580</v>
      </c>
      <c r="O674" s="125" t="s">
        <v>3961</v>
      </c>
      <c r="P674" s="124">
        <v>43830</v>
      </c>
      <c r="Q674" s="125" t="s">
        <v>3822</v>
      </c>
      <c r="R674" s="126"/>
    </row>
    <row r="675" spans="1:18" s="34" customFormat="1" ht="30" hidden="1" customHeight="1" outlineLevel="4" x14ac:dyDescent="0.25">
      <c r="A675" s="110">
        <v>451</v>
      </c>
      <c r="B675" s="121" t="s">
        <v>1495</v>
      </c>
      <c r="C675" s="106" t="s">
        <v>1164</v>
      </c>
      <c r="D675" s="110">
        <v>800</v>
      </c>
      <c r="E675" s="53" t="s">
        <v>2295</v>
      </c>
      <c r="F675" s="122">
        <v>320000</v>
      </c>
      <c r="G675" s="122">
        <v>267816</v>
      </c>
      <c r="H675" s="122">
        <v>52184</v>
      </c>
      <c r="I675" s="123">
        <f t="shared" si="26"/>
        <v>0.19485019565671954</v>
      </c>
      <c r="J675" s="122" t="s">
        <v>1654</v>
      </c>
      <c r="K675" s="106" t="s">
        <v>3350</v>
      </c>
      <c r="L675" s="122" t="s">
        <v>849</v>
      </c>
      <c r="M675" s="126"/>
      <c r="N675" s="124">
        <v>43585</v>
      </c>
      <c r="O675" s="125" t="s">
        <v>3982</v>
      </c>
      <c r="P675" s="124">
        <v>43830</v>
      </c>
      <c r="Q675" s="125" t="s">
        <v>3680</v>
      </c>
      <c r="R675" s="126"/>
    </row>
    <row r="676" spans="1:18" s="34" customFormat="1" ht="15" hidden="1" customHeight="1" outlineLevel="4" x14ac:dyDescent="0.25">
      <c r="A676" s="110">
        <v>452</v>
      </c>
      <c r="B676" s="128" t="s">
        <v>743</v>
      </c>
      <c r="C676" s="106" t="s">
        <v>1164</v>
      </c>
      <c r="D676" s="110">
        <v>20</v>
      </c>
      <c r="E676" s="110" t="s">
        <v>724</v>
      </c>
      <c r="F676" s="122">
        <v>160400</v>
      </c>
      <c r="G676" s="122">
        <v>150000</v>
      </c>
      <c r="H676" s="122">
        <v>10400</v>
      </c>
      <c r="I676" s="123">
        <f t="shared" si="26"/>
        <v>6.933333333333333E-2</v>
      </c>
      <c r="J676" s="122" t="s">
        <v>1654</v>
      </c>
      <c r="K676" s="122" t="s">
        <v>1655</v>
      </c>
      <c r="L676" s="122" t="s">
        <v>849</v>
      </c>
      <c r="M676" s="126"/>
      <c r="N676" s="130">
        <v>43593</v>
      </c>
      <c r="O676" s="126" t="s">
        <v>4003</v>
      </c>
      <c r="P676" s="130">
        <v>43830</v>
      </c>
      <c r="Q676" s="126" t="s">
        <v>3680</v>
      </c>
      <c r="R676" s="126"/>
    </row>
    <row r="677" spans="1:18" ht="15" customHeight="1" outlineLevel="4" x14ac:dyDescent="0.25">
      <c r="A677" s="110">
        <v>453</v>
      </c>
      <c r="B677" s="128" t="s">
        <v>743</v>
      </c>
      <c r="C677" s="56" t="s">
        <v>1164</v>
      </c>
      <c r="D677" s="53">
        <v>72</v>
      </c>
      <c r="E677" s="53" t="s">
        <v>724</v>
      </c>
      <c r="F677" s="54">
        <v>469285.92</v>
      </c>
      <c r="G677" s="98"/>
      <c r="H677" s="98"/>
      <c r="I677" s="55" t="e">
        <f t="shared" si="26"/>
        <v>#DIV/0!</v>
      </c>
      <c r="J677" s="54"/>
      <c r="K677" s="54"/>
      <c r="L677" s="54" t="s">
        <v>849</v>
      </c>
      <c r="M677" s="59"/>
    </row>
    <row r="678" spans="1:18" ht="30" customHeight="1" outlineLevel="4" x14ac:dyDescent="0.25">
      <c r="A678" s="110">
        <v>454</v>
      </c>
      <c r="B678" s="128" t="s">
        <v>1496</v>
      </c>
      <c r="C678" s="56" t="s">
        <v>1164</v>
      </c>
      <c r="D678" s="53">
        <v>2</v>
      </c>
      <c r="E678" s="53" t="s">
        <v>724</v>
      </c>
      <c r="F678" s="54">
        <v>110332.14285714284</v>
      </c>
      <c r="G678" s="98"/>
      <c r="H678" s="98"/>
      <c r="I678" s="55" t="e">
        <f t="shared" si="26"/>
        <v>#DIV/0!</v>
      </c>
      <c r="J678" s="54"/>
      <c r="K678" s="54"/>
      <c r="L678" s="54" t="s">
        <v>840</v>
      </c>
      <c r="M678" s="59"/>
    </row>
    <row r="679" spans="1:18" s="34" customFormat="1" ht="30" hidden="1" customHeight="1" outlineLevel="4" x14ac:dyDescent="0.25">
      <c r="A679" s="110">
        <v>455</v>
      </c>
      <c r="B679" s="121" t="s">
        <v>1497</v>
      </c>
      <c r="C679" s="106" t="s">
        <v>1164</v>
      </c>
      <c r="D679" s="110">
        <v>21</v>
      </c>
      <c r="E679" s="110" t="s">
        <v>724</v>
      </c>
      <c r="F679" s="122">
        <v>33749.999999999993</v>
      </c>
      <c r="G679" s="122">
        <v>25200</v>
      </c>
      <c r="H679" s="122">
        <v>8549.9999999999927</v>
      </c>
      <c r="I679" s="123">
        <f t="shared" si="26"/>
        <v>0.33928571428571402</v>
      </c>
      <c r="J679" s="122" t="s">
        <v>1656</v>
      </c>
      <c r="K679" s="122" t="s">
        <v>906</v>
      </c>
      <c r="L679" s="122" t="s">
        <v>840</v>
      </c>
      <c r="M679" s="126"/>
      <c r="N679" s="124">
        <v>43605</v>
      </c>
      <c r="O679" s="125" t="s">
        <v>3991</v>
      </c>
      <c r="P679" s="124">
        <v>43830</v>
      </c>
      <c r="Q679" s="125" t="s">
        <v>3656</v>
      </c>
      <c r="R679" s="126"/>
    </row>
    <row r="680" spans="1:18" ht="15" customHeight="1" outlineLevel="4" x14ac:dyDescent="0.25">
      <c r="A680" s="110">
        <v>456</v>
      </c>
      <c r="B680" s="128" t="s">
        <v>1498</v>
      </c>
      <c r="C680" s="56" t="s">
        <v>1164</v>
      </c>
      <c r="D680" s="53">
        <v>31</v>
      </c>
      <c r="E680" s="53" t="s">
        <v>724</v>
      </c>
      <c r="F680" s="54">
        <v>191535.71428571426</v>
      </c>
      <c r="G680" s="98"/>
      <c r="H680" s="98"/>
      <c r="I680" s="55" t="e">
        <f t="shared" si="26"/>
        <v>#DIV/0!</v>
      </c>
      <c r="J680" s="54"/>
      <c r="K680" s="54"/>
      <c r="L680" s="54" t="s">
        <v>840</v>
      </c>
      <c r="M680" s="59"/>
    </row>
    <row r="681" spans="1:18" ht="30" customHeight="1" outlineLevel="4" x14ac:dyDescent="0.25">
      <c r="A681" s="110">
        <v>457</v>
      </c>
      <c r="B681" s="128" t="s">
        <v>1499</v>
      </c>
      <c r="C681" s="56" t="s">
        <v>1164</v>
      </c>
      <c r="D681" s="53">
        <v>2</v>
      </c>
      <c r="E681" s="53" t="s">
        <v>724</v>
      </c>
      <c r="F681" s="54">
        <v>24394.642857142855</v>
      </c>
      <c r="G681" s="98"/>
      <c r="H681" s="98"/>
      <c r="I681" s="55" t="e">
        <f t="shared" si="26"/>
        <v>#DIV/0!</v>
      </c>
      <c r="J681" s="54"/>
      <c r="K681" s="54"/>
      <c r="L681" s="54" t="s">
        <v>840</v>
      </c>
      <c r="M681" s="59"/>
    </row>
    <row r="682" spans="1:18" s="34" customFormat="1" ht="30" hidden="1" customHeight="1" outlineLevel="4" x14ac:dyDescent="0.25">
      <c r="A682" s="110">
        <v>458</v>
      </c>
      <c r="B682" s="121" t="s">
        <v>1500</v>
      </c>
      <c r="C682" s="106" t="s">
        <v>1164</v>
      </c>
      <c r="D682" s="110">
        <v>550</v>
      </c>
      <c r="E682" s="110" t="s">
        <v>724</v>
      </c>
      <c r="F682" s="122">
        <v>121962.5</v>
      </c>
      <c r="G682" s="122">
        <v>94050</v>
      </c>
      <c r="H682" s="122">
        <v>27912.5</v>
      </c>
      <c r="I682" s="123">
        <f t="shared" si="26"/>
        <v>0.29678362573099415</v>
      </c>
      <c r="J682" s="122" t="s">
        <v>1656</v>
      </c>
      <c r="K682" s="127" t="s">
        <v>1657</v>
      </c>
      <c r="L682" s="122" t="s">
        <v>840</v>
      </c>
      <c r="M682" s="126"/>
      <c r="N682" s="124">
        <v>43605</v>
      </c>
      <c r="O682" s="125" t="s">
        <v>3988</v>
      </c>
      <c r="P682" s="124">
        <v>43830</v>
      </c>
      <c r="Q682" s="125" t="s">
        <v>3656</v>
      </c>
      <c r="R682" s="126"/>
    </row>
    <row r="683" spans="1:18" s="34" customFormat="1" ht="30" hidden="1" customHeight="1" outlineLevel="4" x14ac:dyDescent="0.25">
      <c r="A683" s="110">
        <v>459</v>
      </c>
      <c r="B683" s="121" t="s">
        <v>1500</v>
      </c>
      <c r="C683" s="106" t="s">
        <v>1164</v>
      </c>
      <c r="D683" s="110">
        <v>4000</v>
      </c>
      <c r="E683" s="110" t="s">
        <v>724</v>
      </c>
      <c r="F683" s="122">
        <v>122821.42857142855</v>
      </c>
      <c r="G683" s="122">
        <v>100000</v>
      </c>
      <c r="H683" s="122">
        <v>22821.428571428551</v>
      </c>
      <c r="I683" s="123">
        <f t="shared" si="26"/>
        <v>0.22821428571428551</v>
      </c>
      <c r="J683" s="122" t="s">
        <v>1656</v>
      </c>
      <c r="K683" s="127" t="s">
        <v>1657</v>
      </c>
      <c r="L683" s="122" t="s">
        <v>840</v>
      </c>
      <c r="M683" s="126"/>
      <c r="N683" s="124">
        <v>43605</v>
      </c>
      <c r="O683" s="125" t="s">
        <v>3988</v>
      </c>
      <c r="P683" s="124">
        <v>43830</v>
      </c>
      <c r="Q683" s="125" t="s">
        <v>3656</v>
      </c>
      <c r="R683" s="126"/>
    </row>
    <row r="684" spans="1:18" ht="30" customHeight="1" outlineLevel="4" x14ac:dyDescent="0.25">
      <c r="A684" s="110">
        <v>460</v>
      </c>
      <c r="B684" s="128" t="s">
        <v>1500</v>
      </c>
      <c r="C684" s="56" t="s">
        <v>1164</v>
      </c>
      <c r="D684" s="53">
        <v>5900</v>
      </c>
      <c r="E684" s="53" t="s">
        <v>724</v>
      </c>
      <c r="F684" s="54">
        <v>427750</v>
      </c>
      <c r="G684" s="98"/>
      <c r="H684" s="98"/>
      <c r="I684" s="55" t="e">
        <f t="shared" si="26"/>
        <v>#DIV/0!</v>
      </c>
      <c r="J684" s="54"/>
      <c r="K684" s="54"/>
      <c r="L684" s="54" t="s">
        <v>840</v>
      </c>
      <c r="M684" s="59"/>
    </row>
    <row r="685" spans="1:18" s="34" customFormat="1" ht="30" hidden="1" customHeight="1" outlineLevel="4" x14ac:dyDescent="0.25">
      <c r="A685" s="110">
        <v>461</v>
      </c>
      <c r="B685" s="121" t="s">
        <v>1500</v>
      </c>
      <c r="C685" s="106" t="s">
        <v>1164</v>
      </c>
      <c r="D685" s="110">
        <v>1680</v>
      </c>
      <c r="E685" s="110" t="s">
        <v>724</v>
      </c>
      <c r="F685" s="122">
        <v>260999.99999999997</v>
      </c>
      <c r="G685" s="122">
        <v>194880</v>
      </c>
      <c r="H685" s="122">
        <v>66119.999999999971</v>
      </c>
      <c r="I685" s="123">
        <f t="shared" si="26"/>
        <v>0.33928571428571414</v>
      </c>
      <c r="J685" s="122" t="s">
        <v>1656</v>
      </c>
      <c r="K685" s="127" t="s">
        <v>1657</v>
      </c>
      <c r="L685" s="122" t="s">
        <v>840</v>
      </c>
      <c r="M685" s="126"/>
      <c r="N685" s="124">
        <v>43605</v>
      </c>
      <c r="O685" s="125" t="s">
        <v>3988</v>
      </c>
      <c r="P685" s="124">
        <v>43830</v>
      </c>
      <c r="Q685" s="125" t="s">
        <v>3656</v>
      </c>
      <c r="R685" s="126"/>
    </row>
    <row r="686" spans="1:18" ht="15" customHeight="1" outlineLevel="4" x14ac:dyDescent="0.25">
      <c r="A686" s="110">
        <v>462</v>
      </c>
      <c r="B686" s="128" t="s">
        <v>1343</v>
      </c>
      <c r="C686" s="56" t="s">
        <v>1164</v>
      </c>
      <c r="D686" s="53">
        <v>12700</v>
      </c>
      <c r="E686" s="53" t="s">
        <v>724</v>
      </c>
      <c r="F686" s="54">
        <v>623660.7142857142</v>
      </c>
      <c r="G686" s="98"/>
      <c r="H686" s="98"/>
      <c r="I686" s="55" t="e">
        <f t="shared" si="26"/>
        <v>#DIV/0!</v>
      </c>
      <c r="J686" s="54"/>
      <c r="K686" s="54"/>
      <c r="L686" s="54" t="s">
        <v>840</v>
      </c>
      <c r="M686" s="59"/>
    </row>
    <row r="687" spans="1:18" s="34" customFormat="1" ht="30" hidden="1" customHeight="1" outlineLevel="4" x14ac:dyDescent="0.25">
      <c r="A687" s="110">
        <v>463</v>
      </c>
      <c r="B687" s="121" t="s">
        <v>1343</v>
      </c>
      <c r="C687" s="106" t="s">
        <v>1164</v>
      </c>
      <c r="D687" s="110">
        <v>7450</v>
      </c>
      <c r="E687" s="110" t="s">
        <v>724</v>
      </c>
      <c r="F687" s="122">
        <v>420924.99999999994</v>
      </c>
      <c r="G687" s="122">
        <v>353875</v>
      </c>
      <c r="H687" s="122">
        <v>67049.999999999942</v>
      </c>
      <c r="I687" s="123">
        <f t="shared" si="26"/>
        <v>0.18947368421052616</v>
      </c>
      <c r="J687" s="122" t="s">
        <v>1656</v>
      </c>
      <c r="K687" s="127" t="s">
        <v>1657</v>
      </c>
      <c r="L687" s="122" t="s">
        <v>840</v>
      </c>
      <c r="M687" s="126"/>
      <c r="N687" s="124">
        <v>43605</v>
      </c>
      <c r="O687" s="125" t="s">
        <v>3988</v>
      </c>
      <c r="P687" s="124">
        <v>43830</v>
      </c>
      <c r="Q687" s="125" t="s">
        <v>3656</v>
      </c>
      <c r="R687" s="126"/>
    </row>
    <row r="688" spans="1:18" ht="15" customHeight="1" outlineLevel="4" x14ac:dyDescent="0.25">
      <c r="A688" s="110">
        <v>464</v>
      </c>
      <c r="B688" s="128" t="s">
        <v>1501</v>
      </c>
      <c r="C688" s="56" t="s">
        <v>1164</v>
      </c>
      <c r="D688" s="53">
        <v>1</v>
      </c>
      <c r="E688" s="53" t="s">
        <v>724</v>
      </c>
      <c r="F688" s="54">
        <v>164508.92857142855</v>
      </c>
      <c r="G688" s="98"/>
      <c r="H688" s="98"/>
      <c r="I688" s="55" t="e">
        <f t="shared" si="26"/>
        <v>#DIV/0!</v>
      </c>
      <c r="J688" s="54"/>
      <c r="K688" s="54"/>
      <c r="L688" s="54" t="s">
        <v>840</v>
      </c>
      <c r="M688" s="59"/>
    </row>
    <row r="689" spans="1:18" ht="15" customHeight="1" outlineLevel="4" x14ac:dyDescent="0.25">
      <c r="A689" s="110">
        <v>465</v>
      </c>
      <c r="B689" s="128" t="s">
        <v>1502</v>
      </c>
      <c r="C689" s="56" t="s">
        <v>1164</v>
      </c>
      <c r="D689" s="53">
        <v>1</v>
      </c>
      <c r="E689" s="53" t="s">
        <v>724</v>
      </c>
      <c r="F689" s="54">
        <v>337473.21428571426</v>
      </c>
      <c r="G689" s="98"/>
      <c r="H689" s="98"/>
      <c r="I689" s="55" t="e">
        <f t="shared" si="26"/>
        <v>#DIV/0!</v>
      </c>
      <c r="J689" s="54"/>
      <c r="K689" s="54"/>
      <c r="L689" s="54" t="s">
        <v>840</v>
      </c>
      <c r="M689" s="59"/>
    </row>
    <row r="690" spans="1:18" ht="15" customHeight="1" outlineLevel="4" x14ac:dyDescent="0.25">
      <c r="A690" s="110">
        <v>466</v>
      </c>
      <c r="B690" s="128" t="s">
        <v>1503</v>
      </c>
      <c r="C690" s="56" t="s">
        <v>1164</v>
      </c>
      <c r="D690" s="53">
        <v>1</v>
      </c>
      <c r="E690" s="53" t="s">
        <v>4238</v>
      </c>
      <c r="F690" s="54">
        <v>312499.99999999994</v>
      </c>
      <c r="G690" s="98"/>
      <c r="H690" s="98"/>
      <c r="I690" s="55" t="e">
        <f t="shared" si="26"/>
        <v>#DIV/0!</v>
      </c>
      <c r="J690" s="54"/>
      <c r="K690" s="54"/>
      <c r="L690" s="54" t="s">
        <v>840</v>
      </c>
      <c r="M690" s="59"/>
    </row>
    <row r="691" spans="1:18" ht="60" customHeight="1" outlineLevel="4" x14ac:dyDescent="0.25">
      <c r="A691" s="110">
        <v>467</v>
      </c>
      <c r="B691" s="128" t="s">
        <v>1504</v>
      </c>
      <c r="C691" s="56" t="s">
        <v>1164</v>
      </c>
      <c r="D691" s="53">
        <v>5</v>
      </c>
      <c r="E691" s="53" t="s">
        <v>724</v>
      </c>
      <c r="F691" s="54">
        <v>111607.14285714284</v>
      </c>
      <c r="G691" s="98"/>
      <c r="H691" s="98"/>
      <c r="I691" s="55" t="e">
        <f t="shared" si="26"/>
        <v>#DIV/0!</v>
      </c>
      <c r="J691" s="54"/>
      <c r="K691" s="54"/>
      <c r="L691" s="54" t="s">
        <v>840</v>
      </c>
      <c r="M691" s="59"/>
    </row>
    <row r="692" spans="1:18" ht="45" customHeight="1" outlineLevel="4" x14ac:dyDescent="0.25">
      <c r="A692" s="110">
        <v>468</v>
      </c>
      <c r="B692" s="128" t="s">
        <v>1505</v>
      </c>
      <c r="C692" s="56" t="s">
        <v>1164</v>
      </c>
      <c r="D692" s="53">
        <v>50</v>
      </c>
      <c r="E692" s="53" t="s">
        <v>724</v>
      </c>
      <c r="F692" s="54">
        <v>412589.28571428568</v>
      </c>
      <c r="G692" s="98"/>
      <c r="H692" s="98"/>
      <c r="I692" s="55" t="e">
        <f t="shared" si="26"/>
        <v>#DIV/0!</v>
      </c>
      <c r="J692" s="54"/>
      <c r="K692" s="54"/>
      <c r="L692" s="54" t="s">
        <v>840</v>
      </c>
      <c r="M692" s="59"/>
    </row>
    <row r="693" spans="1:18" ht="60" customHeight="1" outlineLevel="4" x14ac:dyDescent="0.25">
      <c r="A693" s="110">
        <v>469</v>
      </c>
      <c r="B693" s="128" t="s">
        <v>1506</v>
      </c>
      <c r="C693" s="56" t="s">
        <v>1164</v>
      </c>
      <c r="D693" s="53">
        <v>100</v>
      </c>
      <c r="E693" s="53" t="s">
        <v>724</v>
      </c>
      <c r="F693" s="54">
        <v>773571.42857142852</v>
      </c>
      <c r="G693" s="98"/>
      <c r="H693" s="98"/>
      <c r="I693" s="55" t="e">
        <f t="shared" si="26"/>
        <v>#DIV/0!</v>
      </c>
      <c r="J693" s="54"/>
      <c r="K693" s="54"/>
      <c r="L693" s="54" t="s">
        <v>840</v>
      </c>
      <c r="M693" s="59"/>
    </row>
    <row r="694" spans="1:18" s="34" customFormat="1" ht="45" hidden="1" customHeight="1" outlineLevel="4" x14ac:dyDescent="0.25">
      <c r="A694" s="110">
        <v>470</v>
      </c>
      <c r="B694" s="121" t="s">
        <v>1507</v>
      </c>
      <c r="C694" s="106" t="s">
        <v>1164</v>
      </c>
      <c r="D694" s="110">
        <v>100</v>
      </c>
      <c r="E694" s="110" t="s">
        <v>724</v>
      </c>
      <c r="F694" s="122">
        <v>602678.57142857136</v>
      </c>
      <c r="G694" s="122">
        <v>590200</v>
      </c>
      <c r="H694" s="122">
        <v>12478.571428571362</v>
      </c>
      <c r="I694" s="123">
        <f t="shared" si="26"/>
        <v>2.1142953962337108E-2</v>
      </c>
      <c r="J694" s="122" t="s">
        <v>1656</v>
      </c>
      <c r="K694" s="106" t="s">
        <v>1316</v>
      </c>
      <c r="L694" s="122" t="s">
        <v>840</v>
      </c>
      <c r="M694" s="126"/>
      <c r="N694" s="124">
        <v>43605</v>
      </c>
      <c r="O694" s="125" t="s">
        <v>3989</v>
      </c>
      <c r="P694" s="124">
        <v>43830</v>
      </c>
      <c r="Q694" s="125" t="s">
        <v>3656</v>
      </c>
      <c r="R694" s="126"/>
    </row>
    <row r="695" spans="1:18" s="34" customFormat="1" ht="45" hidden="1" customHeight="1" outlineLevel="4" x14ac:dyDescent="0.25">
      <c r="A695" s="110">
        <v>471</v>
      </c>
      <c r="B695" s="121" t="s">
        <v>1508</v>
      </c>
      <c r="C695" s="106" t="s">
        <v>1164</v>
      </c>
      <c r="D695" s="110">
        <v>50</v>
      </c>
      <c r="E695" s="110" t="s">
        <v>724</v>
      </c>
      <c r="F695" s="122">
        <v>412589.28571428568</v>
      </c>
      <c r="G695" s="122">
        <v>269000</v>
      </c>
      <c r="H695" s="122">
        <v>143589.28571428568</v>
      </c>
      <c r="I695" s="123">
        <f t="shared" si="26"/>
        <v>0.53378916622411032</v>
      </c>
      <c r="J695" s="122" t="s">
        <v>1656</v>
      </c>
      <c r="K695" s="106" t="s">
        <v>1316</v>
      </c>
      <c r="L695" s="122" t="s">
        <v>840</v>
      </c>
      <c r="M695" s="126"/>
      <c r="N695" s="124">
        <v>43605</v>
      </c>
      <c r="O695" s="125" t="s">
        <v>3989</v>
      </c>
      <c r="P695" s="124">
        <v>43830</v>
      </c>
      <c r="Q695" s="125" t="s">
        <v>3656</v>
      </c>
      <c r="R695" s="126"/>
    </row>
    <row r="696" spans="1:18" ht="15" customHeight="1" outlineLevel="4" x14ac:dyDescent="0.25">
      <c r="A696" s="110">
        <v>472</v>
      </c>
      <c r="B696" s="128" t="s">
        <v>1509</v>
      </c>
      <c r="C696" s="56" t="s">
        <v>1164</v>
      </c>
      <c r="D696" s="53">
        <v>53525</v>
      </c>
      <c r="E696" s="53" t="s">
        <v>724</v>
      </c>
      <c r="F696" s="54">
        <v>382321.42857142852</v>
      </c>
      <c r="G696" s="98"/>
      <c r="H696" s="98"/>
      <c r="I696" s="55" t="e">
        <f t="shared" si="26"/>
        <v>#DIV/0!</v>
      </c>
      <c r="J696" s="54"/>
      <c r="K696" s="54"/>
      <c r="L696" s="54" t="s">
        <v>840</v>
      </c>
      <c r="M696" s="59"/>
    </row>
    <row r="697" spans="1:18" s="34" customFormat="1" ht="30" hidden="1" customHeight="1" outlineLevel="4" x14ac:dyDescent="0.25">
      <c r="A697" s="110">
        <v>473</v>
      </c>
      <c r="B697" s="121" t="s">
        <v>1509</v>
      </c>
      <c r="C697" s="106" t="s">
        <v>1164</v>
      </c>
      <c r="D697" s="110">
        <v>30020</v>
      </c>
      <c r="E697" s="110" t="s">
        <v>724</v>
      </c>
      <c r="F697" s="122">
        <v>536071.42857142852</v>
      </c>
      <c r="G697" s="122">
        <v>360240</v>
      </c>
      <c r="H697" s="122">
        <v>175831.42857142852</v>
      </c>
      <c r="I697" s="123">
        <f t="shared" si="26"/>
        <v>0.48809523809523797</v>
      </c>
      <c r="J697" s="122" t="s">
        <v>1656</v>
      </c>
      <c r="K697" s="122" t="s">
        <v>1575</v>
      </c>
      <c r="L697" s="122" t="s">
        <v>840</v>
      </c>
      <c r="M697" s="126"/>
      <c r="N697" s="124">
        <v>43605</v>
      </c>
      <c r="O697" s="125" t="s">
        <v>3987</v>
      </c>
      <c r="P697" s="124">
        <v>43830</v>
      </c>
      <c r="Q697" s="125" t="s">
        <v>3656</v>
      </c>
      <c r="R697" s="126"/>
    </row>
    <row r="698" spans="1:18" ht="45" customHeight="1" outlineLevel="4" x14ac:dyDescent="0.25">
      <c r="A698" s="110">
        <v>474</v>
      </c>
      <c r="B698" s="128" t="s">
        <v>1510</v>
      </c>
      <c r="C698" s="56" t="s">
        <v>1164</v>
      </c>
      <c r="D698" s="53">
        <v>650</v>
      </c>
      <c r="E698" s="53" t="s">
        <v>724</v>
      </c>
      <c r="F698" s="54">
        <v>331964.28571428568</v>
      </c>
      <c r="G698" s="98"/>
      <c r="H698" s="98"/>
      <c r="I698" s="55" t="e">
        <f t="shared" si="26"/>
        <v>#DIV/0!</v>
      </c>
      <c r="J698" s="54"/>
      <c r="K698" s="54"/>
      <c r="L698" s="54" t="s">
        <v>840</v>
      </c>
      <c r="M698" s="59"/>
    </row>
    <row r="699" spans="1:18" s="34" customFormat="1" ht="30" hidden="1" customHeight="1" outlineLevel="4" x14ac:dyDescent="0.25">
      <c r="A699" s="110">
        <v>475</v>
      </c>
      <c r="B699" s="121" t="s">
        <v>1511</v>
      </c>
      <c r="C699" s="106" t="s">
        <v>1164</v>
      </c>
      <c r="D699" s="110">
        <v>581</v>
      </c>
      <c r="E699" s="110" t="s">
        <v>4234</v>
      </c>
      <c r="F699" s="122">
        <v>3631249.9999999995</v>
      </c>
      <c r="G699" s="122">
        <v>3422090</v>
      </c>
      <c r="H699" s="122">
        <v>209159.99999999953</v>
      </c>
      <c r="I699" s="123">
        <f t="shared" si="26"/>
        <v>6.1120543293718028E-2</v>
      </c>
      <c r="J699" s="122" t="s">
        <v>1656</v>
      </c>
      <c r="K699" s="122" t="s">
        <v>1658</v>
      </c>
      <c r="L699" s="122" t="s">
        <v>840</v>
      </c>
      <c r="M699" s="126"/>
      <c r="N699" s="124">
        <v>43605</v>
      </c>
      <c r="O699" s="125" t="s">
        <v>3992</v>
      </c>
      <c r="P699" s="124">
        <v>43830</v>
      </c>
      <c r="Q699" s="125" t="s">
        <v>3656</v>
      </c>
      <c r="R699" s="126"/>
    </row>
    <row r="700" spans="1:18" ht="15" customHeight="1" outlineLevel="4" x14ac:dyDescent="0.25">
      <c r="A700" s="110">
        <v>476</v>
      </c>
      <c r="B700" s="128" t="s">
        <v>1512</v>
      </c>
      <c r="C700" s="56" t="s">
        <v>1164</v>
      </c>
      <c r="D700" s="53">
        <v>2</v>
      </c>
      <c r="E700" s="53" t="s">
        <v>4234</v>
      </c>
      <c r="F700" s="54">
        <v>120632.14285714284</v>
      </c>
      <c r="G700" s="98"/>
      <c r="H700" s="98"/>
      <c r="I700" s="55" t="e">
        <f t="shared" si="26"/>
        <v>#DIV/0!</v>
      </c>
      <c r="J700" s="54"/>
      <c r="K700" s="54"/>
      <c r="L700" s="54" t="s">
        <v>840</v>
      </c>
      <c r="M700" s="59"/>
    </row>
    <row r="701" spans="1:18" s="34" customFormat="1" ht="30" hidden="1" customHeight="1" outlineLevel="4" x14ac:dyDescent="0.25">
      <c r="A701" s="110">
        <v>477</v>
      </c>
      <c r="B701" s="121" t="s">
        <v>1513</v>
      </c>
      <c r="C701" s="106" t="s">
        <v>1164</v>
      </c>
      <c r="D701" s="110">
        <v>350</v>
      </c>
      <c r="E701" s="110" t="s">
        <v>724</v>
      </c>
      <c r="F701" s="122">
        <v>518750</v>
      </c>
      <c r="G701" s="122">
        <v>388500</v>
      </c>
      <c r="H701" s="122">
        <v>130250</v>
      </c>
      <c r="I701" s="123">
        <f t="shared" si="26"/>
        <v>0.33526383526383524</v>
      </c>
      <c r="J701" s="122" t="s">
        <v>1656</v>
      </c>
      <c r="K701" s="122" t="s">
        <v>1575</v>
      </c>
      <c r="L701" s="122" t="s">
        <v>840</v>
      </c>
      <c r="M701" s="126"/>
      <c r="N701" s="124">
        <v>43605</v>
      </c>
      <c r="O701" s="125" t="s">
        <v>3987</v>
      </c>
      <c r="P701" s="124">
        <v>43830</v>
      </c>
      <c r="Q701" s="125" t="s">
        <v>3656</v>
      </c>
      <c r="R701" s="126"/>
    </row>
    <row r="702" spans="1:18" s="34" customFormat="1" ht="30" hidden="1" customHeight="1" outlineLevel="4" x14ac:dyDescent="0.25">
      <c r="A702" s="110">
        <v>478</v>
      </c>
      <c r="B702" s="121" t="s">
        <v>1514</v>
      </c>
      <c r="C702" s="106" t="s">
        <v>1164</v>
      </c>
      <c r="D702" s="110">
        <v>29</v>
      </c>
      <c r="E702" s="110" t="s">
        <v>724</v>
      </c>
      <c r="F702" s="122">
        <v>142410.71428571426</v>
      </c>
      <c r="G702" s="122">
        <v>39150</v>
      </c>
      <c r="H702" s="122">
        <v>103260.71428571426</v>
      </c>
      <c r="I702" s="123">
        <f t="shared" si="26"/>
        <v>2.6375661375661368</v>
      </c>
      <c r="J702" s="122" t="s">
        <v>1656</v>
      </c>
      <c r="K702" s="122" t="s">
        <v>1622</v>
      </c>
      <c r="L702" s="122" t="s">
        <v>840</v>
      </c>
      <c r="M702" s="126"/>
      <c r="N702" s="124">
        <v>43605</v>
      </c>
      <c r="O702" s="125" t="s">
        <v>3990</v>
      </c>
      <c r="P702" s="124">
        <v>43830</v>
      </c>
      <c r="Q702" s="125" t="s">
        <v>3656</v>
      </c>
      <c r="R702" s="126"/>
    </row>
    <row r="703" spans="1:18" s="34" customFormat="1" ht="30" hidden="1" customHeight="1" outlineLevel="4" x14ac:dyDescent="0.25">
      <c r="A703" s="110">
        <v>479</v>
      </c>
      <c r="B703" s="121" t="s">
        <v>1514</v>
      </c>
      <c r="C703" s="106" t="s">
        <v>1164</v>
      </c>
      <c r="D703" s="110">
        <v>50</v>
      </c>
      <c r="E703" s="110" t="s">
        <v>724</v>
      </c>
      <c r="F703" s="122">
        <v>245535.71428571426</v>
      </c>
      <c r="G703" s="122">
        <v>67500</v>
      </c>
      <c r="H703" s="122">
        <v>178035.71428571426</v>
      </c>
      <c r="I703" s="123">
        <f t="shared" si="26"/>
        <v>2.6375661375661372</v>
      </c>
      <c r="J703" s="122" t="s">
        <v>1656</v>
      </c>
      <c r="K703" s="122" t="s">
        <v>1622</v>
      </c>
      <c r="L703" s="122" t="s">
        <v>840</v>
      </c>
      <c r="M703" s="126"/>
      <c r="N703" s="124">
        <v>43605</v>
      </c>
      <c r="O703" s="125" t="s">
        <v>3990</v>
      </c>
      <c r="P703" s="124">
        <v>43830</v>
      </c>
      <c r="Q703" s="125" t="s">
        <v>3656</v>
      </c>
      <c r="R703" s="126"/>
    </row>
    <row r="704" spans="1:18" s="34" customFormat="1" ht="30" hidden="1" customHeight="1" outlineLevel="4" x14ac:dyDescent="0.25">
      <c r="A704" s="110">
        <v>480</v>
      </c>
      <c r="B704" s="121" t="s">
        <v>1514</v>
      </c>
      <c r="C704" s="106" t="s">
        <v>1164</v>
      </c>
      <c r="D704" s="110">
        <v>24</v>
      </c>
      <c r="E704" s="110" t="s">
        <v>724</v>
      </c>
      <c r="F704" s="122">
        <v>117857.14285714284</v>
      </c>
      <c r="G704" s="122">
        <v>32400</v>
      </c>
      <c r="H704" s="122">
        <v>85457.142857142841</v>
      </c>
      <c r="I704" s="123">
        <f t="shared" si="26"/>
        <v>2.6375661375661372</v>
      </c>
      <c r="J704" s="122" t="s">
        <v>1656</v>
      </c>
      <c r="K704" s="122" t="s">
        <v>1622</v>
      </c>
      <c r="L704" s="122" t="s">
        <v>840</v>
      </c>
      <c r="M704" s="126"/>
      <c r="N704" s="124">
        <v>43605</v>
      </c>
      <c r="O704" s="125" t="s">
        <v>3990</v>
      </c>
      <c r="P704" s="124">
        <v>43830</v>
      </c>
      <c r="Q704" s="125" t="s">
        <v>3656</v>
      </c>
      <c r="R704" s="126"/>
    </row>
    <row r="705" spans="1:18" s="34" customFormat="1" ht="30" hidden="1" customHeight="1" outlineLevel="4" x14ac:dyDescent="0.25">
      <c r="A705" s="110">
        <v>481</v>
      </c>
      <c r="B705" s="121" t="s">
        <v>1427</v>
      </c>
      <c r="C705" s="106" t="s">
        <v>1164</v>
      </c>
      <c r="D705" s="110">
        <v>510</v>
      </c>
      <c r="E705" s="110" t="s">
        <v>724</v>
      </c>
      <c r="F705" s="122">
        <v>250446.42857142852</v>
      </c>
      <c r="G705" s="122">
        <v>94350</v>
      </c>
      <c r="H705" s="122">
        <v>156096.42857142852</v>
      </c>
      <c r="I705" s="123">
        <f t="shared" si="26"/>
        <v>1.6544401544401539</v>
      </c>
      <c r="J705" s="122" t="s">
        <v>1656</v>
      </c>
      <c r="K705" s="122" t="s">
        <v>1622</v>
      </c>
      <c r="L705" s="122" t="s">
        <v>840</v>
      </c>
      <c r="M705" s="126"/>
      <c r="N705" s="124">
        <v>43605</v>
      </c>
      <c r="O705" s="125" t="s">
        <v>3990</v>
      </c>
      <c r="P705" s="124">
        <v>43830</v>
      </c>
      <c r="Q705" s="125" t="s">
        <v>3656</v>
      </c>
      <c r="R705" s="126"/>
    </row>
    <row r="706" spans="1:18" s="34" customFormat="1" ht="30" hidden="1" customHeight="1" outlineLevel="4" x14ac:dyDescent="0.25">
      <c r="A706" s="110">
        <v>482</v>
      </c>
      <c r="B706" s="121" t="s">
        <v>1427</v>
      </c>
      <c r="C706" s="106" t="s">
        <v>1164</v>
      </c>
      <c r="D706" s="110">
        <v>750</v>
      </c>
      <c r="E706" s="110" t="s">
        <v>724</v>
      </c>
      <c r="F706" s="122">
        <v>368303.57142857136</v>
      </c>
      <c r="G706" s="122">
        <v>138750</v>
      </c>
      <c r="H706" s="122">
        <v>229553.57142857136</v>
      </c>
      <c r="I706" s="123">
        <f t="shared" si="26"/>
        <v>1.6544401544401539</v>
      </c>
      <c r="J706" s="122" t="s">
        <v>1656</v>
      </c>
      <c r="K706" s="122" t="s">
        <v>1622</v>
      </c>
      <c r="L706" s="122" t="s">
        <v>840</v>
      </c>
      <c r="M706" s="126"/>
      <c r="N706" s="124">
        <v>43605</v>
      </c>
      <c r="O706" s="125" t="s">
        <v>3990</v>
      </c>
      <c r="P706" s="124">
        <v>43830</v>
      </c>
      <c r="Q706" s="125" t="s">
        <v>3656</v>
      </c>
      <c r="R706" s="126"/>
    </row>
    <row r="707" spans="1:18" s="34" customFormat="1" ht="30" hidden="1" customHeight="1" outlineLevel="4" x14ac:dyDescent="0.25">
      <c r="A707" s="110">
        <v>483</v>
      </c>
      <c r="B707" s="121" t="s">
        <v>1427</v>
      </c>
      <c r="C707" s="106" t="s">
        <v>1164</v>
      </c>
      <c r="D707" s="110">
        <v>3000</v>
      </c>
      <c r="E707" s="110" t="s">
        <v>724</v>
      </c>
      <c r="F707" s="122">
        <v>1325892.857142857</v>
      </c>
      <c r="G707" s="122">
        <v>840000</v>
      </c>
      <c r="H707" s="122">
        <v>485892.85714285704</v>
      </c>
      <c r="I707" s="123">
        <f t="shared" si="26"/>
        <v>0.57844387755102034</v>
      </c>
      <c r="J707" s="122" t="s">
        <v>1656</v>
      </c>
      <c r="K707" s="122" t="s">
        <v>1622</v>
      </c>
      <c r="L707" s="122" t="s">
        <v>840</v>
      </c>
      <c r="M707" s="126"/>
      <c r="N707" s="124">
        <v>43605</v>
      </c>
      <c r="O707" s="125" t="s">
        <v>3990</v>
      </c>
      <c r="P707" s="124">
        <v>43830</v>
      </c>
      <c r="Q707" s="125" t="s">
        <v>3656</v>
      </c>
      <c r="R707" s="126"/>
    </row>
    <row r="708" spans="1:18" s="34" customFormat="1" ht="30" hidden="1" customHeight="1" outlineLevel="4" x14ac:dyDescent="0.25">
      <c r="A708" s="110">
        <v>484</v>
      </c>
      <c r="B708" s="121" t="s">
        <v>1515</v>
      </c>
      <c r="C708" s="106" t="s">
        <v>1164</v>
      </c>
      <c r="D708" s="110">
        <v>50</v>
      </c>
      <c r="E708" s="110" t="s">
        <v>724</v>
      </c>
      <c r="F708" s="122">
        <v>327232.14285714284</v>
      </c>
      <c r="G708" s="122">
        <v>191450</v>
      </c>
      <c r="H708" s="122">
        <v>135782.14285714284</v>
      </c>
      <c r="I708" s="123">
        <f t="shared" si="26"/>
        <v>0.70923031003992076</v>
      </c>
      <c r="J708" s="122" t="s">
        <v>1656</v>
      </c>
      <c r="K708" s="122" t="s">
        <v>1575</v>
      </c>
      <c r="L708" s="122" t="s">
        <v>840</v>
      </c>
      <c r="M708" s="126"/>
      <c r="N708" s="124">
        <v>43605</v>
      </c>
      <c r="O708" s="125" t="s">
        <v>3987</v>
      </c>
      <c r="P708" s="124">
        <v>43830</v>
      </c>
      <c r="Q708" s="125" t="s">
        <v>3656</v>
      </c>
      <c r="R708" s="126"/>
    </row>
    <row r="709" spans="1:18" s="34" customFormat="1" ht="30" hidden="1" customHeight="1" outlineLevel="4" x14ac:dyDescent="0.25">
      <c r="A709" s="110">
        <v>485</v>
      </c>
      <c r="B709" s="121" t="s">
        <v>1515</v>
      </c>
      <c r="C709" s="106" t="s">
        <v>1164</v>
      </c>
      <c r="D709" s="110">
        <v>50</v>
      </c>
      <c r="E709" s="110" t="s">
        <v>724</v>
      </c>
      <c r="F709" s="122">
        <v>327232.14285714284</v>
      </c>
      <c r="G709" s="122">
        <v>191450</v>
      </c>
      <c r="H709" s="122">
        <v>135782.14285714284</v>
      </c>
      <c r="I709" s="123">
        <f t="shared" si="26"/>
        <v>0.70923031003992076</v>
      </c>
      <c r="J709" s="122" t="s">
        <v>1656</v>
      </c>
      <c r="K709" s="122" t="s">
        <v>1575</v>
      </c>
      <c r="L709" s="122" t="s">
        <v>840</v>
      </c>
      <c r="M709" s="126"/>
      <c r="N709" s="124">
        <v>43605</v>
      </c>
      <c r="O709" s="125" t="s">
        <v>3987</v>
      </c>
      <c r="P709" s="124">
        <v>43830</v>
      </c>
      <c r="Q709" s="125" t="s">
        <v>3656</v>
      </c>
      <c r="R709" s="126"/>
    </row>
    <row r="710" spans="1:18" ht="30" customHeight="1" outlineLevel="4" x14ac:dyDescent="0.25">
      <c r="A710" s="110">
        <v>486</v>
      </c>
      <c r="B710" s="128" t="s">
        <v>1516</v>
      </c>
      <c r="C710" s="56" t="s">
        <v>1164</v>
      </c>
      <c r="D710" s="53">
        <v>150</v>
      </c>
      <c r="E710" s="53" t="s">
        <v>724</v>
      </c>
      <c r="F710" s="54">
        <v>267857.14285714284</v>
      </c>
      <c r="G710" s="98"/>
      <c r="H710" s="98"/>
      <c r="I710" s="55" t="e">
        <f t="shared" si="26"/>
        <v>#DIV/0!</v>
      </c>
      <c r="J710" s="54"/>
      <c r="K710" s="54"/>
      <c r="L710" s="54" t="s">
        <v>840</v>
      </c>
      <c r="M710" s="59"/>
    </row>
    <row r="711" spans="1:18" ht="15" customHeight="1" outlineLevel="4" x14ac:dyDescent="0.25">
      <c r="A711" s="110">
        <v>487</v>
      </c>
      <c r="B711" s="128" t="s">
        <v>1517</v>
      </c>
      <c r="C711" s="56" t="s">
        <v>1164</v>
      </c>
      <c r="D711" s="53">
        <v>2000</v>
      </c>
      <c r="E711" s="53" t="s">
        <v>724</v>
      </c>
      <c r="F711" s="54">
        <v>1428571.4285714284</v>
      </c>
      <c r="G711" s="98"/>
      <c r="H711" s="98"/>
      <c r="I711" s="55" t="e">
        <f t="shared" si="26"/>
        <v>#DIV/0!</v>
      </c>
      <c r="J711" s="54"/>
      <c r="K711" s="54"/>
      <c r="L711" s="54" t="s">
        <v>840</v>
      </c>
      <c r="M711" s="59"/>
    </row>
    <row r="712" spans="1:18" ht="15" customHeight="1" outlineLevel="4" x14ac:dyDescent="0.25">
      <c r="A712" s="110">
        <v>488</v>
      </c>
      <c r="B712" s="128" t="s">
        <v>1518</v>
      </c>
      <c r="C712" s="56" t="s">
        <v>1164</v>
      </c>
      <c r="D712" s="53">
        <v>10</v>
      </c>
      <c r="E712" s="53" t="s">
        <v>724</v>
      </c>
      <c r="F712" s="54">
        <v>451767.8571428571</v>
      </c>
      <c r="G712" s="98"/>
      <c r="H712" s="98"/>
      <c r="I712" s="55" t="e">
        <f t="shared" si="26"/>
        <v>#DIV/0!</v>
      </c>
      <c r="J712" s="54"/>
      <c r="K712" s="54"/>
      <c r="L712" s="54" t="s">
        <v>840</v>
      </c>
      <c r="M712" s="59"/>
    </row>
    <row r="713" spans="1:18" s="51" customFormat="1" ht="15" customHeight="1" outlineLevel="4" x14ac:dyDescent="0.25">
      <c r="A713" s="110">
        <v>489</v>
      </c>
      <c r="B713" s="121" t="s">
        <v>1519</v>
      </c>
      <c r="C713" s="106" t="s">
        <v>1164</v>
      </c>
      <c r="D713" s="110">
        <v>10</v>
      </c>
      <c r="E713" s="53" t="s">
        <v>724</v>
      </c>
      <c r="F713" s="122">
        <v>303571.42857142852</v>
      </c>
      <c r="G713" s="127"/>
      <c r="H713" s="127"/>
      <c r="I713" s="123" t="e">
        <f t="shared" si="26"/>
        <v>#DIV/0!</v>
      </c>
      <c r="J713" s="122"/>
      <c r="K713" s="122"/>
      <c r="L713" s="122" t="s">
        <v>840</v>
      </c>
      <c r="M713" s="126"/>
      <c r="N713" s="125"/>
      <c r="O713" s="125"/>
      <c r="P713" s="125"/>
      <c r="Q713" s="125"/>
      <c r="R713" s="126"/>
    </row>
    <row r="714" spans="1:18" ht="15" customHeight="1" outlineLevel="4" x14ac:dyDescent="0.25">
      <c r="A714" s="110">
        <v>490</v>
      </c>
      <c r="B714" s="128" t="s">
        <v>41</v>
      </c>
      <c r="C714" s="56" t="s">
        <v>1164</v>
      </c>
      <c r="D714" s="53">
        <v>2000</v>
      </c>
      <c r="E714" s="53" t="s">
        <v>4234</v>
      </c>
      <c r="F714" s="54">
        <v>848214.28571428568</v>
      </c>
      <c r="G714" s="98"/>
      <c r="H714" s="98"/>
      <c r="I714" s="55" t="e">
        <f t="shared" si="26"/>
        <v>#DIV/0!</v>
      </c>
      <c r="J714" s="54"/>
      <c r="K714" s="54"/>
      <c r="L714" s="54" t="s">
        <v>840</v>
      </c>
      <c r="M714" s="59"/>
    </row>
    <row r="715" spans="1:18" ht="15" customHeight="1" outlineLevel="4" x14ac:dyDescent="0.25">
      <c r="A715" s="110">
        <v>491</v>
      </c>
      <c r="B715" s="128" t="s">
        <v>1520</v>
      </c>
      <c r="C715" s="56" t="s">
        <v>1164</v>
      </c>
      <c r="D715" s="53">
        <v>1000</v>
      </c>
      <c r="E715" s="53" t="s">
        <v>724</v>
      </c>
      <c r="F715" s="54">
        <v>302678.57142857136</v>
      </c>
      <c r="G715" s="98"/>
      <c r="H715" s="98"/>
      <c r="I715" s="55" t="e">
        <f t="shared" si="26"/>
        <v>#DIV/0!</v>
      </c>
      <c r="J715" s="54"/>
      <c r="K715" s="54"/>
      <c r="L715" s="54" t="s">
        <v>840</v>
      </c>
      <c r="M715" s="59"/>
    </row>
    <row r="716" spans="1:18" s="34" customFormat="1" ht="15" hidden="1" customHeight="1" outlineLevel="4" x14ac:dyDescent="0.25">
      <c r="A716" s="110">
        <v>492</v>
      </c>
      <c r="B716" s="128" t="s">
        <v>1521</v>
      </c>
      <c r="C716" s="106" t="s">
        <v>1164</v>
      </c>
      <c r="D716" s="110">
        <v>1200</v>
      </c>
      <c r="E716" s="110" t="s">
        <v>724</v>
      </c>
      <c r="F716" s="122">
        <v>464999.99999999994</v>
      </c>
      <c r="G716" s="127">
        <v>428400</v>
      </c>
      <c r="H716" s="127">
        <f>F716-G716</f>
        <v>36599.999999999942</v>
      </c>
      <c r="I716" s="123">
        <f t="shared" si="26"/>
        <v>8.543417366946765E-2</v>
      </c>
      <c r="J716" s="122" t="s">
        <v>4743</v>
      </c>
      <c r="K716" s="122" t="s">
        <v>4744</v>
      </c>
      <c r="L716" s="122" t="s">
        <v>840</v>
      </c>
      <c r="M716" s="126"/>
      <c r="N716" s="124">
        <v>43622</v>
      </c>
      <c r="O716" s="125" t="s">
        <v>4745</v>
      </c>
      <c r="P716" s="58" t="s">
        <v>3964</v>
      </c>
      <c r="Q716" s="125" t="s">
        <v>3656</v>
      </c>
      <c r="R716" s="126"/>
    </row>
    <row r="717" spans="1:18" ht="15" customHeight="1" outlineLevel="4" x14ac:dyDescent="0.25">
      <c r="A717" s="110">
        <v>493</v>
      </c>
      <c r="B717" s="128" t="s">
        <v>144</v>
      </c>
      <c r="C717" s="56" t="s">
        <v>1164</v>
      </c>
      <c r="D717" s="53">
        <v>240</v>
      </c>
      <c r="E717" s="53" t="s">
        <v>724</v>
      </c>
      <c r="F717" s="54">
        <v>485357.14285714284</v>
      </c>
      <c r="G717" s="98"/>
      <c r="H717" s="98"/>
      <c r="I717" s="55" t="e">
        <f t="shared" si="26"/>
        <v>#DIV/0!</v>
      </c>
      <c r="J717" s="54"/>
      <c r="K717" s="54"/>
      <c r="L717" s="54" t="s">
        <v>840</v>
      </c>
      <c r="M717" s="59"/>
    </row>
    <row r="718" spans="1:18" s="34" customFormat="1" ht="30" hidden="1" customHeight="1" outlineLevel="4" x14ac:dyDescent="0.25">
      <c r="A718" s="110">
        <v>494</v>
      </c>
      <c r="B718" s="121" t="s">
        <v>1522</v>
      </c>
      <c r="C718" s="106" t="s">
        <v>1164</v>
      </c>
      <c r="D718" s="110">
        <v>500</v>
      </c>
      <c r="E718" s="110" t="s">
        <v>724</v>
      </c>
      <c r="F718" s="122">
        <v>1024553.5714285714</v>
      </c>
      <c r="G718" s="127">
        <v>510000</v>
      </c>
      <c r="H718" s="122">
        <v>0</v>
      </c>
      <c r="I718" s="123">
        <f t="shared" si="26"/>
        <v>0</v>
      </c>
      <c r="J718" s="122" t="s">
        <v>1659</v>
      </c>
      <c r="K718" s="122" t="s">
        <v>1584</v>
      </c>
      <c r="L718" s="122" t="s">
        <v>840</v>
      </c>
      <c r="M718" s="126"/>
      <c r="N718" s="124">
        <v>43615</v>
      </c>
      <c r="O718" s="125" t="s">
        <v>4371</v>
      </c>
      <c r="P718" s="125" t="s">
        <v>3964</v>
      </c>
      <c r="Q718" s="125" t="s">
        <v>3672</v>
      </c>
      <c r="R718" s="126"/>
    </row>
    <row r="719" spans="1:18" s="34" customFormat="1" ht="30" hidden="1" customHeight="1" outlineLevel="4" x14ac:dyDescent="0.25">
      <c r="A719" s="110">
        <v>495</v>
      </c>
      <c r="B719" s="121" t="s">
        <v>1523</v>
      </c>
      <c r="C719" s="106" t="s">
        <v>1164</v>
      </c>
      <c r="D719" s="110">
        <v>500</v>
      </c>
      <c r="E719" s="110" t="s">
        <v>724</v>
      </c>
      <c r="F719" s="122">
        <v>1174107.1428571427</v>
      </c>
      <c r="G719" s="127">
        <v>852500</v>
      </c>
      <c r="H719" s="122">
        <v>0</v>
      </c>
      <c r="I719" s="123">
        <f t="shared" si="26"/>
        <v>0</v>
      </c>
      <c r="J719" s="122" t="s">
        <v>1659</v>
      </c>
      <c r="K719" s="122" t="s">
        <v>1584</v>
      </c>
      <c r="L719" s="122" t="s">
        <v>840</v>
      </c>
      <c r="M719" s="126"/>
      <c r="N719" s="124">
        <v>43615</v>
      </c>
      <c r="O719" s="125" t="s">
        <v>4371</v>
      </c>
      <c r="P719" s="125" t="s">
        <v>3964</v>
      </c>
      <c r="Q719" s="125" t="s">
        <v>3672</v>
      </c>
      <c r="R719" s="126"/>
    </row>
    <row r="720" spans="1:18" s="34" customFormat="1" ht="30" hidden="1" customHeight="1" outlineLevel="4" x14ac:dyDescent="0.25">
      <c r="A720" s="110">
        <v>496</v>
      </c>
      <c r="B720" s="121" t="s">
        <v>1524</v>
      </c>
      <c r="C720" s="106" t="s">
        <v>1164</v>
      </c>
      <c r="D720" s="110">
        <v>120</v>
      </c>
      <c r="E720" s="110" t="s">
        <v>724</v>
      </c>
      <c r="F720" s="122">
        <v>319821.42857142852</v>
      </c>
      <c r="G720" s="127">
        <v>216000</v>
      </c>
      <c r="H720" s="122">
        <v>0</v>
      </c>
      <c r="I720" s="123">
        <f t="shared" si="26"/>
        <v>0</v>
      </c>
      <c r="J720" s="122" t="s">
        <v>1659</v>
      </c>
      <c r="K720" s="122" t="s">
        <v>1584</v>
      </c>
      <c r="L720" s="122" t="s">
        <v>840</v>
      </c>
      <c r="M720" s="126"/>
      <c r="N720" s="124">
        <v>43615</v>
      </c>
      <c r="O720" s="125" t="s">
        <v>4371</v>
      </c>
      <c r="P720" s="125" t="s">
        <v>3964</v>
      </c>
      <c r="Q720" s="125" t="s">
        <v>3672</v>
      </c>
      <c r="R720" s="126"/>
    </row>
    <row r="721" spans="1:18" s="34" customFormat="1" ht="30" hidden="1" customHeight="1" outlineLevel="4" x14ac:dyDescent="0.25">
      <c r="A721" s="110">
        <v>497</v>
      </c>
      <c r="B721" s="121" t="s">
        <v>1525</v>
      </c>
      <c r="C721" s="106" t="s">
        <v>1164</v>
      </c>
      <c r="D721" s="110">
        <v>300</v>
      </c>
      <c r="E721" s="110" t="s">
        <v>724</v>
      </c>
      <c r="F721" s="122">
        <v>589285.7142857142</v>
      </c>
      <c r="G721" s="127">
        <v>396000</v>
      </c>
      <c r="H721" s="122">
        <v>0</v>
      </c>
      <c r="I721" s="123">
        <f t="shared" si="26"/>
        <v>0</v>
      </c>
      <c r="J721" s="122" t="s">
        <v>1659</v>
      </c>
      <c r="K721" s="122" t="s">
        <v>1584</v>
      </c>
      <c r="L721" s="122" t="s">
        <v>840</v>
      </c>
      <c r="M721" s="126"/>
      <c r="N721" s="124">
        <v>43615</v>
      </c>
      <c r="O721" s="125" t="s">
        <v>4371</v>
      </c>
      <c r="P721" s="125" t="s">
        <v>3964</v>
      </c>
      <c r="Q721" s="125" t="s">
        <v>3672</v>
      </c>
      <c r="R721" s="126"/>
    </row>
    <row r="722" spans="1:18" ht="30" customHeight="1" outlineLevel="4" x14ac:dyDescent="0.25">
      <c r="A722" s="110">
        <v>498</v>
      </c>
      <c r="B722" s="128" t="s">
        <v>1526</v>
      </c>
      <c r="C722" s="56" t="s">
        <v>1164</v>
      </c>
      <c r="D722" s="53">
        <v>125</v>
      </c>
      <c r="E722" s="53" t="s">
        <v>724</v>
      </c>
      <c r="F722" s="54">
        <v>272879.46428571426</v>
      </c>
      <c r="G722" s="98"/>
      <c r="H722" s="98"/>
      <c r="I722" s="55" t="e">
        <f t="shared" si="26"/>
        <v>#DIV/0!</v>
      </c>
      <c r="J722" s="54"/>
      <c r="K722" s="54"/>
      <c r="L722" s="54" t="s">
        <v>840</v>
      </c>
      <c r="M722" s="59"/>
    </row>
    <row r="723" spans="1:18" s="34" customFormat="1" ht="30" hidden="1" customHeight="1" outlineLevel="4" x14ac:dyDescent="0.25">
      <c r="A723" s="110">
        <v>499</v>
      </c>
      <c r="B723" s="121" t="s">
        <v>144</v>
      </c>
      <c r="C723" s="106" t="s">
        <v>1164</v>
      </c>
      <c r="D723" s="110">
        <v>100</v>
      </c>
      <c r="E723" s="110" t="s">
        <v>724</v>
      </c>
      <c r="F723" s="122">
        <v>317857.14285714284</v>
      </c>
      <c r="G723" s="127">
        <v>247000</v>
      </c>
      <c r="H723" s="122">
        <v>0</v>
      </c>
      <c r="I723" s="123">
        <f t="shared" si="26"/>
        <v>0</v>
      </c>
      <c r="J723" s="122" t="s">
        <v>1659</v>
      </c>
      <c r="K723" s="122" t="s">
        <v>1584</v>
      </c>
      <c r="L723" s="122" t="s">
        <v>840</v>
      </c>
      <c r="M723" s="126"/>
      <c r="N723" s="124">
        <v>43615</v>
      </c>
      <c r="O723" s="125" t="s">
        <v>4371</v>
      </c>
      <c r="P723" s="125" t="s">
        <v>3964</v>
      </c>
      <c r="Q723" s="125" t="s">
        <v>3672</v>
      </c>
      <c r="R723" s="126"/>
    </row>
    <row r="724" spans="1:18" s="34" customFormat="1" ht="30" hidden="1" customHeight="1" outlineLevel="4" x14ac:dyDescent="0.25">
      <c r="A724" s="110">
        <v>500</v>
      </c>
      <c r="B724" s="128" t="s">
        <v>1383</v>
      </c>
      <c r="C724" s="106" t="s">
        <v>1164</v>
      </c>
      <c r="D724" s="110">
        <v>550</v>
      </c>
      <c r="E724" s="110" t="s">
        <v>724</v>
      </c>
      <c r="F724" s="122">
        <v>1227678.5714285714</v>
      </c>
      <c r="G724" s="127">
        <v>334950</v>
      </c>
      <c r="H724" s="127">
        <f>F724-G724</f>
        <v>892728.57142857136</v>
      </c>
      <c r="I724" s="123">
        <f t="shared" si="26"/>
        <v>2.6652592071311281</v>
      </c>
      <c r="J724" s="122" t="s">
        <v>4447</v>
      </c>
      <c r="K724" s="122" t="s">
        <v>897</v>
      </c>
      <c r="L724" s="122" t="s">
        <v>840</v>
      </c>
      <c r="M724" s="126"/>
      <c r="N724" s="124">
        <v>43628</v>
      </c>
      <c r="O724" s="125" t="s">
        <v>4454</v>
      </c>
      <c r="P724" s="58" t="s">
        <v>3964</v>
      </c>
      <c r="Q724" s="125" t="s">
        <v>3672</v>
      </c>
      <c r="R724" s="126"/>
    </row>
    <row r="725" spans="1:18" s="34" customFormat="1" ht="45" hidden="1" customHeight="1" outlineLevel="4" x14ac:dyDescent="0.25">
      <c r="A725" s="110">
        <v>501</v>
      </c>
      <c r="B725" s="121" t="s">
        <v>1527</v>
      </c>
      <c r="C725" s="106" t="s">
        <v>1164</v>
      </c>
      <c r="D725" s="110">
        <v>40</v>
      </c>
      <c r="E725" s="110" t="s">
        <v>4234</v>
      </c>
      <c r="F725" s="122">
        <v>2483928.5714285714</v>
      </c>
      <c r="G725" s="127">
        <v>2480000</v>
      </c>
      <c r="H725" s="127">
        <f>F725-G725</f>
        <v>3928.571428571362</v>
      </c>
      <c r="I725" s="123">
        <f t="shared" si="26"/>
        <v>1.5841013824884525E-3</v>
      </c>
      <c r="J725" s="122" t="s">
        <v>4447</v>
      </c>
      <c r="K725" s="122" t="s">
        <v>4457</v>
      </c>
      <c r="L725" s="122" t="s">
        <v>840</v>
      </c>
      <c r="M725" s="126"/>
      <c r="N725" s="124">
        <v>43629</v>
      </c>
      <c r="O725" s="125" t="s">
        <v>4458</v>
      </c>
      <c r="P725" s="125" t="s">
        <v>3964</v>
      </c>
      <c r="Q725" s="125" t="s">
        <v>3672</v>
      </c>
      <c r="R725" s="126"/>
    </row>
    <row r="726" spans="1:18" ht="60" customHeight="1" outlineLevel="4" x14ac:dyDescent="0.25">
      <c r="A726" s="110">
        <v>502</v>
      </c>
      <c r="B726" s="128" t="s">
        <v>1528</v>
      </c>
      <c r="C726" s="56" t="s">
        <v>1164</v>
      </c>
      <c r="D726" s="53">
        <v>612</v>
      </c>
      <c r="E726" s="53" t="s">
        <v>724</v>
      </c>
      <c r="F726" s="54">
        <v>536729.4642857142</v>
      </c>
      <c r="G726" s="98"/>
      <c r="H726" s="98"/>
      <c r="I726" s="55" t="e">
        <f t="shared" si="26"/>
        <v>#DIV/0!</v>
      </c>
      <c r="J726" s="54"/>
      <c r="K726" s="54"/>
      <c r="L726" s="54" t="s">
        <v>840</v>
      </c>
      <c r="M726" s="59"/>
    </row>
    <row r="727" spans="1:18" ht="15" customHeight="1" outlineLevel="4" x14ac:dyDescent="0.25">
      <c r="A727" s="110">
        <v>503</v>
      </c>
      <c r="B727" s="128" t="s">
        <v>1529</v>
      </c>
      <c r="C727" s="56" t="s">
        <v>1164</v>
      </c>
      <c r="D727" s="53">
        <v>10</v>
      </c>
      <c r="E727" s="53" t="s">
        <v>724</v>
      </c>
      <c r="F727" s="54">
        <v>299999.99999999994</v>
      </c>
      <c r="G727" s="98"/>
      <c r="H727" s="98"/>
      <c r="I727" s="55" t="e">
        <f t="shared" si="26"/>
        <v>#DIV/0!</v>
      </c>
      <c r="J727" s="54"/>
      <c r="K727" s="54"/>
      <c r="L727" s="54" t="s">
        <v>840</v>
      </c>
      <c r="M727" s="59"/>
    </row>
    <row r="728" spans="1:18" ht="15" customHeight="1" outlineLevel="4" x14ac:dyDescent="0.25">
      <c r="A728" s="110">
        <v>504</v>
      </c>
      <c r="B728" s="128" t="s">
        <v>1530</v>
      </c>
      <c r="C728" s="56" t="s">
        <v>1164</v>
      </c>
      <c r="D728" s="53">
        <v>100</v>
      </c>
      <c r="E728" s="53" t="s">
        <v>757</v>
      </c>
      <c r="F728" s="54">
        <v>2499999.9999999995</v>
      </c>
      <c r="G728" s="98"/>
      <c r="H728" s="98"/>
      <c r="I728" s="55" t="e">
        <f t="shared" si="26"/>
        <v>#DIV/0!</v>
      </c>
      <c r="J728" s="54"/>
      <c r="K728" s="54"/>
      <c r="L728" s="54" t="s">
        <v>840</v>
      </c>
      <c r="M728" s="59"/>
    </row>
    <row r="729" spans="1:18" ht="15" customHeight="1" outlineLevel="4" x14ac:dyDescent="0.25">
      <c r="A729" s="110">
        <v>505</v>
      </c>
      <c r="B729" s="128" t="s">
        <v>1530</v>
      </c>
      <c r="C729" s="56" t="s">
        <v>1164</v>
      </c>
      <c r="D729" s="53">
        <v>100</v>
      </c>
      <c r="E729" s="53" t="s">
        <v>757</v>
      </c>
      <c r="F729" s="54">
        <v>2499999.9999999995</v>
      </c>
      <c r="G729" s="98"/>
      <c r="H729" s="98"/>
      <c r="I729" s="55" t="e">
        <f t="shared" si="26"/>
        <v>#DIV/0!</v>
      </c>
      <c r="J729" s="54"/>
      <c r="K729" s="54"/>
      <c r="L729" s="54" t="s">
        <v>840</v>
      </c>
      <c r="M729" s="59"/>
    </row>
    <row r="730" spans="1:18" s="34" customFormat="1" ht="30" hidden="1" customHeight="1" outlineLevel="4" x14ac:dyDescent="0.25">
      <c r="A730" s="110">
        <v>506</v>
      </c>
      <c r="B730" s="121" t="s">
        <v>1531</v>
      </c>
      <c r="C730" s="106" t="s">
        <v>1164</v>
      </c>
      <c r="D730" s="110">
        <v>2</v>
      </c>
      <c r="E730" s="110" t="s">
        <v>724</v>
      </c>
      <c r="F730" s="122">
        <v>526785.7142857142</v>
      </c>
      <c r="G730" s="127">
        <v>182000</v>
      </c>
      <c r="H730" s="127">
        <f>F730-G730</f>
        <v>344785.7142857142</v>
      </c>
      <c r="I730" s="123">
        <f t="shared" si="26"/>
        <v>1.8944270015698583</v>
      </c>
      <c r="J730" s="122" t="s">
        <v>1659</v>
      </c>
      <c r="K730" s="122" t="s">
        <v>4463</v>
      </c>
      <c r="L730" s="122" t="s">
        <v>840</v>
      </c>
      <c r="M730" s="126"/>
      <c r="N730" s="124">
        <v>43641</v>
      </c>
      <c r="O730" s="125" t="s">
        <v>4464</v>
      </c>
      <c r="P730" s="125" t="s">
        <v>3964</v>
      </c>
      <c r="Q730" s="125" t="s">
        <v>3672</v>
      </c>
      <c r="R730" s="126"/>
    </row>
    <row r="731" spans="1:18" ht="15" customHeight="1" outlineLevel="4" x14ac:dyDescent="0.25">
      <c r="A731" s="110">
        <v>507</v>
      </c>
      <c r="B731" s="128" t="s">
        <v>1532</v>
      </c>
      <c r="C731" s="56" t="s">
        <v>1164</v>
      </c>
      <c r="D731" s="53">
        <v>3</v>
      </c>
      <c r="E731" s="53" t="s">
        <v>724</v>
      </c>
      <c r="F731" s="54">
        <v>440089.28571428568</v>
      </c>
      <c r="G731" s="98"/>
      <c r="H731" s="98"/>
      <c r="I731" s="55" t="e">
        <f t="shared" si="26"/>
        <v>#DIV/0!</v>
      </c>
      <c r="J731" s="54"/>
      <c r="K731" s="54"/>
      <c r="L731" s="54" t="s">
        <v>840</v>
      </c>
      <c r="M731" s="59"/>
    </row>
    <row r="732" spans="1:18" s="34" customFormat="1" ht="30" hidden="1" customHeight="1" outlineLevel="4" x14ac:dyDescent="0.25">
      <c r="A732" s="110">
        <v>508</v>
      </c>
      <c r="B732" s="121" t="s">
        <v>1533</v>
      </c>
      <c r="C732" s="106" t="s">
        <v>1164</v>
      </c>
      <c r="D732" s="110">
        <v>500</v>
      </c>
      <c r="E732" s="110" t="s">
        <v>4238</v>
      </c>
      <c r="F732" s="122">
        <v>1322941.9642857141</v>
      </c>
      <c r="G732" s="122">
        <v>1250000</v>
      </c>
      <c r="H732" s="122">
        <v>72941.964285714086</v>
      </c>
      <c r="I732" s="123">
        <f t="shared" si="26"/>
        <v>5.8353571428571269E-2</v>
      </c>
      <c r="J732" s="122" t="s">
        <v>1659</v>
      </c>
      <c r="K732" s="122" t="s">
        <v>1649</v>
      </c>
      <c r="L732" s="122" t="s">
        <v>840</v>
      </c>
      <c r="M732" s="126"/>
      <c r="N732" s="124">
        <v>43619</v>
      </c>
      <c r="O732" s="125" t="s">
        <v>4442</v>
      </c>
      <c r="P732" s="125" t="s">
        <v>3964</v>
      </c>
      <c r="Q732" s="125" t="s">
        <v>3672</v>
      </c>
      <c r="R732" s="126"/>
    </row>
    <row r="733" spans="1:18" ht="15" customHeight="1" outlineLevel="4" x14ac:dyDescent="0.25">
      <c r="A733" s="110">
        <v>509</v>
      </c>
      <c r="B733" s="128" t="s">
        <v>1534</v>
      </c>
      <c r="C733" s="56" t="s">
        <v>1164</v>
      </c>
      <c r="D733" s="53">
        <v>8</v>
      </c>
      <c r="E733" s="53" t="s">
        <v>4239</v>
      </c>
      <c r="F733" s="54">
        <v>845678.57142857136</v>
      </c>
      <c r="G733" s="98"/>
      <c r="H733" s="98"/>
      <c r="I733" s="55" t="e">
        <f t="shared" si="26"/>
        <v>#DIV/0!</v>
      </c>
      <c r="J733" s="54"/>
      <c r="K733" s="54"/>
      <c r="L733" s="54" t="s">
        <v>840</v>
      </c>
      <c r="M733" s="59"/>
    </row>
    <row r="734" spans="1:18" s="49" customFormat="1" ht="45" hidden="1" customHeight="1" outlineLevel="4" x14ac:dyDescent="0.25">
      <c r="A734" s="110">
        <v>510</v>
      </c>
      <c r="B734" s="121" t="s">
        <v>1535</v>
      </c>
      <c r="C734" s="106" t="s">
        <v>1164</v>
      </c>
      <c r="D734" s="106">
        <v>2</v>
      </c>
      <c r="E734" s="106" t="s">
        <v>724</v>
      </c>
      <c r="F734" s="127">
        <v>685714.28571428568</v>
      </c>
      <c r="G734" s="127">
        <v>306000</v>
      </c>
      <c r="H734" s="127">
        <f>F734-G734</f>
        <v>379714.28571428568</v>
      </c>
      <c r="I734" s="131">
        <f t="shared" si="26"/>
        <v>1.2408963585434172</v>
      </c>
      <c r="J734" s="127" t="s">
        <v>4447</v>
      </c>
      <c r="K734" s="127" t="s">
        <v>848</v>
      </c>
      <c r="L734" s="127" t="s">
        <v>840</v>
      </c>
      <c r="M734" s="132"/>
      <c r="N734" s="124">
        <v>43629</v>
      </c>
      <c r="O734" s="125" t="s">
        <v>4455</v>
      </c>
      <c r="P734" s="125" t="s">
        <v>3964</v>
      </c>
      <c r="Q734" s="125" t="s">
        <v>3672</v>
      </c>
      <c r="R734" s="132"/>
    </row>
    <row r="735" spans="1:18" ht="15" customHeight="1" outlineLevel="4" x14ac:dyDescent="0.25">
      <c r="A735" s="110">
        <v>511</v>
      </c>
      <c r="B735" s="128" t="s">
        <v>160</v>
      </c>
      <c r="C735" s="56" t="s">
        <v>1164</v>
      </c>
      <c r="D735" s="53">
        <v>2</v>
      </c>
      <c r="E735" s="53" t="s">
        <v>724</v>
      </c>
      <c r="F735" s="54">
        <v>353571.42857142852</v>
      </c>
      <c r="G735" s="98"/>
      <c r="H735" s="98"/>
      <c r="I735" s="55" t="e">
        <f t="shared" si="26"/>
        <v>#DIV/0!</v>
      </c>
      <c r="J735" s="54"/>
      <c r="K735" s="54"/>
      <c r="L735" s="54" t="s">
        <v>840</v>
      </c>
      <c r="M735" s="59"/>
    </row>
    <row r="736" spans="1:18" s="34" customFormat="1" ht="30" hidden="1" customHeight="1" outlineLevel="4" x14ac:dyDescent="0.25">
      <c r="A736" s="110">
        <v>512</v>
      </c>
      <c r="B736" s="121" t="s">
        <v>1536</v>
      </c>
      <c r="C736" s="106" t="s">
        <v>1164</v>
      </c>
      <c r="D736" s="110">
        <v>10</v>
      </c>
      <c r="E736" s="110" t="s">
        <v>724</v>
      </c>
      <c r="F736" s="122">
        <v>1437500</v>
      </c>
      <c r="G736" s="122">
        <v>1437500</v>
      </c>
      <c r="H736" s="127">
        <f>F736-G736</f>
        <v>0</v>
      </c>
      <c r="I736" s="123">
        <f t="shared" si="26"/>
        <v>0</v>
      </c>
      <c r="J736" s="122" t="s">
        <v>4447</v>
      </c>
      <c r="K736" s="122" t="s">
        <v>4448</v>
      </c>
      <c r="L736" s="122" t="s">
        <v>840</v>
      </c>
      <c r="M736" s="126"/>
      <c r="N736" s="124">
        <v>43628</v>
      </c>
      <c r="O736" s="125" t="s">
        <v>4449</v>
      </c>
      <c r="P736" s="125" t="s">
        <v>3964</v>
      </c>
      <c r="Q736" s="125" t="s">
        <v>3672</v>
      </c>
      <c r="R736" s="126"/>
    </row>
    <row r="737" spans="1:18" s="34" customFormat="1" ht="30" hidden="1" customHeight="1" outlineLevel="4" x14ac:dyDescent="0.25">
      <c r="A737" s="110">
        <v>513</v>
      </c>
      <c r="B737" s="121" t="s">
        <v>1537</v>
      </c>
      <c r="C737" s="106" t="s">
        <v>1164</v>
      </c>
      <c r="D737" s="110">
        <v>10</v>
      </c>
      <c r="E737" s="110" t="s">
        <v>724</v>
      </c>
      <c r="F737" s="122">
        <v>1562499.9999999998</v>
      </c>
      <c r="G737" s="122">
        <v>1562499.9999999998</v>
      </c>
      <c r="H737" s="127">
        <f>F737-G737</f>
        <v>0</v>
      </c>
      <c r="I737" s="123">
        <f t="shared" si="26"/>
        <v>0</v>
      </c>
      <c r="J737" s="122" t="s">
        <v>4447</v>
      </c>
      <c r="K737" s="122" t="s">
        <v>4448</v>
      </c>
      <c r="L737" s="122" t="s">
        <v>840</v>
      </c>
      <c r="M737" s="126"/>
      <c r="N737" s="124">
        <v>43628</v>
      </c>
      <c r="O737" s="125" t="s">
        <v>4449</v>
      </c>
      <c r="P737" s="125" t="s">
        <v>3964</v>
      </c>
      <c r="Q737" s="125" t="s">
        <v>3672</v>
      </c>
      <c r="R737" s="126"/>
    </row>
    <row r="738" spans="1:18" ht="30" customHeight="1" outlineLevel="4" x14ac:dyDescent="0.25">
      <c r="A738" s="110">
        <v>514</v>
      </c>
      <c r="B738" s="128" t="s">
        <v>1538</v>
      </c>
      <c r="C738" s="56" t="s">
        <v>1164</v>
      </c>
      <c r="D738" s="53">
        <v>100</v>
      </c>
      <c r="E738" s="53" t="s">
        <v>724</v>
      </c>
      <c r="F738" s="54">
        <v>3270982.1428571423</v>
      </c>
      <c r="G738" s="98"/>
      <c r="H738" s="98"/>
      <c r="I738" s="55" t="e">
        <f t="shared" ref="I738:I779" si="27">H738/G738</f>
        <v>#DIV/0!</v>
      </c>
      <c r="J738" s="54"/>
      <c r="K738" s="54"/>
      <c r="L738" s="54" t="s">
        <v>840</v>
      </c>
      <c r="M738" s="59"/>
    </row>
    <row r="739" spans="1:18" s="34" customFormat="1" ht="60" customHeight="1" outlineLevel="4" x14ac:dyDescent="0.25">
      <c r="A739" s="110">
        <v>515</v>
      </c>
      <c r="B739" s="121" t="s">
        <v>1539</v>
      </c>
      <c r="C739" s="106" t="s">
        <v>1164</v>
      </c>
      <c r="D739" s="110">
        <v>40</v>
      </c>
      <c r="E739" s="110" t="s">
        <v>724</v>
      </c>
      <c r="F739" s="122">
        <v>682142.85714285704</v>
      </c>
      <c r="G739" s="122"/>
      <c r="H739" s="122"/>
      <c r="I739" s="123" t="e">
        <f t="shared" si="27"/>
        <v>#DIV/0!</v>
      </c>
      <c r="J739" s="122"/>
      <c r="K739" s="122"/>
      <c r="L739" s="122" t="s">
        <v>840</v>
      </c>
      <c r="M739" s="126"/>
      <c r="N739" s="126" t="s">
        <v>4034</v>
      </c>
      <c r="O739" s="126"/>
      <c r="P739" s="126"/>
      <c r="Q739" s="126"/>
      <c r="R739" s="126"/>
    </row>
    <row r="740" spans="1:18" s="34" customFormat="1" ht="60" customHeight="1" outlineLevel="4" x14ac:dyDescent="0.25">
      <c r="A740" s="110">
        <v>516</v>
      </c>
      <c r="B740" s="121" t="s">
        <v>1539</v>
      </c>
      <c r="C740" s="106" t="s">
        <v>1164</v>
      </c>
      <c r="D740" s="110">
        <v>30</v>
      </c>
      <c r="E740" s="110" t="s">
        <v>724</v>
      </c>
      <c r="F740" s="122">
        <v>511607.14285714284</v>
      </c>
      <c r="G740" s="122"/>
      <c r="H740" s="122"/>
      <c r="I740" s="123" t="e">
        <f t="shared" si="27"/>
        <v>#DIV/0!</v>
      </c>
      <c r="J740" s="122"/>
      <c r="K740" s="122"/>
      <c r="L740" s="122" t="s">
        <v>840</v>
      </c>
      <c r="M740" s="126"/>
      <c r="N740" s="126" t="s">
        <v>4034</v>
      </c>
      <c r="O740" s="126"/>
      <c r="P740" s="126"/>
      <c r="Q740" s="126"/>
      <c r="R740" s="126"/>
    </row>
    <row r="741" spans="1:18" ht="75" customHeight="1" outlineLevel="4" x14ac:dyDescent="0.25">
      <c r="A741" s="110">
        <v>517</v>
      </c>
      <c r="B741" s="128" t="s">
        <v>1540</v>
      </c>
      <c r="C741" s="56" t="s">
        <v>1164</v>
      </c>
      <c r="D741" s="53">
        <v>200</v>
      </c>
      <c r="E741" s="53" t="s">
        <v>724</v>
      </c>
      <c r="F741" s="54">
        <v>421803.57142857136</v>
      </c>
      <c r="G741" s="98"/>
      <c r="H741" s="98"/>
      <c r="I741" s="55" t="e">
        <f t="shared" si="27"/>
        <v>#DIV/0!</v>
      </c>
      <c r="J741" s="54"/>
      <c r="K741" s="54"/>
      <c r="L741" s="54" t="s">
        <v>840</v>
      </c>
      <c r="M741" s="59"/>
    </row>
    <row r="742" spans="1:18" ht="60" customHeight="1" outlineLevel="4" x14ac:dyDescent="0.25">
      <c r="A742" s="110">
        <v>518</v>
      </c>
      <c r="B742" s="128" t="s">
        <v>1541</v>
      </c>
      <c r="C742" s="56" t="s">
        <v>1164</v>
      </c>
      <c r="D742" s="53">
        <v>20</v>
      </c>
      <c r="E742" s="53" t="s">
        <v>4234</v>
      </c>
      <c r="F742" s="54">
        <v>228571.42857142855</v>
      </c>
      <c r="G742" s="98"/>
      <c r="H742" s="98"/>
      <c r="I742" s="55" t="e">
        <f t="shared" si="27"/>
        <v>#DIV/0!</v>
      </c>
      <c r="J742" s="54"/>
      <c r="K742" s="54"/>
      <c r="L742" s="54" t="s">
        <v>840</v>
      </c>
      <c r="M742" s="59"/>
    </row>
    <row r="743" spans="1:18" ht="15" customHeight="1" outlineLevel="4" x14ac:dyDescent="0.25">
      <c r="A743" s="110">
        <v>519</v>
      </c>
      <c r="B743" s="128" t="s">
        <v>1542</v>
      </c>
      <c r="C743" s="56" t="s">
        <v>1164</v>
      </c>
      <c r="D743" s="53">
        <v>50</v>
      </c>
      <c r="E743" s="53" t="s">
        <v>724</v>
      </c>
      <c r="F743" s="54">
        <v>241071.42857142852</v>
      </c>
      <c r="G743" s="98"/>
      <c r="H743" s="98"/>
      <c r="I743" s="55" t="e">
        <f t="shared" si="27"/>
        <v>#DIV/0!</v>
      </c>
      <c r="J743" s="54"/>
      <c r="K743" s="54"/>
      <c r="L743" s="54" t="s">
        <v>840</v>
      </c>
      <c r="M743" s="59"/>
    </row>
    <row r="744" spans="1:18" ht="15" customHeight="1" outlineLevel="4" x14ac:dyDescent="0.25">
      <c r="A744" s="110">
        <v>520</v>
      </c>
      <c r="B744" s="128" t="s">
        <v>1543</v>
      </c>
      <c r="C744" s="56" t="s">
        <v>1164</v>
      </c>
      <c r="D744" s="53">
        <v>10</v>
      </c>
      <c r="E744" s="53" t="s">
        <v>724</v>
      </c>
      <c r="F744" s="54">
        <v>189285.71428571426</v>
      </c>
      <c r="G744" s="98"/>
      <c r="H744" s="98"/>
      <c r="I744" s="55" t="e">
        <f t="shared" si="27"/>
        <v>#DIV/0!</v>
      </c>
      <c r="J744" s="54"/>
      <c r="K744" s="54"/>
      <c r="L744" s="54" t="s">
        <v>840</v>
      </c>
      <c r="M744" s="59"/>
    </row>
    <row r="745" spans="1:18" ht="15" customHeight="1" outlineLevel="4" x14ac:dyDescent="0.25">
      <c r="A745" s="110">
        <v>521</v>
      </c>
      <c r="B745" s="128" t="s">
        <v>1544</v>
      </c>
      <c r="C745" s="56" t="s">
        <v>1164</v>
      </c>
      <c r="D745" s="53">
        <v>50</v>
      </c>
      <c r="E745" s="53" t="s">
        <v>724</v>
      </c>
      <c r="F745" s="54">
        <v>638392.85714285704</v>
      </c>
      <c r="G745" s="98"/>
      <c r="H745" s="98"/>
      <c r="I745" s="55" t="e">
        <f t="shared" si="27"/>
        <v>#DIV/0!</v>
      </c>
      <c r="J745" s="54"/>
      <c r="K745" s="54"/>
      <c r="L745" s="54" t="s">
        <v>840</v>
      </c>
      <c r="M745" s="59"/>
    </row>
    <row r="746" spans="1:18" ht="15" customHeight="1" outlineLevel="4" x14ac:dyDescent="0.25">
      <c r="A746" s="110">
        <v>522</v>
      </c>
      <c r="B746" s="128" t="s">
        <v>1544</v>
      </c>
      <c r="C746" s="56" t="s">
        <v>1164</v>
      </c>
      <c r="D746" s="53">
        <v>50</v>
      </c>
      <c r="E746" s="53" t="s">
        <v>724</v>
      </c>
      <c r="F746" s="54">
        <v>946428.57142857136</v>
      </c>
      <c r="G746" s="98"/>
      <c r="H746" s="98"/>
      <c r="I746" s="55" t="e">
        <f t="shared" si="27"/>
        <v>#DIV/0!</v>
      </c>
      <c r="J746" s="54"/>
      <c r="K746" s="54"/>
      <c r="L746" s="54" t="s">
        <v>840</v>
      </c>
      <c r="M746" s="59"/>
    </row>
    <row r="747" spans="1:18" ht="15" customHeight="1" outlineLevel="4" x14ac:dyDescent="0.25">
      <c r="A747" s="110">
        <v>523</v>
      </c>
      <c r="B747" s="121" t="s">
        <v>1545</v>
      </c>
      <c r="C747" s="56" t="s">
        <v>1164</v>
      </c>
      <c r="D747" s="53">
        <v>20</v>
      </c>
      <c r="E747" s="53" t="s">
        <v>4234</v>
      </c>
      <c r="F747" s="54">
        <v>1526785.7142857141</v>
      </c>
      <c r="G747" s="98"/>
      <c r="H747" s="98"/>
      <c r="I747" s="55" t="e">
        <f t="shared" si="27"/>
        <v>#DIV/0!</v>
      </c>
      <c r="J747" s="54"/>
      <c r="K747" s="54"/>
      <c r="L747" s="54" t="s">
        <v>840</v>
      </c>
      <c r="M747" s="59"/>
    </row>
    <row r="748" spans="1:18" s="34" customFormat="1" ht="30" hidden="1" customHeight="1" outlineLevel="4" x14ac:dyDescent="0.25">
      <c r="A748" s="110">
        <v>524</v>
      </c>
      <c r="B748" s="128" t="s">
        <v>1546</v>
      </c>
      <c r="C748" s="106" t="s">
        <v>1164</v>
      </c>
      <c r="D748" s="110">
        <v>25</v>
      </c>
      <c r="E748" s="110" t="s">
        <v>724</v>
      </c>
      <c r="F748" s="122">
        <v>835044.64285714272</v>
      </c>
      <c r="G748" s="127">
        <v>829250</v>
      </c>
      <c r="H748" s="127">
        <f>F748-G748</f>
        <v>5794.6428571427241</v>
      </c>
      <c r="I748" s="123">
        <f t="shared" si="27"/>
        <v>6.9878117059303272E-3</v>
      </c>
      <c r="J748" s="122" t="s">
        <v>1659</v>
      </c>
      <c r="K748" s="122" t="s">
        <v>4384</v>
      </c>
      <c r="L748" s="122" t="s">
        <v>840</v>
      </c>
      <c r="M748" s="126"/>
      <c r="N748" s="124">
        <v>43627</v>
      </c>
      <c r="O748" s="125" t="s">
        <v>4445</v>
      </c>
      <c r="P748" s="125" t="s">
        <v>3964</v>
      </c>
      <c r="Q748" s="125" t="s">
        <v>4446</v>
      </c>
      <c r="R748" s="126"/>
    </row>
    <row r="749" spans="1:18" s="34" customFormat="1" ht="30" hidden="1" customHeight="1" outlineLevel="4" x14ac:dyDescent="0.25">
      <c r="A749" s="110">
        <v>525</v>
      </c>
      <c r="B749" s="128" t="s">
        <v>1546</v>
      </c>
      <c r="C749" s="106" t="s">
        <v>1164</v>
      </c>
      <c r="D749" s="110">
        <v>25</v>
      </c>
      <c r="E749" s="110" t="s">
        <v>724</v>
      </c>
      <c r="F749" s="122">
        <v>835044.64285714272</v>
      </c>
      <c r="G749" s="127">
        <v>829250</v>
      </c>
      <c r="H749" s="127">
        <f>F749-G749</f>
        <v>5794.6428571427241</v>
      </c>
      <c r="I749" s="123">
        <f t="shared" si="27"/>
        <v>6.9878117059303272E-3</v>
      </c>
      <c r="J749" s="122" t="s">
        <v>1659</v>
      </c>
      <c r="K749" s="122" t="s">
        <v>4384</v>
      </c>
      <c r="L749" s="122" t="s">
        <v>840</v>
      </c>
      <c r="M749" s="126"/>
      <c r="N749" s="124">
        <v>43627</v>
      </c>
      <c r="O749" s="125" t="s">
        <v>4445</v>
      </c>
      <c r="P749" s="125" t="s">
        <v>3964</v>
      </c>
      <c r="Q749" s="125" t="s">
        <v>4446</v>
      </c>
      <c r="R749" s="126"/>
    </row>
    <row r="750" spans="1:18" s="34" customFormat="1" ht="30" hidden="1" customHeight="1" outlineLevel="4" x14ac:dyDescent="0.25">
      <c r="A750" s="110">
        <v>526</v>
      </c>
      <c r="B750" s="128" t="s">
        <v>1546</v>
      </c>
      <c r="C750" s="106" t="s">
        <v>1164</v>
      </c>
      <c r="D750" s="110">
        <v>25</v>
      </c>
      <c r="E750" s="110" t="s">
        <v>724</v>
      </c>
      <c r="F750" s="122">
        <v>835044.64285714272</v>
      </c>
      <c r="G750" s="127">
        <v>829250</v>
      </c>
      <c r="H750" s="127">
        <f>F750-G750</f>
        <v>5794.6428571427241</v>
      </c>
      <c r="I750" s="123">
        <f t="shared" si="27"/>
        <v>6.9878117059303272E-3</v>
      </c>
      <c r="J750" s="122" t="s">
        <v>1659</v>
      </c>
      <c r="K750" s="122" t="s">
        <v>4384</v>
      </c>
      <c r="L750" s="122" t="s">
        <v>840</v>
      </c>
      <c r="M750" s="126"/>
      <c r="N750" s="124">
        <v>43627</v>
      </c>
      <c r="O750" s="125" t="s">
        <v>4445</v>
      </c>
      <c r="P750" s="125" t="s">
        <v>3964</v>
      </c>
      <c r="Q750" s="125" t="s">
        <v>4446</v>
      </c>
      <c r="R750" s="126"/>
    </row>
    <row r="751" spans="1:18" s="34" customFormat="1" ht="30" hidden="1" customHeight="1" outlineLevel="4" x14ac:dyDescent="0.25">
      <c r="A751" s="110">
        <v>527</v>
      </c>
      <c r="B751" s="128" t="s">
        <v>1546</v>
      </c>
      <c r="C751" s="106" t="s">
        <v>1164</v>
      </c>
      <c r="D751" s="110">
        <v>25</v>
      </c>
      <c r="E751" s="110" t="s">
        <v>724</v>
      </c>
      <c r="F751" s="122">
        <v>835044.64285714272</v>
      </c>
      <c r="G751" s="127">
        <v>829250</v>
      </c>
      <c r="H751" s="127">
        <f>F751-G751</f>
        <v>5794.6428571427241</v>
      </c>
      <c r="I751" s="123">
        <f t="shared" si="27"/>
        <v>6.9878117059303272E-3</v>
      </c>
      <c r="J751" s="122" t="s">
        <v>1659</v>
      </c>
      <c r="K751" s="122" t="s">
        <v>4384</v>
      </c>
      <c r="L751" s="122" t="s">
        <v>840</v>
      </c>
      <c r="M751" s="126"/>
      <c r="N751" s="124">
        <v>43627</v>
      </c>
      <c r="O751" s="125" t="s">
        <v>4445</v>
      </c>
      <c r="P751" s="125" t="s">
        <v>3964</v>
      </c>
      <c r="Q751" s="125" t="s">
        <v>4446</v>
      </c>
      <c r="R751" s="126"/>
    </row>
    <row r="752" spans="1:18" s="34" customFormat="1" ht="30" hidden="1" customHeight="1" outlineLevel="4" x14ac:dyDescent="0.25">
      <c r="A752" s="110">
        <v>528</v>
      </c>
      <c r="B752" s="128" t="s">
        <v>1547</v>
      </c>
      <c r="C752" s="106" t="s">
        <v>1164</v>
      </c>
      <c r="D752" s="110">
        <v>1</v>
      </c>
      <c r="E752" s="110" t="s">
        <v>724</v>
      </c>
      <c r="F752" s="122">
        <v>982142.85714285704</v>
      </c>
      <c r="G752" s="127">
        <v>970000</v>
      </c>
      <c r="H752" s="127">
        <f>F752-G752</f>
        <v>12142.857142857043</v>
      </c>
      <c r="I752" s="123">
        <f t="shared" si="27"/>
        <v>1.2518409425625817E-2</v>
      </c>
      <c r="J752" s="122" t="s">
        <v>1659</v>
      </c>
      <c r="K752" s="122" t="s">
        <v>4384</v>
      </c>
      <c r="L752" s="122" t="s">
        <v>840</v>
      </c>
      <c r="M752" s="126"/>
      <c r="N752" s="124">
        <v>43627</v>
      </c>
      <c r="O752" s="125" t="s">
        <v>4445</v>
      </c>
      <c r="P752" s="125" t="s">
        <v>3964</v>
      </c>
      <c r="Q752" s="125" t="s">
        <v>4446</v>
      </c>
      <c r="R752" s="126"/>
    </row>
    <row r="753" spans="1:13" ht="45" customHeight="1" outlineLevel="4" x14ac:dyDescent="0.25">
      <c r="A753" s="110">
        <v>529</v>
      </c>
      <c r="B753" s="128" t="s">
        <v>1548</v>
      </c>
      <c r="C753" s="56" t="s">
        <v>1164</v>
      </c>
      <c r="D753" s="53">
        <v>4</v>
      </c>
      <c r="E753" s="53" t="s">
        <v>724</v>
      </c>
      <c r="F753" s="54">
        <v>396357.14285714284</v>
      </c>
      <c r="G753" s="98"/>
      <c r="H753" s="98"/>
      <c r="I753" s="55" t="e">
        <f t="shared" si="27"/>
        <v>#DIV/0!</v>
      </c>
      <c r="J753" s="54"/>
      <c r="K753" s="54"/>
      <c r="L753" s="54" t="s">
        <v>840</v>
      </c>
      <c r="M753" s="59"/>
    </row>
    <row r="754" spans="1:13" ht="45" customHeight="1" outlineLevel="4" x14ac:dyDescent="0.25">
      <c r="A754" s="110">
        <v>530</v>
      </c>
      <c r="B754" s="128" t="s">
        <v>1549</v>
      </c>
      <c r="C754" s="56" t="s">
        <v>1164</v>
      </c>
      <c r="D754" s="53">
        <v>4</v>
      </c>
      <c r="E754" s="53" t="s">
        <v>724</v>
      </c>
      <c r="F754" s="54">
        <v>396357.14285714284</v>
      </c>
      <c r="G754" s="98"/>
      <c r="H754" s="98"/>
      <c r="I754" s="55" t="e">
        <f t="shared" si="27"/>
        <v>#DIV/0!</v>
      </c>
      <c r="J754" s="54"/>
      <c r="K754" s="54"/>
      <c r="L754" s="54" t="s">
        <v>840</v>
      </c>
      <c r="M754" s="59"/>
    </row>
    <row r="755" spans="1:13" ht="45" customHeight="1" outlineLevel="4" x14ac:dyDescent="0.25">
      <c r="A755" s="110">
        <v>531</v>
      </c>
      <c r="B755" s="128" t="s">
        <v>1550</v>
      </c>
      <c r="C755" s="56" t="s">
        <v>1164</v>
      </c>
      <c r="D755" s="53">
        <v>5</v>
      </c>
      <c r="E755" s="53" t="s">
        <v>724</v>
      </c>
      <c r="F755" s="54">
        <v>495446.42857142852</v>
      </c>
      <c r="G755" s="98"/>
      <c r="H755" s="98"/>
      <c r="I755" s="55" t="e">
        <f t="shared" si="27"/>
        <v>#DIV/0!</v>
      </c>
      <c r="J755" s="54"/>
      <c r="K755" s="54"/>
      <c r="L755" s="54" t="s">
        <v>840</v>
      </c>
      <c r="M755" s="59"/>
    </row>
    <row r="756" spans="1:13" ht="45" customHeight="1" outlineLevel="4" x14ac:dyDescent="0.25">
      <c r="A756" s="110">
        <v>532</v>
      </c>
      <c r="B756" s="128" t="s">
        <v>1551</v>
      </c>
      <c r="C756" s="56" t="s">
        <v>1164</v>
      </c>
      <c r="D756" s="53">
        <v>5</v>
      </c>
      <c r="E756" s="53" t="s">
        <v>724</v>
      </c>
      <c r="F756" s="54">
        <v>495446.42857142852</v>
      </c>
      <c r="G756" s="98"/>
      <c r="H756" s="98"/>
      <c r="I756" s="55" t="e">
        <f t="shared" si="27"/>
        <v>#DIV/0!</v>
      </c>
      <c r="J756" s="54"/>
      <c r="K756" s="54"/>
      <c r="L756" s="54" t="s">
        <v>840</v>
      </c>
      <c r="M756" s="59"/>
    </row>
    <row r="757" spans="1:13" ht="45" customHeight="1" outlineLevel="4" x14ac:dyDescent="0.25">
      <c r="A757" s="110">
        <v>533</v>
      </c>
      <c r="B757" s="128" t="s">
        <v>1552</v>
      </c>
      <c r="C757" s="56" t="s">
        <v>1164</v>
      </c>
      <c r="D757" s="53">
        <v>5</v>
      </c>
      <c r="E757" s="53" t="s">
        <v>724</v>
      </c>
      <c r="F757" s="54">
        <v>495446.42857142852</v>
      </c>
      <c r="G757" s="98"/>
      <c r="H757" s="98"/>
      <c r="I757" s="55" t="e">
        <f t="shared" si="27"/>
        <v>#DIV/0!</v>
      </c>
      <c r="J757" s="54"/>
      <c r="K757" s="54"/>
      <c r="L757" s="54" t="s">
        <v>840</v>
      </c>
      <c r="M757" s="59"/>
    </row>
    <row r="758" spans="1:13" ht="45" customHeight="1" outlineLevel="4" x14ac:dyDescent="0.25">
      <c r="A758" s="110">
        <v>534</v>
      </c>
      <c r="B758" s="128" t="s">
        <v>1553</v>
      </c>
      <c r="C758" s="56" t="s">
        <v>1164</v>
      </c>
      <c r="D758" s="53">
        <v>5</v>
      </c>
      <c r="E758" s="53" t="s">
        <v>724</v>
      </c>
      <c r="F758" s="54">
        <v>495446.42857142852</v>
      </c>
      <c r="G758" s="98"/>
      <c r="H758" s="98"/>
      <c r="I758" s="55" t="e">
        <f t="shared" si="27"/>
        <v>#DIV/0!</v>
      </c>
      <c r="J758" s="54"/>
      <c r="K758" s="54"/>
      <c r="L758" s="54" t="s">
        <v>840</v>
      </c>
      <c r="M758" s="59"/>
    </row>
    <row r="759" spans="1:13" ht="45" customHeight="1" outlineLevel="4" x14ac:dyDescent="0.25">
      <c r="A759" s="110">
        <v>535</v>
      </c>
      <c r="B759" s="128" t="s">
        <v>1554</v>
      </c>
      <c r="C759" s="56" t="s">
        <v>1164</v>
      </c>
      <c r="D759" s="53">
        <v>5</v>
      </c>
      <c r="E759" s="53" t="s">
        <v>724</v>
      </c>
      <c r="F759" s="54">
        <v>495446.42857142852</v>
      </c>
      <c r="G759" s="98"/>
      <c r="H759" s="98"/>
      <c r="I759" s="55" t="e">
        <f t="shared" si="27"/>
        <v>#DIV/0!</v>
      </c>
      <c r="J759" s="54"/>
      <c r="K759" s="54"/>
      <c r="L759" s="54" t="s">
        <v>840</v>
      </c>
      <c r="M759" s="59"/>
    </row>
    <row r="760" spans="1:13" ht="45" customHeight="1" outlineLevel="4" x14ac:dyDescent="0.25">
      <c r="A760" s="110">
        <v>536</v>
      </c>
      <c r="B760" s="128" t="s">
        <v>1555</v>
      </c>
      <c r="C760" s="56" t="s">
        <v>1164</v>
      </c>
      <c r="D760" s="53">
        <v>5</v>
      </c>
      <c r="E760" s="53" t="s">
        <v>724</v>
      </c>
      <c r="F760" s="54">
        <v>495446.42857142852</v>
      </c>
      <c r="G760" s="98"/>
      <c r="H760" s="98"/>
      <c r="I760" s="55" t="e">
        <f t="shared" si="27"/>
        <v>#DIV/0!</v>
      </c>
      <c r="J760" s="54"/>
      <c r="K760" s="54"/>
      <c r="L760" s="54" t="s">
        <v>840</v>
      </c>
      <c r="M760" s="59"/>
    </row>
    <row r="761" spans="1:13" ht="45" customHeight="1" outlineLevel="4" x14ac:dyDescent="0.25">
      <c r="A761" s="110">
        <v>537</v>
      </c>
      <c r="B761" s="128" t="s">
        <v>1556</v>
      </c>
      <c r="C761" s="56" t="s">
        <v>1164</v>
      </c>
      <c r="D761" s="53">
        <v>5</v>
      </c>
      <c r="E761" s="53" t="s">
        <v>724</v>
      </c>
      <c r="F761" s="54">
        <v>495446.42857142852</v>
      </c>
      <c r="G761" s="98"/>
      <c r="H761" s="98"/>
      <c r="I761" s="55" t="e">
        <f t="shared" si="27"/>
        <v>#DIV/0!</v>
      </c>
      <c r="J761" s="54"/>
      <c r="K761" s="54"/>
      <c r="L761" s="54" t="s">
        <v>840</v>
      </c>
      <c r="M761" s="59"/>
    </row>
    <row r="762" spans="1:13" ht="60" customHeight="1" outlineLevel="4" x14ac:dyDescent="0.25">
      <c r="A762" s="110">
        <v>538</v>
      </c>
      <c r="B762" s="128" t="s">
        <v>1557</v>
      </c>
      <c r="C762" s="56" t="s">
        <v>1164</v>
      </c>
      <c r="D762" s="53">
        <v>5</v>
      </c>
      <c r="E762" s="53" t="s">
        <v>724</v>
      </c>
      <c r="F762" s="54">
        <v>495446.42857142852</v>
      </c>
      <c r="G762" s="98"/>
      <c r="H762" s="98"/>
      <c r="I762" s="55" t="e">
        <f t="shared" si="27"/>
        <v>#DIV/0!</v>
      </c>
      <c r="J762" s="54"/>
      <c r="K762" s="54"/>
      <c r="L762" s="54" t="s">
        <v>840</v>
      </c>
      <c r="M762" s="59"/>
    </row>
    <row r="763" spans="1:13" ht="45" customHeight="1" outlineLevel="4" x14ac:dyDescent="0.25">
      <c r="A763" s="110">
        <v>539</v>
      </c>
      <c r="B763" s="128" t="s">
        <v>1558</v>
      </c>
      <c r="C763" s="56" t="s">
        <v>1164</v>
      </c>
      <c r="D763" s="53">
        <v>5</v>
      </c>
      <c r="E763" s="53" t="s">
        <v>724</v>
      </c>
      <c r="F763" s="54">
        <v>495446.42857142852</v>
      </c>
      <c r="G763" s="98"/>
      <c r="H763" s="98"/>
      <c r="I763" s="55" t="e">
        <f t="shared" si="27"/>
        <v>#DIV/0!</v>
      </c>
      <c r="J763" s="54"/>
      <c r="K763" s="54"/>
      <c r="L763" s="54" t="s">
        <v>840</v>
      </c>
      <c r="M763" s="59"/>
    </row>
    <row r="764" spans="1:13" ht="60" customHeight="1" outlineLevel="4" x14ac:dyDescent="0.25">
      <c r="A764" s="110">
        <v>540</v>
      </c>
      <c r="B764" s="128" t="s">
        <v>1559</v>
      </c>
      <c r="C764" s="56" t="s">
        <v>1164</v>
      </c>
      <c r="D764" s="53">
        <v>5</v>
      </c>
      <c r="E764" s="53" t="s">
        <v>724</v>
      </c>
      <c r="F764" s="54">
        <v>495446.42857142852</v>
      </c>
      <c r="G764" s="98"/>
      <c r="H764" s="98"/>
      <c r="I764" s="55" t="e">
        <f t="shared" si="27"/>
        <v>#DIV/0!</v>
      </c>
      <c r="J764" s="54"/>
      <c r="K764" s="54"/>
      <c r="L764" s="54" t="s">
        <v>840</v>
      </c>
      <c r="M764" s="59"/>
    </row>
    <row r="765" spans="1:13" ht="45" customHeight="1" outlineLevel="4" x14ac:dyDescent="0.25">
      <c r="A765" s="110">
        <v>541</v>
      </c>
      <c r="B765" s="128" t="s">
        <v>1560</v>
      </c>
      <c r="C765" s="56" t="s">
        <v>1164</v>
      </c>
      <c r="D765" s="53">
        <v>5</v>
      </c>
      <c r="E765" s="53" t="s">
        <v>724</v>
      </c>
      <c r="F765" s="54">
        <v>495446.42857142852</v>
      </c>
      <c r="G765" s="98"/>
      <c r="H765" s="98"/>
      <c r="I765" s="55" t="e">
        <f t="shared" si="27"/>
        <v>#DIV/0!</v>
      </c>
      <c r="J765" s="54"/>
      <c r="K765" s="54"/>
      <c r="L765" s="54" t="s">
        <v>840</v>
      </c>
      <c r="M765" s="59"/>
    </row>
    <row r="766" spans="1:13" ht="45" customHeight="1" outlineLevel="4" x14ac:dyDescent="0.25">
      <c r="A766" s="110">
        <v>542</v>
      </c>
      <c r="B766" s="128" t="s">
        <v>1561</v>
      </c>
      <c r="C766" s="56" t="s">
        <v>1164</v>
      </c>
      <c r="D766" s="53">
        <v>5</v>
      </c>
      <c r="E766" s="53" t="s">
        <v>724</v>
      </c>
      <c r="F766" s="54">
        <v>495446.42857142852</v>
      </c>
      <c r="G766" s="98"/>
      <c r="H766" s="98"/>
      <c r="I766" s="55" t="e">
        <f t="shared" si="27"/>
        <v>#DIV/0!</v>
      </c>
      <c r="J766" s="54"/>
      <c r="K766" s="54"/>
      <c r="L766" s="54" t="s">
        <v>840</v>
      </c>
      <c r="M766" s="59"/>
    </row>
    <row r="767" spans="1:13" ht="45" customHeight="1" outlineLevel="4" x14ac:dyDescent="0.25">
      <c r="A767" s="110">
        <v>543</v>
      </c>
      <c r="B767" s="128" t="s">
        <v>1562</v>
      </c>
      <c r="C767" s="56" t="s">
        <v>1164</v>
      </c>
      <c r="D767" s="53">
        <v>5</v>
      </c>
      <c r="E767" s="53" t="s">
        <v>724</v>
      </c>
      <c r="F767" s="54">
        <v>495446.42857142852</v>
      </c>
      <c r="G767" s="98"/>
      <c r="H767" s="98"/>
      <c r="I767" s="55" t="e">
        <f t="shared" si="27"/>
        <v>#DIV/0!</v>
      </c>
      <c r="J767" s="54"/>
      <c r="K767" s="54"/>
      <c r="L767" s="54" t="s">
        <v>840</v>
      </c>
      <c r="M767" s="59"/>
    </row>
    <row r="768" spans="1:13" ht="45" customHeight="1" outlineLevel="4" x14ac:dyDescent="0.25">
      <c r="A768" s="110">
        <v>544</v>
      </c>
      <c r="B768" s="128" t="s">
        <v>1563</v>
      </c>
      <c r="C768" s="56" t="s">
        <v>1164</v>
      </c>
      <c r="D768" s="53">
        <v>5</v>
      </c>
      <c r="E768" s="53" t="s">
        <v>724</v>
      </c>
      <c r="F768" s="54">
        <v>495446.42857142852</v>
      </c>
      <c r="G768" s="98"/>
      <c r="H768" s="98"/>
      <c r="I768" s="55" t="e">
        <f t="shared" si="27"/>
        <v>#DIV/0!</v>
      </c>
      <c r="J768" s="54"/>
      <c r="K768" s="54"/>
      <c r="L768" s="54" t="s">
        <v>840</v>
      </c>
      <c r="M768" s="59"/>
    </row>
    <row r="769" spans="1:18" s="34" customFormat="1" ht="30" hidden="1" customHeight="1" outlineLevel="4" x14ac:dyDescent="0.25">
      <c r="A769" s="110">
        <v>545</v>
      </c>
      <c r="B769" s="128" t="s">
        <v>1564</v>
      </c>
      <c r="C769" s="106" t="s">
        <v>1164</v>
      </c>
      <c r="D769" s="110">
        <v>100</v>
      </c>
      <c r="E769" s="110" t="s">
        <v>724</v>
      </c>
      <c r="F769" s="122">
        <v>3562500</v>
      </c>
      <c r="G769" s="127">
        <v>2690000</v>
      </c>
      <c r="H769" s="127">
        <f>F769-G769</f>
        <v>872500</v>
      </c>
      <c r="I769" s="123">
        <f t="shared" si="27"/>
        <v>0.32434944237918217</v>
      </c>
      <c r="J769" s="122" t="s">
        <v>4447</v>
      </c>
      <c r="K769" s="122" t="s">
        <v>857</v>
      </c>
      <c r="L769" s="122" t="s">
        <v>840</v>
      </c>
      <c r="M769" s="126"/>
      <c r="N769" s="124">
        <v>43629</v>
      </c>
      <c r="O769" s="125" t="s">
        <v>4456</v>
      </c>
      <c r="P769" s="125" t="s">
        <v>3964</v>
      </c>
      <c r="Q769" s="125" t="s">
        <v>3672</v>
      </c>
      <c r="R769" s="126"/>
    </row>
    <row r="770" spans="1:18" ht="45" customHeight="1" outlineLevel="4" x14ac:dyDescent="0.25">
      <c r="A770" s="110">
        <v>546</v>
      </c>
      <c r="B770" s="128" t="s">
        <v>1565</v>
      </c>
      <c r="C770" s="56" t="s">
        <v>1164</v>
      </c>
      <c r="D770" s="53">
        <v>25</v>
      </c>
      <c r="E770" s="53" t="s">
        <v>724</v>
      </c>
      <c r="F770" s="54">
        <v>580357.25</v>
      </c>
      <c r="G770" s="98"/>
      <c r="H770" s="98"/>
      <c r="I770" s="55" t="e">
        <f t="shared" si="27"/>
        <v>#DIV/0!</v>
      </c>
      <c r="J770" s="54"/>
      <c r="K770" s="54"/>
      <c r="L770" s="54" t="s">
        <v>840</v>
      </c>
      <c r="M770" s="59"/>
    </row>
    <row r="771" spans="1:18" ht="45" customHeight="1" outlineLevel="4" x14ac:dyDescent="0.25">
      <c r="A771" s="110">
        <v>547</v>
      </c>
      <c r="B771" s="128" t="s">
        <v>1566</v>
      </c>
      <c r="C771" s="56" t="s">
        <v>1164</v>
      </c>
      <c r="D771" s="53">
        <v>20</v>
      </c>
      <c r="E771" s="53" t="s">
        <v>724</v>
      </c>
      <c r="F771" s="54">
        <v>930000</v>
      </c>
      <c r="G771" s="98"/>
      <c r="H771" s="98"/>
      <c r="I771" s="55" t="e">
        <f t="shared" si="27"/>
        <v>#DIV/0!</v>
      </c>
      <c r="J771" s="54"/>
      <c r="K771" s="54"/>
      <c r="L771" s="54" t="s">
        <v>840</v>
      </c>
      <c r="M771" s="59"/>
    </row>
    <row r="772" spans="1:18" ht="45" customHeight="1" outlineLevel="4" x14ac:dyDescent="0.25">
      <c r="A772" s="110">
        <v>548</v>
      </c>
      <c r="B772" s="128" t="s">
        <v>1567</v>
      </c>
      <c r="C772" s="56" t="s">
        <v>1164</v>
      </c>
      <c r="D772" s="53">
        <v>20</v>
      </c>
      <c r="E772" s="53" t="s">
        <v>724</v>
      </c>
      <c r="F772" s="54">
        <v>1110000</v>
      </c>
      <c r="G772" s="98"/>
      <c r="H772" s="98"/>
      <c r="I772" s="55" t="e">
        <f t="shared" si="27"/>
        <v>#DIV/0!</v>
      </c>
      <c r="J772" s="54"/>
      <c r="K772" s="54"/>
      <c r="L772" s="54" t="s">
        <v>840</v>
      </c>
      <c r="M772" s="59"/>
    </row>
    <row r="773" spans="1:18" s="34" customFormat="1" ht="30" hidden="1" customHeight="1" outlineLevel="4" x14ac:dyDescent="0.25">
      <c r="A773" s="110">
        <v>549</v>
      </c>
      <c r="B773" s="128" t="s">
        <v>1568</v>
      </c>
      <c r="C773" s="106" t="s">
        <v>1164</v>
      </c>
      <c r="D773" s="110">
        <v>50</v>
      </c>
      <c r="E773" s="110" t="s">
        <v>4237</v>
      </c>
      <c r="F773" s="122">
        <v>379464.5</v>
      </c>
      <c r="G773" s="127">
        <v>244900</v>
      </c>
      <c r="H773" s="127">
        <f>F773-G773</f>
        <v>134564.5</v>
      </c>
      <c r="I773" s="123">
        <f t="shared" si="27"/>
        <v>0.54946712944058795</v>
      </c>
      <c r="J773" s="122" t="s">
        <v>4461</v>
      </c>
      <c r="K773" s="122" t="s">
        <v>911</v>
      </c>
      <c r="L773" s="122" t="s">
        <v>840</v>
      </c>
      <c r="M773" s="126"/>
      <c r="N773" s="124">
        <v>43640</v>
      </c>
      <c r="O773" s="125" t="s">
        <v>4462</v>
      </c>
      <c r="P773" s="125" t="s">
        <v>3964</v>
      </c>
      <c r="Q773" s="125" t="s">
        <v>3672</v>
      </c>
      <c r="R773" s="126"/>
    </row>
    <row r="774" spans="1:18" ht="60.75" customHeight="1" outlineLevel="4" x14ac:dyDescent="0.25">
      <c r="A774" s="110">
        <v>550</v>
      </c>
      <c r="B774" s="134" t="s">
        <v>3641</v>
      </c>
      <c r="C774" s="56" t="s">
        <v>1164</v>
      </c>
      <c r="D774" s="53">
        <v>195</v>
      </c>
      <c r="E774" s="53" t="s">
        <v>724</v>
      </c>
      <c r="F774" s="71">
        <v>140400</v>
      </c>
      <c r="G774" s="115"/>
      <c r="H774" s="71"/>
      <c r="I774" s="55" t="e">
        <f t="shared" si="27"/>
        <v>#DIV/0!</v>
      </c>
      <c r="J774" s="54"/>
      <c r="K774" s="54"/>
      <c r="L774" s="54" t="s">
        <v>840</v>
      </c>
      <c r="M774" s="59"/>
      <c r="N774" s="99">
        <v>43637</v>
      </c>
      <c r="O774" s="59"/>
      <c r="P774" s="59"/>
      <c r="Q774" s="59"/>
    </row>
    <row r="775" spans="1:18" ht="45.75" customHeight="1" outlineLevel="4" x14ac:dyDescent="0.25">
      <c r="A775" s="110">
        <v>551</v>
      </c>
      <c r="B775" s="135" t="s">
        <v>3642</v>
      </c>
      <c r="C775" s="136" t="s">
        <v>1164</v>
      </c>
      <c r="D775" s="137">
        <v>30</v>
      </c>
      <c r="E775" s="53" t="s">
        <v>4234</v>
      </c>
      <c r="F775" s="71">
        <v>2210223.2999999998</v>
      </c>
      <c r="G775" s="115"/>
      <c r="H775" s="71"/>
      <c r="I775" s="55" t="e">
        <f t="shared" si="27"/>
        <v>#DIV/0!</v>
      </c>
      <c r="J775" s="54"/>
      <c r="K775" s="54"/>
      <c r="L775" s="54" t="s">
        <v>840</v>
      </c>
      <c r="M775" s="59"/>
      <c r="N775" s="99">
        <v>43637</v>
      </c>
      <c r="O775" s="59"/>
      <c r="P775" s="59"/>
      <c r="Q775" s="59"/>
    </row>
    <row r="776" spans="1:18" ht="30.75" customHeight="1" outlineLevel="4" x14ac:dyDescent="0.25">
      <c r="A776" s="110">
        <v>552</v>
      </c>
      <c r="B776" s="115" t="s">
        <v>3643</v>
      </c>
      <c r="C776" s="74" t="s">
        <v>1164</v>
      </c>
      <c r="D776" s="74">
        <v>1266</v>
      </c>
      <c r="E776" s="53" t="s">
        <v>724</v>
      </c>
      <c r="F776" s="71">
        <v>37347</v>
      </c>
      <c r="G776" s="115"/>
      <c r="H776" s="71"/>
      <c r="I776" s="55" t="e">
        <f t="shared" si="27"/>
        <v>#DIV/0!</v>
      </c>
      <c r="J776" s="54"/>
      <c r="K776" s="54"/>
      <c r="L776" s="54" t="s">
        <v>840</v>
      </c>
      <c r="M776" s="59"/>
      <c r="N776" s="99">
        <v>43637</v>
      </c>
      <c r="O776" s="59"/>
      <c r="P776" s="59"/>
      <c r="Q776" s="59"/>
    </row>
    <row r="777" spans="1:18" s="35" customFormat="1" ht="63" hidden="1" customHeight="1" outlineLevel="4" x14ac:dyDescent="0.25">
      <c r="A777" s="110">
        <v>553</v>
      </c>
      <c r="B777" s="138" t="s">
        <v>4099</v>
      </c>
      <c r="C777" s="74" t="s">
        <v>1164</v>
      </c>
      <c r="D777" s="74">
        <v>1505</v>
      </c>
      <c r="E777" s="110" t="s">
        <v>724</v>
      </c>
      <c r="F777" s="71">
        <f>708000+2360</f>
        <v>710360</v>
      </c>
      <c r="G777" s="71">
        <f>708000+2360</f>
        <v>710360</v>
      </c>
      <c r="H777" s="71">
        <f t="shared" ref="H777:H783" si="28">F777-G777</f>
        <v>0</v>
      </c>
      <c r="I777" s="55">
        <f t="shared" si="27"/>
        <v>0</v>
      </c>
      <c r="J777" s="54" t="s">
        <v>1621</v>
      </c>
      <c r="K777" s="54" t="s">
        <v>3952</v>
      </c>
      <c r="L777" s="54" t="s">
        <v>890</v>
      </c>
      <c r="M777" s="267" t="s">
        <v>4760</v>
      </c>
      <c r="N777" s="268">
        <v>43174</v>
      </c>
      <c r="O777" s="269" t="s">
        <v>4101</v>
      </c>
      <c r="P777" s="269" t="s">
        <v>3964</v>
      </c>
      <c r="Q777" s="269" t="s">
        <v>3656</v>
      </c>
      <c r="R777" s="59"/>
    </row>
    <row r="778" spans="1:18" s="35" customFormat="1" ht="63" hidden="1" customHeight="1" outlineLevel="4" x14ac:dyDescent="0.25">
      <c r="A778" s="110">
        <v>554</v>
      </c>
      <c r="B778" s="138" t="s">
        <v>4100</v>
      </c>
      <c r="C778" s="74" t="s">
        <v>1164</v>
      </c>
      <c r="D778" s="74">
        <f>300+244</f>
        <v>544</v>
      </c>
      <c r="E778" s="110" t="s">
        <v>4234</v>
      </c>
      <c r="F778" s="71">
        <f>1071000+871080</f>
        <v>1942080</v>
      </c>
      <c r="G778" s="71">
        <f t="shared" ref="G778:G862" si="29">F778</f>
        <v>1942080</v>
      </c>
      <c r="H778" s="71">
        <f t="shared" si="28"/>
        <v>0</v>
      </c>
      <c r="I778" s="55">
        <f t="shared" si="27"/>
        <v>0</v>
      </c>
      <c r="J778" s="54" t="s">
        <v>1621</v>
      </c>
      <c r="K778" s="54" t="s">
        <v>3952</v>
      </c>
      <c r="L778" s="54" t="s">
        <v>890</v>
      </c>
      <c r="M778" s="267" t="s">
        <v>4760</v>
      </c>
      <c r="N778" s="268">
        <v>43174</v>
      </c>
      <c r="O778" s="269" t="s">
        <v>4101</v>
      </c>
      <c r="P778" s="269" t="s">
        <v>3964</v>
      </c>
      <c r="Q778" s="269" t="s">
        <v>3656</v>
      </c>
      <c r="R778" s="59"/>
    </row>
    <row r="779" spans="1:18" s="35" customFormat="1" ht="45" hidden="1" customHeight="1" outlineLevel="4" x14ac:dyDescent="0.25">
      <c r="A779" s="110">
        <v>555</v>
      </c>
      <c r="B779" s="138" t="s">
        <v>4115</v>
      </c>
      <c r="C779" s="74" t="s">
        <v>1164</v>
      </c>
      <c r="D779" s="74">
        <f>1100+3000+30</f>
        <v>4130</v>
      </c>
      <c r="E779" s="110" t="s">
        <v>724</v>
      </c>
      <c r="F779" s="71">
        <f>228800+624000+6240</f>
        <v>859040</v>
      </c>
      <c r="G779" s="71">
        <f t="shared" si="29"/>
        <v>859040</v>
      </c>
      <c r="H779" s="71">
        <f t="shared" si="28"/>
        <v>0</v>
      </c>
      <c r="I779" s="55">
        <f t="shared" si="27"/>
        <v>0</v>
      </c>
      <c r="J779" s="54" t="s">
        <v>1583</v>
      </c>
      <c r="K779" s="54" t="s">
        <v>1575</v>
      </c>
      <c r="L779" s="54" t="s">
        <v>890</v>
      </c>
      <c r="M779" s="267" t="s">
        <v>4760</v>
      </c>
      <c r="N779" s="268">
        <v>43194</v>
      </c>
      <c r="O779" s="269" t="s">
        <v>4119</v>
      </c>
      <c r="P779" s="269" t="s">
        <v>3964</v>
      </c>
      <c r="Q779" s="269" t="s">
        <v>3656</v>
      </c>
      <c r="R779" s="59"/>
    </row>
    <row r="780" spans="1:18" s="35" customFormat="1" ht="45" hidden="1" customHeight="1" outlineLevel="4" x14ac:dyDescent="0.25">
      <c r="A780" s="110">
        <v>556</v>
      </c>
      <c r="B780" s="138" t="s">
        <v>4116</v>
      </c>
      <c r="C780" s="74" t="s">
        <v>1164</v>
      </c>
      <c r="D780" s="74">
        <f>1500+2000+10</f>
        <v>3510</v>
      </c>
      <c r="E780" s="110" t="s">
        <v>724</v>
      </c>
      <c r="F780" s="71">
        <f>204000+272000+1360</f>
        <v>477360</v>
      </c>
      <c r="G780" s="71">
        <f t="shared" si="29"/>
        <v>477360</v>
      </c>
      <c r="H780" s="71">
        <f t="shared" si="28"/>
        <v>0</v>
      </c>
      <c r="I780" s="55">
        <f t="shared" ref="I780:I782" si="30">H780/G780</f>
        <v>0</v>
      </c>
      <c r="J780" s="54" t="s">
        <v>1583</v>
      </c>
      <c r="K780" s="54" t="s">
        <v>1575</v>
      </c>
      <c r="L780" s="54" t="s">
        <v>890</v>
      </c>
      <c r="M780" s="267" t="s">
        <v>4760</v>
      </c>
      <c r="N780" s="268">
        <v>43194</v>
      </c>
      <c r="O780" s="269" t="s">
        <v>4119</v>
      </c>
      <c r="P780" s="269" t="s">
        <v>3964</v>
      </c>
      <c r="Q780" s="269" t="s">
        <v>3656</v>
      </c>
      <c r="R780" s="59"/>
    </row>
    <row r="781" spans="1:18" s="35" customFormat="1" ht="63" hidden="1" customHeight="1" outlineLevel="4" x14ac:dyDescent="0.25">
      <c r="A781" s="110">
        <v>557</v>
      </c>
      <c r="B781" s="138" t="s">
        <v>4117</v>
      </c>
      <c r="C781" s="74" t="s">
        <v>1164</v>
      </c>
      <c r="D781" s="74">
        <f>12</f>
        <v>12</v>
      </c>
      <c r="E781" s="110" t="s">
        <v>4234</v>
      </c>
      <c r="F781" s="71">
        <v>1764000</v>
      </c>
      <c r="G781" s="71">
        <f t="shared" si="29"/>
        <v>1764000</v>
      </c>
      <c r="H781" s="71">
        <f t="shared" si="28"/>
        <v>0</v>
      </c>
      <c r="I781" s="55">
        <f t="shared" si="30"/>
        <v>0</v>
      </c>
      <c r="J781" s="54" t="s">
        <v>1583</v>
      </c>
      <c r="K781" s="54" t="s">
        <v>1575</v>
      </c>
      <c r="L781" s="54" t="s">
        <v>890</v>
      </c>
      <c r="M781" s="267" t="s">
        <v>4760</v>
      </c>
      <c r="N781" s="268">
        <v>43194</v>
      </c>
      <c r="O781" s="269" t="s">
        <v>4119</v>
      </c>
      <c r="P781" s="269" t="s">
        <v>3964</v>
      </c>
      <c r="Q781" s="269" t="s">
        <v>3656</v>
      </c>
      <c r="R781" s="59"/>
    </row>
    <row r="782" spans="1:18" s="35" customFormat="1" ht="47.25" hidden="1" customHeight="1" outlineLevel="4" x14ac:dyDescent="0.25">
      <c r="A782" s="110">
        <v>558</v>
      </c>
      <c r="B782" s="138" t="s">
        <v>4118</v>
      </c>
      <c r="C782" s="74" t="s">
        <v>1164</v>
      </c>
      <c r="D782" s="74">
        <v>6</v>
      </c>
      <c r="E782" s="110" t="s">
        <v>4234</v>
      </c>
      <c r="F782" s="71">
        <v>3000</v>
      </c>
      <c r="G782" s="71">
        <f t="shared" si="29"/>
        <v>3000</v>
      </c>
      <c r="H782" s="71">
        <f t="shared" si="28"/>
        <v>0</v>
      </c>
      <c r="I782" s="55">
        <f t="shared" si="30"/>
        <v>0</v>
      </c>
      <c r="J782" s="54" t="s">
        <v>1583</v>
      </c>
      <c r="K782" s="54" t="s">
        <v>1575</v>
      </c>
      <c r="L782" s="54" t="s">
        <v>890</v>
      </c>
      <c r="M782" s="267" t="s">
        <v>4760</v>
      </c>
      <c r="N782" s="268">
        <v>43194</v>
      </c>
      <c r="O782" s="269" t="s">
        <v>4119</v>
      </c>
      <c r="P782" s="269" t="s">
        <v>3964</v>
      </c>
      <c r="Q782" s="269" t="s">
        <v>3656</v>
      </c>
      <c r="R782" s="59"/>
    </row>
    <row r="783" spans="1:18" s="35" customFormat="1" ht="45" hidden="1" customHeight="1" outlineLevel="4" x14ac:dyDescent="0.25">
      <c r="A783" s="110">
        <v>559</v>
      </c>
      <c r="B783" s="139" t="s">
        <v>4102</v>
      </c>
      <c r="C783" s="74" t="s">
        <v>1164</v>
      </c>
      <c r="D783" s="74">
        <f>26+25+33</f>
        <v>84</v>
      </c>
      <c r="E783" s="110" t="s">
        <v>724</v>
      </c>
      <c r="F783" s="54">
        <f>114400+110000+145200</f>
        <v>369600</v>
      </c>
      <c r="G783" s="116">
        <f t="shared" si="29"/>
        <v>369600</v>
      </c>
      <c r="H783" s="71">
        <f t="shared" si="28"/>
        <v>0</v>
      </c>
      <c r="I783" s="55">
        <f t="shared" ref="I783" si="31">H783/G783</f>
        <v>0</v>
      </c>
      <c r="J783" s="54" t="s">
        <v>1621</v>
      </c>
      <c r="K783" s="54" t="s">
        <v>4103</v>
      </c>
      <c r="L783" s="54" t="s">
        <v>890</v>
      </c>
      <c r="M783" s="267" t="s">
        <v>4760</v>
      </c>
      <c r="N783" s="268">
        <v>43174</v>
      </c>
      <c r="O783" s="269" t="s">
        <v>4104</v>
      </c>
      <c r="P783" s="269" t="s">
        <v>3964</v>
      </c>
      <c r="Q783" s="269" t="s">
        <v>3656</v>
      </c>
      <c r="R783" s="59"/>
    </row>
    <row r="784" spans="1:18" s="35" customFormat="1" ht="45" hidden="1" customHeight="1" outlineLevel="4" x14ac:dyDescent="0.25">
      <c r="A784" s="110">
        <v>560</v>
      </c>
      <c r="B784" s="140" t="s">
        <v>1383</v>
      </c>
      <c r="C784" s="74" t="s">
        <v>1164</v>
      </c>
      <c r="D784" s="56">
        <f>376020+50000+3350+73935+500</f>
        <v>503805</v>
      </c>
      <c r="E784" s="110" t="s">
        <v>724</v>
      </c>
      <c r="F784" s="54">
        <f>D784*9.09</f>
        <v>4579587.45</v>
      </c>
      <c r="G784" s="141">
        <f t="shared" si="29"/>
        <v>4579587.45</v>
      </c>
      <c r="H784" s="71">
        <f t="shared" ref="H784" si="32">F784-G784</f>
        <v>0</v>
      </c>
      <c r="I784" s="55">
        <f t="shared" ref="I784" si="33">H784/G784</f>
        <v>0</v>
      </c>
      <c r="J784" s="54" t="s">
        <v>4132</v>
      </c>
      <c r="K784" s="54" t="s">
        <v>4133</v>
      </c>
      <c r="L784" s="54" t="s">
        <v>890</v>
      </c>
      <c r="M784" s="267" t="s">
        <v>4760</v>
      </c>
      <c r="N784" s="268">
        <v>43203</v>
      </c>
      <c r="O784" s="269" t="s">
        <v>4134</v>
      </c>
      <c r="P784" s="269" t="s">
        <v>3964</v>
      </c>
      <c r="Q784" s="269" t="s">
        <v>3656</v>
      </c>
      <c r="R784" s="59"/>
    </row>
    <row r="785" spans="1:18" s="35" customFormat="1" ht="45" hidden="1" customHeight="1" outlineLevel="4" x14ac:dyDescent="0.25">
      <c r="A785" s="110">
        <v>561</v>
      </c>
      <c r="B785" s="140" t="s">
        <v>4135</v>
      </c>
      <c r="C785" s="74" t="s">
        <v>1164</v>
      </c>
      <c r="D785" s="56">
        <v>4955</v>
      </c>
      <c r="E785" s="110" t="s">
        <v>724</v>
      </c>
      <c r="F785" s="54">
        <v>634240</v>
      </c>
      <c r="G785" s="141">
        <f t="shared" si="29"/>
        <v>634240</v>
      </c>
      <c r="H785" s="71">
        <f t="shared" ref="H785" si="34">F785-G785</f>
        <v>0</v>
      </c>
      <c r="I785" s="55">
        <f t="shared" ref="I785" si="35">H785/G785</f>
        <v>0</v>
      </c>
      <c r="J785" s="54" t="s">
        <v>1585</v>
      </c>
      <c r="K785" s="54" t="s">
        <v>4136</v>
      </c>
      <c r="L785" s="54" t="s">
        <v>890</v>
      </c>
      <c r="M785" s="267" t="s">
        <v>4760</v>
      </c>
      <c r="N785" s="268">
        <v>43207</v>
      </c>
      <c r="O785" s="269" t="s">
        <v>4137</v>
      </c>
      <c r="P785" s="269" t="s">
        <v>3964</v>
      </c>
      <c r="Q785" s="269" t="s">
        <v>3656</v>
      </c>
      <c r="R785" s="59"/>
    </row>
    <row r="786" spans="1:18" s="35" customFormat="1" ht="45" hidden="1" customHeight="1" outlineLevel="4" x14ac:dyDescent="0.25">
      <c r="A786" s="110">
        <v>562</v>
      </c>
      <c r="B786" s="140" t="s">
        <v>4142</v>
      </c>
      <c r="C786" s="74" t="s">
        <v>1164</v>
      </c>
      <c r="D786" s="56">
        <v>20</v>
      </c>
      <c r="E786" s="110" t="s">
        <v>724</v>
      </c>
      <c r="F786" s="54">
        <v>20340000</v>
      </c>
      <c r="G786" s="141">
        <f t="shared" si="29"/>
        <v>20340000</v>
      </c>
      <c r="H786" s="71">
        <f t="shared" ref="H786" si="36">F786-G786</f>
        <v>0</v>
      </c>
      <c r="I786" s="55">
        <f t="shared" ref="I786" si="37">H786/G786</f>
        <v>0</v>
      </c>
      <c r="J786" s="54" t="s">
        <v>4144</v>
      </c>
      <c r="K786" s="54" t="s">
        <v>1578</v>
      </c>
      <c r="L786" s="54" t="s">
        <v>890</v>
      </c>
      <c r="M786" s="267" t="s">
        <v>4760</v>
      </c>
      <c r="N786" s="268">
        <v>43243</v>
      </c>
      <c r="O786" s="269" t="s">
        <v>4145</v>
      </c>
      <c r="P786" s="269" t="s">
        <v>3964</v>
      </c>
      <c r="Q786" s="269" t="s">
        <v>3656</v>
      </c>
      <c r="R786" s="59"/>
    </row>
    <row r="787" spans="1:18" s="35" customFormat="1" ht="45" hidden="1" customHeight="1" outlineLevel="4" x14ac:dyDescent="0.25">
      <c r="A787" s="110">
        <v>563</v>
      </c>
      <c r="B787" s="140" t="s">
        <v>4143</v>
      </c>
      <c r="C787" s="74" t="s">
        <v>1164</v>
      </c>
      <c r="D787" s="56">
        <v>15</v>
      </c>
      <c r="E787" s="110" t="s">
        <v>724</v>
      </c>
      <c r="F787" s="54">
        <v>3774000</v>
      </c>
      <c r="G787" s="141">
        <f t="shared" si="29"/>
        <v>3774000</v>
      </c>
      <c r="H787" s="71">
        <f t="shared" ref="H787:H789" si="38">F787-G787</f>
        <v>0</v>
      </c>
      <c r="I787" s="55">
        <f t="shared" ref="I787:I789" si="39">H787/G787</f>
        <v>0</v>
      </c>
      <c r="J787" s="54" t="s">
        <v>4144</v>
      </c>
      <c r="K787" s="54" t="s">
        <v>1578</v>
      </c>
      <c r="L787" s="54" t="s">
        <v>890</v>
      </c>
      <c r="M787" s="267" t="s">
        <v>4760</v>
      </c>
      <c r="N787" s="268">
        <v>43243</v>
      </c>
      <c r="O787" s="269" t="s">
        <v>4145</v>
      </c>
      <c r="P787" s="269" t="s">
        <v>3964</v>
      </c>
      <c r="Q787" s="269" t="s">
        <v>3656</v>
      </c>
      <c r="R787" s="59"/>
    </row>
    <row r="788" spans="1:18" s="35" customFormat="1" ht="45" hidden="1" customHeight="1" outlineLevel="4" x14ac:dyDescent="0.25">
      <c r="A788" s="110">
        <v>564</v>
      </c>
      <c r="B788" s="140" t="s">
        <v>1495</v>
      </c>
      <c r="C788" s="56" t="s">
        <v>1164</v>
      </c>
      <c r="D788" s="56">
        <v>66</v>
      </c>
      <c r="E788" s="110" t="s">
        <v>724</v>
      </c>
      <c r="F788" s="54">
        <v>191400</v>
      </c>
      <c r="G788" s="141">
        <f t="shared" si="29"/>
        <v>191400</v>
      </c>
      <c r="H788" s="54">
        <f t="shared" si="38"/>
        <v>0</v>
      </c>
      <c r="I788" s="55">
        <f t="shared" si="39"/>
        <v>0</v>
      </c>
      <c r="J788" s="54" t="s">
        <v>4149</v>
      </c>
      <c r="K788" s="54" t="s">
        <v>4150</v>
      </c>
      <c r="L788" s="54" t="s">
        <v>890</v>
      </c>
      <c r="M788" s="267" t="s">
        <v>4760</v>
      </c>
      <c r="N788" s="268">
        <v>43250</v>
      </c>
      <c r="O788" s="269" t="s">
        <v>4151</v>
      </c>
      <c r="P788" s="269" t="s">
        <v>3964</v>
      </c>
      <c r="Q788" s="269" t="s">
        <v>3656</v>
      </c>
      <c r="R788" s="59"/>
    </row>
    <row r="789" spans="1:18" s="35" customFormat="1" ht="45" hidden="1" customHeight="1" outlineLevel="4" x14ac:dyDescent="0.25">
      <c r="A789" s="110">
        <v>565</v>
      </c>
      <c r="B789" s="140" t="s">
        <v>2489</v>
      </c>
      <c r="C789" s="56" t="s">
        <v>1164</v>
      </c>
      <c r="D789" s="56">
        <v>60</v>
      </c>
      <c r="E789" s="110" t="s">
        <v>4234</v>
      </c>
      <c r="F789" s="54">
        <v>59400</v>
      </c>
      <c r="G789" s="141">
        <f t="shared" si="29"/>
        <v>59400</v>
      </c>
      <c r="H789" s="54">
        <f t="shared" si="38"/>
        <v>0</v>
      </c>
      <c r="I789" s="55">
        <f t="shared" si="39"/>
        <v>0</v>
      </c>
      <c r="J789" s="54" t="s">
        <v>1637</v>
      </c>
      <c r="K789" s="54" t="s">
        <v>3952</v>
      </c>
      <c r="L789" s="54" t="s">
        <v>890</v>
      </c>
      <c r="M789" s="267" t="s">
        <v>4760</v>
      </c>
      <c r="N789" s="268">
        <v>43256</v>
      </c>
      <c r="O789" s="269" t="s">
        <v>4159</v>
      </c>
      <c r="P789" s="269" t="s">
        <v>3964</v>
      </c>
      <c r="Q789" s="269" t="s">
        <v>3656</v>
      </c>
      <c r="R789" s="59"/>
    </row>
    <row r="790" spans="1:18" s="35" customFormat="1" ht="45" hidden="1" customHeight="1" outlineLevel="4" x14ac:dyDescent="0.25">
      <c r="A790" s="110">
        <v>566</v>
      </c>
      <c r="B790" s="140" t="s">
        <v>4170</v>
      </c>
      <c r="C790" s="56" t="s">
        <v>1164</v>
      </c>
      <c r="D790" s="56">
        <f>300+1000+875</f>
        <v>2175</v>
      </c>
      <c r="E790" s="110" t="s">
        <v>724</v>
      </c>
      <c r="F790" s="54">
        <f>23400+78000+68250</f>
        <v>169650</v>
      </c>
      <c r="G790" s="141">
        <f t="shared" si="29"/>
        <v>169650</v>
      </c>
      <c r="H790" s="54">
        <f t="shared" ref="H790:H794" si="40">F790-G790</f>
        <v>0</v>
      </c>
      <c r="I790" s="55">
        <f t="shared" ref="I790:I794" si="41">H790/G790</f>
        <v>0</v>
      </c>
      <c r="J790" s="98" t="s">
        <v>1592</v>
      </c>
      <c r="K790" s="98" t="s">
        <v>1587</v>
      </c>
      <c r="L790" s="98" t="s">
        <v>890</v>
      </c>
      <c r="M790" s="267" t="s">
        <v>4760</v>
      </c>
      <c r="N790" s="268">
        <v>43290</v>
      </c>
      <c r="O790" s="269" t="s">
        <v>4172</v>
      </c>
      <c r="P790" s="269" t="s">
        <v>3964</v>
      </c>
      <c r="Q790" s="269" t="s">
        <v>3656</v>
      </c>
      <c r="R790" s="59"/>
    </row>
    <row r="791" spans="1:18" s="35" customFormat="1" ht="45" hidden="1" customHeight="1" outlineLevel="4" x14ac:dyDescent="0.25">
      <c r="A791" s="110">
        <v>567</v>
      </c>
      <c r="B791" s="140" t="s">
        <v>1337</v>
      </c>
      <c r="C791" s="56" t="s">
        <v>1164</v>
      </c>
      <c r="D791" s="56">
        <f>216+10</f>
        <v>226</v>
      </c>
      <c r="E791" s="110" t="s">
        <v>724</v>
      </c>
      <c r="F791" s="54">
        <f>86400+4000</f>
        <v>90400</v>
      </c>
      <c r="G791" s="141">
        <f t="shared" si="29"/>
        <v>90400</v>
      </c>
      <c r="H791" s="54">
        <f t="shared" si="40"/>
        <v>0</v>
      </c>
      <c r="I791" s="55">
        <f t="shared" si="41"/>
        <v>0</v>
      </c>
      <c r="J791" s="98" t="s">
        <v>1592</v>
      </c>
      <c r="K791" s="98" t="s">
        <v>1587</v>
      </c>
      <c r="L791" s="98" t="s">
        <v>890</v>
      </c>
      <c r="M791" s="267" t="s">
        <v>4760</v>
      </c>
      <c r="N791" s="268">
        <v>43291</v>
      </c>
      <c r="O791" s="269" t="s">
        <v>4173</v>
      </c>
      <c r="P791" s="269" t="s">
        <v>3964</v>
      </c>
      <c r="Q791" s="269" t="s">
        <v>3656</v>
      </c>
      <c r="R791" s="59"/>
    </row>
    <row r="792" spans="1:18" s="35" customFormat="1" ht="45" hidden="1" customHeight="1" outlineLevel="4" x14ac:dyDescent="0.25">
      <c r="A792" s="110">
        <v>568</v>
      </c>
      <c r="B792" s="140" t="s">
        <v>1395</v>
      </c>
      <c r="C792" s="56" t="s">
        <v>1164</v>
      </c>
      <c r="D792" s="56">
        <v>7</v>
      </c>
      <c r="E792" s="110" t="s">
        <v>724</v>
      </c>
      <c r="F792" s="54">
        <v>35350</v>
      </c>
      <c r="G792" s="141">
        <f t="shared" si="29"/>
        <v>35350</v>
      </c>
      <c r="H792" s="54">
        <f t="shared" si="40"/>
        <v>0</v>
      </c>
      <c r="I792" s="55">
        <f t="shared" si="41"/>
        <v>0</v>
      </c>
      <c r="J792" s="98" t="s">
        <v>1592</v>
      </c>
      <c r="K792" s="98" t="s">
        <v>1587</v>
      </c>
      <c r="L792" s="98" t="s">
        <v>890</v>
      </c>
      <c r="M792" s="267" t="s">
        <v>4760</v>
      </c>
      <c r="N792" s="268">
        <v>43292</v>
      </c>
      <c r="O792" s="269" t="s">
        <v>4174</v>
      </c>
      <c r="P792" s="269" t="s">
        <v>3964</v>
      </c>
      <c r="Q792" s="269" t="s">
        <v>3656</v>
      </c>
      <c r="R792" s="59"/>
    </row>
    <row r="793" spans="1:18" s="35" customFormat="1" ht="45" hidden="1" customHeight="1" outlineLevel="4" x14ac:dyDescent="0.25">
      <c r="A793" s="110">
        <v>569</v>
      </c>
      <c r="B793" s="140" t="s">
        <v>1395</v>
      </c>
      <c r="C793" s="56" t="s">
        <v>1164</v>
      </c>
      <c r="D793" s="56">
        <v>5</v>
      </c>
      <c r="E793" s="110" t="s">
        <v>724</v>
      </c>
      <c r="F793" s="54">
        <f>2592+10368</f>
        <v>12960</v>
      </c>
      <c r="G793" s="141">
        <f t="shared" si="29"/>
        <v>12960</v>
      </c>
      <c r="H793" s="54">
        <f t="shared" si="40"/>
        <v>0</v>
      </c>
      <c r="I793" s="55">
        <f t="shared" si="41"/>
        <v>0</v>
      </c>
      <c r="J793" s="98" t="s">
        <v>1592</v>
      </c>
      <c r="K793" s="98" t="s">
        <v>1587</v>
      </c>
      <c r="L793" s="98" t="s">
        <v>890</v>
      </c>
      <c r="M793" s="267" t="s">
        <v>4760</v>
      </c>
      <c r="N793" s="268">
        <v>43293</v>
      </c>
      <c r="O793" s="269" t="s">
        <v>4175</v>
      </c>
      <c r="P793" s="269" t="s">
        <v>3964</v>
      </c>
      <c r="Q793" s="269" t="s">
        <v>3656</v>
      </c>
      <c r="R793" s="59"/>
    </row>
    <row r="794" spans="1:18" s="35" customFormat="1" ht="45" hidden="1" customHeight="1" outlineLevel="4" x14ac:dyDescent="0.25">
      <c r="A794" s="110">
        <v>570</v>
      </c>
      <c r="B794" s="140" t="s">
        <v>4171</v>
      </c>
      <c r="C794" s="56" t="s">
        <v>1164</v>
      </c>
      <c r="D794" s="56">
        <v>2</v>
      </c>
      <c r="E794" s="110" t="s">
        <v>724</v>
      </c>
      <c r="F794" s="54">
        <v>4212</v>
      </c>
      <c r="G794" s="141">
        <f t="shared" si="29"/>
        <v>4212</v>
      </c>
      <c r="H794" s="54">
        <f t="shared" si="40"/>
        <v>0</v>
      </c>
      <c r="I794" s="55">
        <f t="shared" si="41"/>
        <v>0</v>
      </c>
      <c r="J794" s="98" t="s">
        <v>1592</v>
      </c>
      <c r="K794" s="98" t="s">
        <v>1587</v>
      </c>
      <c r="L794" s="98" t="s">
        <v>890</v>
      </c>
      <c r="M794" s="267" t="s">
        <v>4760</v>
      </c>
      <c r="N794" s="268">
        <v>43294</v>
      </c>
      <c r="O794" s="269" t="s">
        <v>4176</v>
      </c>
      <c r="P794" s="269" t="s">
        <v>3964</v>
      </c>
      <c r="Q794" s="269" t="s">
        <v>3656</v>
      </c>
      <c r="R794" s="59"/>
    </row>
    <row r="795" spans="1:18" s="35" customFormat="1" ht="45" hidden="1" customHeight="1" outlineLevel="4" x14ac:dyDescent="0.25">
      <c r="A795" s="110">
        <v>571</v>
      </c>
      <c r="B795" s="140" t="s">
        <v>1530</v>
      </c>
      <c r="C795" s="56" t="s">
        <v>1164</v>
      </c>
      <c r="D795" s="56">
        <v>310</v>
      </c>
      <c r="E795" s="110" t="s">
        <v>724</v>
      </c>
      <c r="F795" s="54">
        <f>69000+207000</f>
        <v>276000</v>
      </c>
      <c r="G795" s="141">
        <f t="shared" si="29"/>
        <v>276000</v>
      </c>
      <c r="H795" s="54">
        <f t="shared" ref="H795:H798" si="42">F795-G795</f>
        <v>0</v>
      </c>
      <c r="I795" s="55">
        <f t="shared" ref="I795:I798" si="43">H795/G795</f>
        <v>0</v>
      </c>
      <c r="J795" s="98" t="s">
        <v>1576</v>
      </c>
      <c r="K795" s="98" t="s">
        <v>3952</v>
      </c>
      <c r="L795" s="98" t="s">
        <v>890</v>
      </c>
      <c r="M795" s="267" t="s">
        <v>4760</v>
      </c>
      <c r="N795" s="268">
        <v>43292</v>
      </c>
      <c r="O795" s="269" t="s">
        <v>4178</v>
      </c>
      <c r="P795" s="269" t="s">
        <v>3964</v>
      </c>
      <c r="Q795" s="269" t="s">
        <v>3656</v>
      </c>
      <c r="R795" s="59"/>
    </row>
    <row r="796" spans="1:18" s="35" customFormat="1" ht="45" hidden="1" customHeight="1" outlineLevel="4" x14ac:dyDescent="0.25">
      <c r="A796" s="110">
        <v>572</v>
      </c>
      <c r="B796" s="140" t="s">
        <v>1368</v>
      </c>
      <c r="C796" s="56" t="s">
        <v>1164</v>
      </c>
      <c r="D796" s="56">
        <v>14</v>
      </c>
      <c r="E796" s="110" t="s">
        <v>724</v>
      </c>
      <c r="F796" s="54">
        <v>161000</v>
      </c>
      <c r="G796" s="141">
        <f t="shared" si="29"/>
        <v>161000</v>
      </c>
      <c r="H796" s="54">
        <f t="shared" si="42"/>
        <v>0</v>
      </c>
      <c r="I796" s="55">
        <f t="shared" si="43"/>
        <v>0</v>
      </c>
      <c r="J796" s="98" t="s">
        <v>4183</v>
      </c>
      <c r="K796" s="98" t="s">
        <v>1578</v>
      </c>
      <c r="L796" s="98" t="s">
        <v>890</v>
      </c>
      <c r="M796" s="267" t="s">
        <v>4760</v>
      </c>
      <c r="N796" s="268">
        <v>43301</v>
      </c>
      <c r="O796" s="269" t="s">
        <v>4184</v>
      </c>
      <c r="P796" s="269" t="s">
        <v>3964</v>
      </c>
      <c r="Q796" s="269" t="s">
        <v>3656</v>
      </c>
      <c r="R796" s="59"/>
    </row>
    <row r="797" spans="1:18" s="35" customFormat="1" ht="60" hidden="1" customHeight="1" outlineLevel="4" x14ac:dyDescent="0.25">
      <c r="A797" s="110">
        <v>573</v>
      </c>
      <c r="B797" s="140" t="s">
        <v>4496</v>
      </c>
      <c r="C797" s="56" t="s">
        <v>1164</v>
      </c>
      <c r="D797" s="56">
        <v>102</v>
      </c>
      <c r="E797" s="110" t="s">
        <v>724</v>
      </c>
      <c r="F797" s="54">
        <v>275400</v>
      </c>
      <c r="G797" s="141">
        <v>275400</v>
      </c>
      <c r="H797" s="54">
        <f t="shared" si="42"/>
        <v>0</v>
      </c>
      <c r="I797" s="55">
        <f t="shared" si="43"/>
        <v>0</v>
      </c>
      <c r="J797" s="98" t="s">
        <v>4497</v>
      </c>
      <c r="K797" s="98" t="s">
        <v>1591</v>
      </c>
      <c r="L797" s="98" t="s">
        <v>877</v>
      </c>
      <c r="M797" s="267" t="s">
        <v>4760</v>
      </c>
      <c r="N797" s="268">
        <v>43152</v>
      </c>
      <c r="O797" s="269" t="s">
        <v>4489</v>
      </c>
      <c r="P797" s="269" t="s">
        <v>3964</v>
      </c>
      <c r="Q797" s="269" t="s">
        <v>3768</v>
      </c>
      <c r="R797" s="59"/>
    </row>
    <row r="798" spans="1:18" s="35" customFormat="1" ht="45" hidden="1" customHeight="1" outlineLevel="4" x14ac:dyDescent="0.25">
      <c r="A798" s="110">
        <v>574</v>
      </c>
      <c r="B798" s="140" t="s">
        <v>4498</v>
      </c>
      <c r="C798" s="56" t="s">
        <v>1164</v>
      </c>
      <c r="D798" s="56">
        <v>20</v>
      </c>
      <c r="E798" s="110" t="s">
        <v>4340</v>
      </c>
      <c r="F798" s="54">
        <v>960000</v>
      </c>
      <c r="G798" s="141">
        <v>960000</v>
      </c>
      <c r="H798" s="54">
        <f t="shared" si="42"/>
        <v>0</v>
      </c>
      <c r="I798" s="55">
        <f t="shared" si="43"/>
        <v>0</v>
      </c>
      <c r="J798" s="98" t="s">
        <v>4499</v>
      </c>
      <c r="K798" s="98" t="s">
        <v>1591</v>
      </c>
      <c r="L798" s="98" t="s">
        <v>877</v>
      </c>
      <c r="M798" s="267" t="s">
        <v>4760</v>
      </c>
      <c r="N798" s="268">
        <v>43157</v>
      </c>
      <c r="O798" s="269" t="s">
        <v>4490</v>
      </c>
      <c r="P798" s="269" t="s">
        <v>3964</v>
      </c>
      <c r="Q798" s="269" t="s">
        <v>3768</v>
      </c>
      <c r="R798" s="59"/>
    </row>
    <row r="799" spans="1:18" s="35" customFormat="1" ht="60" hidden="1" customHeight="1" outlineLevel="4" x14ac:dyDescent="0.25">
      <c r="A799" s="110">
        <v>575</v>
      </c>
      <c r="B799" s="140" t="s">
        <v>4500</v>
      </c>
      <c r="C799" s="56" t="s">
        <v>1164</v>
      </c>
      <c r="D799" s="56">
        <v>44</v>
      </c>
      <c r="E799" s="110" t="s">
        <v>4340</v>
      </c>
      <c r="F799" s="54">
        <v>641080</v>
      </c>
      <c r="G799" s="141">
        <v>641080</v>
      </c>
      <c r="H799" s="54">
        <f t="shared" ref="H799" si="44">F799-G799</f>
        <v>0</v>
      </c>
      <c r="I799" s="55">
        <f t="shared" ref="I799" si="45">H799/G799</f>
        <v>0</v>
      </c>
      <c r="J799" s="98" t="s">
        <v>4502</v>
      </c>
      <c r="K799" s="98" t="s">
        <v>3952</v>
      </c>
      <c r="L799" s="98" t="s">
        <v>877</v>
      </c>
      <c r="M799" s="267" t="s">
        <v>4760</v>
      </c>
      <c r="N799" s="268">
        <v>43195</v>
      </c>
      <c r="O799" s="269" t="s">
        <v>4492</v>
      </c>
      <c r="P799" s="269" t="s">
        <v>3964</v>
      </c>
      <c r="Q799" s="269" t="s">
        <v>3768</v>
      </c>
      <c r="R799" s="59"/>
    </row>
    <row r="800" spans="1:18" s="35" customFormat="1" ht="60" hidden="1" customHeight="1" outlineLevel="4" x14ac:dyDescent="0.25">
      <c r="A800" s="110">
        <v>576</v>
      </c>
      <c r="B800" s="140" t="s">
        <v>4501</v>
      </c>
      <c r="C800" s="56" t="s">
        <v>1164</v>
      </c>
      <c r="D800" s="56">
        <v>16</v>
      </c>
      <c r="E800" s="110" t="s">
        <v>4340</v>
      </c>
      <c r="F800" s="54">
        <v>314272</v>
      </c>
      <c r="G800" s="141">
        <v>314272</v>
      </c>
      <c r="H800" s="54">
        <f t="shared" ref="H800" si="46">F800-G800</f>
        <v>0</v>
      </c>
      <c r="I800" s="55">
        <f t="shared" ref="I800" si="47">H800/G800</f>
        <v>0</v>
      </c>
      <c r="J800" s="98" t="s">
        <v>4502</v>
      </c>
      <c r="K800" s="98" t="s">
        <v>3952</v>
      </c>
      <c r="L800" s="98" t="s">
        <v>877</v>
      </c>
      <c r="M800" s="267" t="s">
        <v>4760</v>
      </c>
      <c r="N800" s="268">
        <v>43195</v>
      </c>
      <c r="O800" s="269" t="s">
        <v>4492</v>
      </c>
      <c r="P800" s="269" t="s">
        <v>3964</v>
      </c>
      <c r="Q800" s="269" t="s">
        <v>3768</v>
      </c>
      <c r="R800" s="59"/>
    </row>
    <row r="801" spans="1:18" s="35" customFormat="1" ht="45" hidden="1" outlineLevel="4" x14ac:dyDescent="0.25">
      <c r="A801" s="110">
        <v>577</v>
      </c>
      <c r="B801" s="140" t="s">
        <v>4503</v>
      </c>
      <c r="C801" s="56" t="s">
        <v>1164</v>
      </c>
      <c r="D801" s="56">
        <v>40</v>
      </c>
      <c r="E801" s="110" t="s">
        <v>4339</v>
      </c>
      <c r="F801" s="54">
        <v>273600</v>
      </c>
      <c r="G801" s="54">
        <v>273600</v>
      </c>
      <c r="H801" s="54">
        <f t="shared" ref="H801:H804" si="48">F801-G801</f>
        <v>0</v>
      </c>
      <c r="I801" s="55">
        <f t="shared" ref="I801:I804" si="49">H801/G801</f>
        <v>0</v>
      </c>
      <c r="J801" s="98" t="s">
        <v>4495</v>
      </c>
      <c r="K801" s="98" t="s">
        <v>4506</v>
      </c>
      <c r="L801" s="98" t="s">
        <v>877</v>
      </c>
      <c r="M801" s="267" t="s">
        <v>4760</v>
      </c>
      <c r="N801" s="268">
        <v>43223</v>
      </c>
      <c r="O801" s="269" t="s">
        <v>4494</v>
      </c>
      <c r="P801" s="269" t="s">
        <v>3964</v>
      </c>
      <c r="Q801" s="269" t="s">
        <v>3768</v>
      </c>
      <c r="R801" s="59"/>
    </row>
    <row r="802" spans="1:18" s="35" customFormat="1" ht="75" hidden="1" outlineLevel="4" x14ac:dyDescent="0.25">
      <c r="A802" s="110">
        <v>578</v>
      </c>
      <c r="B802" s="140" t="s">
        <v>4504</v>
      </c>
      <c r="C802" s="56" t="s">
        <v>1164</v>
      </c>
      <c r="D802" s="56">
        <v>65</v>
      </c>
      <c r="E802" s="110" t="s">
        <v>4340</v>
      </c>
      <c r="F802" s="54">
        <v>2336100</v>
      </c>
      <c r="G802" s="54">
        <v>2336100</v>
      </c>
      <c r="H802" s="54">
        <f t="shared" si="48"/>
        <v>0</v>
      </c>
      <c r="I802" s="55">
        <f t="shared" si="49"/>
        <v>0</v>
      </c>
      <c r="J802" s="98" t="s">
        <v>4495</v>
      </c>
      <c r="K802" s="98" t="s">
        <v>4506</v>
      </c>
      <c r="L802" s="98" t="s">
        <v>877</v>
      </c>
      <c r="M802" s="267" t="s">
        <v>4760</v>
      </c>
      <c r="N802" s="268">
        <v>43223</v>
      </c>
      <c r="O802" s="269" t="s">
        <v>4494</v>
      </c>
      <c r="P802" s="269" t="s">
        <v>3964</v>
      </c>
      <c r="Q802" s="269" t="s">
        <v>3768</v>
      </c>
      <c r="R802" s="59"/>
    </row>
    <row r="803" spans="1:18" s="35" customFormat="1" ht="45" hidden="1" outlineLevel="4" x14ac:dyDescent="0.25">
      <c r="A803" s="110">
        <v>579</v>
      </c>
      <c r="B803" s="140" t="s">
        <v>4505</v>
      </c>
      <c r="C803" s="56" t="s">
        <v>1164</v>
      </c>
      <c r="D803" s="56">
        <v>35</v>
      </c>
      <c r="E803" s="110" t="s">
        <v>4340</v>
      </c>
      <c r="F803" s="54">
        <v>880250</v>
      </c>
      <c r="G803" s="54">
        <v>880250</v>
      </c>
      <c r="H803" s="54">
        <f t="shared" si="48"/>
        <v>0</v>
      </c>
      <c r="I803" s="55">
        <f t="shared" si="49"/>
        <v>0</v>
      </c>
      <c r="J803" s="98" t="s">
        <v>4495</v>
      </c>
      <c r="K803" s="98" t="s">
        <v>4506</v>
      </c>
      <c r="L803" s="98" t="s">
        <v>877</v>
      </c>
      <c r="M803" s="267" t="s">
        <v>4760</v>
      </c>
      <c r="N803" s="268">
        <v>43223</v>
      </c>
      <c r="O803" s="269" t="s">
        <v>4494</v>
      </c>
      <c r="P803" s="269" t="s">
        <v>3964</v>
      </c>
      <c r="Q803" s="269" t="s">
        <v>3768</v>
      </c>
      <c r="R803" s="59"/>
    </row>
    <row r="804" spans="1:18" s="35" customFormat="1" ht="45" hidden="1" customHeight="1" outlineLevel="4" x14ac:dyDescent="0.25">
      <c r="A804" s="110">
        <v>580</v>
      </c>
      <c r="B804" s="140" t="s">
        <v>4513</v>
      </c>
      <c r="C804" s="56" t="s">
        <v>1164</v>
      </c>
      <c r="D804" s="56">
        <v>550</v>
      </c>
      <c r="E804" s="110" t="s">
        <v>4340</v>
      </c>
      <c r="F804" s="54">
        <v>5197500</v>
      </c>
      <c r="G804" s="54">
        <v>5197500</v>
      </c>
      <c r="H804" s="54">
        <f t="shared" si="48"/>
        <v>0</v>
      </c>
      <c r="I804" s="55">
        <f t="shared" si="49"/>
        <v>0</v>
      </c>
      <c r="J804" s="98" t="s">
        <v>4514</v>
      </c>
      <c r="K804" s="98" t="s">
        <v>4506</v>
      </c>
      <c r="L804" s="98" t="s">
        <v>877</v>
      </c>
      <c r="M804" s="267" t="s">
        <v>4760</v>
      </c>
      <c r="N804" s="268">
        <v>43225</v>
      </c>
      <c r="O804" s="269" t="s">
        <v>4515</v>
      </c>
      <c r="P804" s="269" t="s">
        <v>3964</v>
      </c>
      <c r="Q804" s="269" t="s">
        <v>3768</v>
      </c>
      <c r="R804" s="59"/>
    </row>
    <row r="805" spans="1:18" s="35" customFormat="1" ht="90" hidden="1" customHeight="1" outlineLevel="4" x14ac:dyDescent="0.25">
      <c r="A805" s="110">
        <v>581</v>
      </c>
      <c r="B805" s="140" t="s">
        <v>4521</v>
      </c>
      <c r="C805" s="56" t="s">
        <v>1164</v>
      </c>
      <c r="D805" s="56">
        <v>100</v>
      </c>
      <c r="E805" s="110" t="s">
        <v>4340</v>
      </c>
      <c r="F805" s="54">
        <v>8955500</v>
      </c>
      <c r="G805" s="54">
        <v>8955500</v>
      </c>
      <c r="H805" s="54">
        <f t="shared" ref="H805" si="50">F805-G805</f>
        <v>0</v>
      </c>
      <c r="I805" s="55">
        <f t="shared" ref="I805" si="51">H805/G805</f>
        <v>0</v>
      </c>
      <c r="J805" s="98" t="s">
        <v>4522</v>
      </c>
      <c r="K805" s="98" t="s">
        <v>1629</v>
      </c>
      <c r="L805" s="98" t="s">
        <v>877</v>
      </c>
      <c r="M805" s="267" t="s">
        <v>4760</v>
      </c>
      <c r="N805" s="268">
        <v>43230</v>
      </c>
      <c r="O805" s="269" t="s">
        <v>4523</v>
      </c>
      <c r="P805" s="269" t="s">
        <v>3964</v>
      </c>
      <c r="Q805" s="269" t="s">
        <v>3768</v>
      </c>
      <c r="R805" s="59"/>
    </row>
    <row r="806" spans="1:18" s="35" customFormat="1" ht="75" hidden="1" customHeight="1" outlineLevel="4" x14ac:dyDescent="0.25">
      <c r="A806" s="110">
        <v>582</v>
      </c>
      <c r="B806" s="140" t="s">
        <v>4524</v>
      </c>
      <c r="C806" s="56" t="s">
        <v>1164</v>
      </c>
      <c r="D806" s="56">
        <v>20</v>
      </c>
      <c r="E806" s="110" t="s">
        <v>4340</v>
      </c>
      <c r="F806" s="54">
        <v>1096400</v>
      </c>
      <c r="G806" s="54">
        <v>1096400</v>
      </c>
      <c r="H806" s="54">
        <f t="shared" ref="H806" si="52">F806-G806</f>
        <v>0</v>
      </c>
      <c r="I806" s="55">
        <f t="shared" ref="I806" si="53">H806/G806</f>
        <v>0</v>
      </c>
      <c r="J806" s="98" t="s">
        <v>4522</v>
      </c>
      <c r="K806" s="98" t="s">
        <v>1629</v>
      </c>
      <c r="L806" s="98" t="s">
        <v>877</v>
      </c>
      <c r="M806" s="267" t="s">
        <v>4760</v>
      </c>
      <c r="N806" s="268">
        <v>43230</v>
      </c>
      <c r="O806" s="269" t="s">
        <v>4523</v>
      </c>
      <c r="P806" s="269" t="s">
        <v>3964</v>
      </c>
      <c r="Q806" s="269" t="s">
        <v>3768</v>
      </c>
      <c r="R806" s="59"/>
    </row>
    <row r="807" spans="1:18" s="35" customFormat="1" ht="75" hidden="1" customHeight="1" outlineLevel="4" x14ac:dyDescent="0.25">
      <c r="A807" s="110">
        <v>583</v>
      </c>
      <c r="B807" s="140" t="s">
        <v>4525</v>
      </c>
      <c r="C807" s="56" t="s">
        <v>1164</v>
      </c>
      <c r="D807" s="56">
        <v>20</v>
      </c>
      <c r="E807" s="110" t="s">
        <v>4340</v>
      </c>
      <c r="F807" s="54">
        <v>1373600</v>
      </c>
      <c r="G807" s="54">
        <v>1373600</v>
      </c>
      <c r="H807" s="54">
        <f t="shared" ref="H807" si="54">F807-G807</f>
        <v>0</v>
      </c>
      <c r="I807" s="55">
        <f t="shared" ref="I807" si="55">H807/G807</f>
        <v>0</v>
      </c>
      <c r="J807" s="98" t="s">
        <v>4522</v>
      </c>
      <c r="K807" s="98" t="s">
        <v>1629</v>
      </c>
      <c r="L807" s="98" t="s">
        <v>877</v>
      </c>
      <c r="M807" s="267" t="s">
        <v>4760</v>
      </c>
      <c r="N807" s="268">
        <v>43230</v>
      </c>
      <c r="O807" s="269" t="s">
        <v>4523</v>
      </c>
      <c r="P807" s="269" t="s">
        <v>3964</v>
      </c>
      <c r="Q807" s="269" t="s">
        <v>3768</v>
      </c>
      <c r="R807" s="59"/>
    </row>
    <row r="808" spans="1:18" s="35" customFormat="1" ht="60" hidden="1" customHeight="1" outlineLevel="4" x14ac:dyDescent="0.25">
      <c r="A808" s="110">
        <v>584</v>
      </c>
      <c r="B808" s="140" t="s">
        <v>4526</v>
      </c>
      <c r="C808" s="56" t="s">
        <v>1164</v>
      </c>
      <c r="D808" s="56">
        <v>20</v>
      </c>
      <c r="E808" s="110" t="s">
        <v>4340</v>
      </c>
      <c r="F808" s="54">
        <v>4284200</v>
      </c>
      <c r="G808" s="54">
        <v>4284200</v>
      </c>
      <c r="H808" s="54">
        <f t="shared" ref="H808" si="56">F808-G808</f>
        <v>0</v>
      </c>
      <c r="I808" s="55">
        <f t="shared" ref="I808" si="57">H808/G808</f>
        <v>0</v>
      </c>
      <c r="J808" s="98" t="s">
        <v>4522</v>
      </c>
      <c r="K808" s="98" t="s">
        <v>1629</v>
      </c>
      <c r="L808" s="98" t="s">
        <v>877</v>
      </c>
      <c r="M808" s="267" t="s">
        <v>4760</v>
      </c>
      <c r="N808" s="268">
        <v>43230</v>
      </c>
      <c r="O808" s="269" t="s">
        <v>4523</v>
      </c>
      <c r="P808" s="269" t="s">
        <v>3964</v>
      </c>
      <c r="Q808" s="269" t="s">
        <v>3768</v>
      </c>
      <c r="R808" s="59"/>
    </row>
    <row r="809" spans="1:18" s="35" customFormat="1" ht="75" hidden="1" customHeight="1" outlineLevel="4" x14ac:dyDescent="0.25">
      <c r="A809" s="110">
        <v>585</v>
      </c>
      <c r="B809" s="140" t="s">
        <v>4527</v>
      </c>
      <c r="C809" s="56" t="s">
        <v>1164</v>
      </c>
      <c r="D809" s="56">
        <v>20</v>
      </c>
      <c r="E809" s="110" t="s">
        <v>4340</v>
      </c>
      <c r="F809" s="54">
        <v>1975100</v>
      </c>
      <c r="G809" s="54">
        <v>1975100</v>
      </c>
      <c r="H809" s="54">
        <f t="shared" ref="H809" si="58">F809-G809</f>
        <v>0</v>
      </c>
      <c r="I809" s="55">
        <f t="shared" ref="I809" si="59">H809/G809</f>
        <v>0</v>
      </c>
      <c r="J809" s="98" t="s">
        <v>4522</v>
      </c>
      <c r="K809" s="98" t="s">
        <v>1629</v>
      </c>
      <c r="L809" s="98" t="s">
        <v>877</v>
      </c>
      <c r="M809" s="267" t="s">
        <v>4760</v>
      </c>
      <c r="N809" s="268">
        <v>43230</v>
      </c>
      <c r="O809" s="269" t="s">
        <v>4523</v>
      </c>
      <c r="P809" s="269" t="s">
        <v>3964</v>
      </c>
      <c r="Q809" s="269" t="s">
        <v>3768</v>
      </c>
      <c r="R809" s="59"/>
    </row>
    <row r="810" spans="1:18" s="35" customFormat="1" ht="45" hidden="1" customHeight="1" outlineLevel="4" x14ac:dyDescent="0.25">
      <c r="A810" s="110">
        <v>586</v>
      </c>
      <c r="B810" s="140" t="s">
        <v>4528</v>
      </c>
      <c r="C810" s="56" t="s">
        <v>1164</v>
      </c>
      <c r="D810" s="56">
        <v>120</v>
      </c>
      <c r="E810" s="110" t="s">
        <v>4340</v>
      </c>
      <c r="F810" s="54">
        <v>3000000</v>
      </c>
      <c r="G810" s="54">
        <v>3000000</v>
      </c>
      <c r="H810" s="54">
        <f t="shared" ref="H810" si="60">F810-G810</f>
        <v>0</v>
      </c>
      <c r="I810" s="55">
        <f t="shared" ref="I810" si="61">H810/G810</f>
        <v>0</v>
      </c>
      <c r="J810" s="98" t="s">
        <v>4522</v>
      </c>
      <c r="K810" s="98" t="s">
        <v>1629</v>
      </c>
      <c r="L810" s="98" t="s">
        <v>877</v>
      </c>
      <c r="M810" s="267" t="s">
        <v>4760</v>
      </c>
      <c r="N810" s="268">
        <v>43230</v>
      </c>
      <c r="O810" s="269" t="s">
        <v>4523</v>
      </c>
      <c r="P810" s="269" t="s">
        <v>3964</v>
      </c>
      <c r="Q810" s="269" t="s">
        <v>3768</v>
      </c>
      <c r="R810" s="59"/>
    </row>
    <row r="811" spans="1:18" s="35" customFormat="1" ht="45" hidden="1" customHeight="1" outlineLevel="4" x14ac:dyDescent="0.25">
      <c r="A811" s="110">
        <v>587</v>
      </c>
      <c r="B811" s="140" t="s">
        <v>4529</v>
      </c>
      <c r="C811" s="56" t="s">
        <v>1164</v>
      </c>
      <c r="D811" s="56">
        <v>15</v>
      </c>
      <c r="E811" s="110" t="s">
        <v>4340</v>
      </c>
      <c r="F811" s="54">
        <v>282750</v>
      </c>
      <c r="G811" s="54">
        <v>282750</v>
      </c>
      <c r="H811" s="54">
        <f t="shared" ref="H811" si="62">F811-G811</f>
        <v>0</v>
      </c>
      <c r="I811" s="55">
        <f t="shared" ref="I811" si="63">H811/G811</f>
        <v>0</v>
      </c>
      <c r="J811" s="98" t="s">
        <v>4522</v>
      </c>
      <c r="K811" s="98" t="s">
        <v>1629</v>
      </c>
      <c r="L811" s="98" t="s">
        <v>877</v>
      </c>
      <c r="M811" s="267" t="s">
        <v>4760</v>
      </c>
      <c r="N811" s="268">
        <v>43230</v>
      </c>
      <c r="O811" s="269" t="s">
        <v>4523</v>
      </c>
      <c r="P811" s="269" t="s">
        <v>3964</v>
      </c>
      <c r="Q811" s="269" t="s">
        <v>3768</v>
      </c>
      <c r="R811" s="59"/>
    </row>
    <row r="812" spans="1:18" s="35" customFormat="1" ht="45" hidden="1" customHeight="1" outlineLevel="4" x14ac:dyDescent="0.25">
      <c r="A812" s="110">
        <v>588</v>
      </c>
      <c r="B812" s="140" t="s">
        <v>4530</v>
      </c>
      <c r="C812" s="56" t="s">
        <v>1164</v>
      </c>
      <c r="D812" s="56">
        <v>80</v>
      </c>
      <c r="E812" s="110" t="s">
        <v>4340</v>
      </c>
      <c r="F812" s="54">
        <v>5191200</v>
      </c>
      <c r="G812" s="54">
        <f t="shared" ref="G812:G843" si="64">F812</f>
        <v>5191200</v>
      </c>
      <c r="H812" s="54">
        <f t="shared" ref="H812" si="65">F812-G812</f>
        <v>0</v>
      </c>
      <c r="I812" s="55">
        <f t="shared" ref="I812" si="66">H812/G812</f>
        <v>0</v>
      </c>
      <c r="J812" s="98" t="s">
        <v>4522</v>
      </c>
      <c r="K812" s="98" t="s">
        <v>1599</v>
      </c>
      <c r="L812" s="98" t="s">
        <v>877</v>
      </c>
      <c r="M812" s="267" t="s">
        <v>4760</v>
      </c>
      <c r="N812" s="268">
        <v>43230</v>
      </c>
      <c r="O812" s="269" t="s">
        <v>4531</v>
      </c>
      <c r="P812" s="269" t="s">
        <v>3964</v>
      </c>
      <c r="Q812" s="269" t="s">
        <v>3768</v>
      </c>
      <c r="R812" s="59"/>
    </row>
    <row r="813" spans="1:18" s="35" customFormat="1" ht="60" hidden="1" customHeight="1" outlineLevel="4" x14ac:dyDescent="0.25">
      <c r="A813" s="110">
        <v>589</v>
      </c>
      <c r="B813" s="140" t="s">
        <v>4532</v>
      </c>
      <c r="C813" s="56" t="s">
        <v>1164</v>
      </c>
      <c r="D813" s="56">
        <v>80</v>
      </c>
      <c r="E813" s="110" t="s">
        <v>4340</v>
      </c>
      <c r="F813" s="54">
        <v>5124000</v>
      </c>
      <c r="G813" s="54">
        <f t="shared" si="64"/>
        <v>5124000</v>
      </c>
      <c r="H813" s="54">
        <f t="shared" ref="H813" si="67">F813-G813</f>
        <v>0</v>
      </c>
      <c r="I813" s="55">
        <f t="shared" ref="I813" si="68">H813/G813</f>
        <v>0</v>
      </c>
      <c r="J813" s="98" t="s">
        <v>4522</v>
      </c>
      <c r="K813" s="98" t="s">
        <v>1599</v>
      </c>
      <c r="L813" s="98" t="s">
        <v>877</v>
      </c>
      <c r="M813" s="267" t="s">
        <v>4760</v>
      </c>
      <c r="N813" s="268">
        <v>43230</v>
      </c>
      <c r="O813" s="269" t="s">
        <v>4531</v>
      </c>
      <c r="P813" s="269" t="s">
        <v>3964</v>
      </c>
      <c r="Q813" s="269" t="s">
        <v>3768</v>
      </c>
      <c r="R813" s="59"/>
    </row>
    <row r="814" spans="1:18" s="35" customFormat="1" ht="75" hidden="1" customHeight="1" outlineLevel="4" x14ac:dyDescent="0.25">
      <c r="A814" s="110">
        <v>590</v>
      </c>
      <c r="B814" s="140" t="s">
        <v>4533</v>
      </c>
      <c r="C814" s="56" t="s">
        <v>1164</v>
      </c>
      <c r="D814" s="56">
        <v>5</v>
      </c>
      <c r="E814" s="110" t="s">
        <v>4340</v>
      </c>
      <c r="F814" s="54">
        <v>330225</v>
      </c>
      <c r="G814" s="54">
        <f t="shared" si="64"/>
        <v>330225</v>
      </c>
      <c r="H814" s="54">
        <f t="shared" ref="H814" si="69">F814-G814</f>
        <v>0</v>
      </c>
      <c r="I814" s="55">
        <f t="shared" ref="I814" si="70">H814/G814</f>
        <v>0</v>
      </c>
      <c r="J814" s="98" t="s">
        <v>4522</v>
      </c>
      <c r="K814" s="98" t="s">
        <v>1599</v>
      </c>
      <c r="L814" s="98" t="s">
        <v>877</v>
      </c>
      <c r="M814" s="267" t="s">
        <v>4760</v>
      </c>
      <c r="N814" s="268">
        <v>43230</v>
      </c>
      <c r="O814" s="269" t="s">
        <v>4531</v>
      </c>
      <c r="P814" s="269" t="s">
        <v>3964</v>
      </c>
      <c r="Q814" s="269" t="s">
        <v>3768</v>
      </c>
      <c r="R814" s="59"/>
    </row>
    <row r="815" spans="1:18" s="35" customFormat="1" ht="45" hidden="1" customHeight="1" outlineLevel="4" x14ac:dyDescent="0.25">
      <c r="A815" s="110">
        <v>591</v>
      </c>
      <c r="B815" s="140" t="s">
        <v>4534</v>
      </c>
      <c r="C815" s="56" t="s">
        <v>1164</v>
      </c>
      <c r="D815" s="56">
        <v>150</v>
      </c>
      <c r="E815" s="110" t="s">
        <v>4340</v>
      </c>
      <c r="F815" s="54">
        <v>2392500</v>
      </c>
      <c r="G815" s="54">
        <f t="shared" si="64"/>
        <v>2392500</v>
      </c>
      <c r="H815" s="54">
        <f t="shared" ref="H815" si="71">F815-G815</f>
        <v>0</v>
      </c>
      <c r="I815" s="55">
        <f t="shared" ref="I815" si="72">H815/G815</f>
        <v>0</v>
      </c>
      <c r="J815" s="98" t="s">
        <v>4522</v>
      </c>
      <c r="K815" s="98" t="s">
        <v>1599</v>
      </c>
      <c r="L815" s="98" t="s">
        <v>877</v>
      </c>
      <c r="M815" s="267" t="s">
        <v>4760</v>
      </c>
      <c r="N815" s="268">
        <v>43230</v>
      </c>
      <c r="O815" s="269" t="s">
        <v>4531</v>
      </c>
      <c r="P815" s="269" t="s">
        <v>3964</v>
      </c>
      <c r="Q815" s="269" t="s">
        <v>3768</v>
      </c>
      <c r="R815" s="59"/>
    </row>
    <row r="816" spans="1:18" s="35" customFormat="1" ht="45" hidden="1" customHeight="1" outlineLevel="4" x14ac:dyDescent="0.25">
      <c r="A816" s="110">
        <v>592</v>
      </c>
      <c r="B816" s="140" t="s">
        <v>4535</v>
      </c>
      <c r="C816" s="56" t="s">
        <v>1164</v>
      </c>
      <c r="D816" s="56">
        <v>2</v>
      </c>
      <c r="E816" s="110" t="s">
        <v>4340</v>
      </c>
      <c r="F816" s="54">
        <v>161394</v>
      </c>
      <c r="G816" s="54">
        <f t="shared" si="64"/>
        <v>161394</v>
      </c>
      <c r="H816" s="54">
        <f t="shared" ref="H816" si="73">F816-G816</f>
        <v>0</v>
      </c>
      <c r="I816" s="55">
        <f t="shared" ref="I816" si="74">H816/G816</f>
        <v>0</v>
      </c>
      <c r="J816" s="98" t="s">
        <v>4522</v>
      </c>
      <c r="K816" s="98" t="s">
        <v>1599</v>
      </c>
      <c r="L816" s="98" t="s">
        <v>877</v>
      </c>
      <c r="M816" s="267" t="s">
        <v>4760</v>
      </c>
      <c r="N816" s="268">
        <v>43230</v>
      </c>
      <c r="O816" s="269" t="s">
        <v>4531</v>
      </c>
      <c r="P816" s="269" t="s">
        <v>3964</v>
      </c>
      <c r="Q816" s="269" t="s">
        <v>3768</v>
      </c>
      <c r="R816" s="59"/>
    </row>
    <row r="817" spans="1:18" s="35" customFormat="1" ht="75" hidden="1" customHeight="1" outlineLevel="4" x14ac:dyDescent="0.25">
      <c r="A817" s="110">
        <v>593</v>
      </c>
      <c r="B817" s="140" t="s">
        <v>4536</v>
      </c>
      <c r="C817" s="56" t="s">
        <v>1164</v>
      </c>
      <c r="D817" s="56">
        <v>5</v>
      </c>
      <c r="E817" s="110" t="s">
        <v>4340</v>
      </c>
      <c r="F817" s="54">
        <v>494300</v>
      </c>
      <c r="G817" s="54">
        <f t="shared" si="64"/>
        <v>494300</v>
      </c>
      <c r="H817" s="54">
        <f t="shared" ref="H817" si="75">F817-G817</f>
        <v>0</v>
      </c>
      <c r="I817" s="55">
        <f t="shared" ref="I817" si="76">H817/G817</f>
        <v>0</v>
      </c>
      <c r="J817" s="98" t="s">
        <v>4522</v>
      </c>
      <c r="K817" s="98" t="s">
        <v>1599</v>
      </c>
      <c r="L817" s="98" t="s">
        <v>877</v>
      </c>
      <c r="M817" s="267" t="s">
        <v>4760</v>
      </c>
      <c r="N817" s="268">
        <v>43230</v>
      </c>
      <c r="O817" s="269" t="s">
        <v>4531</v>
      </c>
      <c r="P817" s="269" t="s">
        <v>3964</v>
      </c>
      <c r="Q817" s="269" t="s">
        <v>3768</v>
      </c>
      <c r="R817" s="59"/>
    </row>
    <row r="818" spans="1:18" s="35" customFormat="1" ht="45" hidden="1" customHeight="1" outlineLevel="4" x14ac:dyDescent="0.25">
      <c r="A818" s="110">
        <v>594</v>
      </c>
      <c r="B818" s="140" t="s">
        <v>4537</v>
      </c>
      <c r="C818" s="56" t="s">
        <v>1164</v>
      </c>
      <c r="D818" s="56">
        <v>1</v>
      </c>
      <c r="E818" s="110" t="s">
        <v>4340</v>
      </c>
      <c r="F818" s="54">
        <v>3556472</v>
      </c>
      <c r="G818" s="54">
        <f t="shared" si="64"/>
        <v>3556472</v>
      </c>
      <c r="H818" s="54">
        <f t="shared" ref="H818" si="77">F818-G818</f>
        <v>0</v>
      </c>
      <c r="I818" s="55">
        <f t="shared" ref="I818" si="78">H818/G818</f>
        <v>0</v>
      </c>
      <c r="J818" s="98" t="s">
        <v>4522</v>
      </c>
      <c r="K818" s="98" t="s">
        <v>1599</v>
      </c>
      <c r="L818" s="98" t="s">
        <v>877</v>
      </c>
      <c r="M818" s="267" t="s">
        <v>4760</v>
      </c>
      <c r="N818" s="268">
        <v>43230</v>
      </c>
      <c r="O818" s="269" t="s">
        <v>4531</v>
      </c>
      <c r="P818" s="269" t="s">
        <v>3964</v>
      </c>
      <c r="Q818" s="269" t="s">
        <v>3768</v>
      </c>
      <c r="R818" s="59"/>
    </row>
    <row r="819" spans="1:18" s="35" customFormat="1" ht="60" hidden="1" customHeight="1" outlineLevel="4" x14ac:dyDescent="0.25">
      <c r="A819" s="110">
        <v>595</v>
      </c>
      <c r="B819" s="140" t="s">
        <v>4538</v>
      </c>
      <c r="C819" s="56" t="s">
        <v>1164</v>
      </c>
      <c r="D819" s="56">
        <v>5</v>
      </c>
      <c r="E819" s="110" t="s">
        <v>4340</v>
      </c>
      <c r="F819" s="54">
        <v>191900</v>
      </c>
      <c r="G819" s="54">
        <f t="shared" si="64"/>
        <v>191900</v>
      </c>
      <c r="H819" s="54">
        <f t="shared" ref="H819" si="79">F819-G819</f>
        <v>0</v>
      </c>
      <c r="I819" s="55">
        <f t="shared" ref="I819" si="80">H819/G819</f>
        <v>0</v>
      </c>
      <c r="J819" s="98" t="s">
        <v>4522</v>
      </c>
      <c r="K819" s="98" t="s">
        <v>1599</v>
      </c>
      <c r="L819" s="98" t="s">
        <v>877</v>
      </c>
      <c r="M819" s="267" t="s">
        <v>4760</v>
      </c>
      <c r="N819" s="268">
        <v>43230</v>
      </c>
      <c r="O819" s="269" t="s">
        <v>4531</v>
      </c>
      <c r="P819" s="269" t="s">
        <v>3964</v>
      </c>
      <c r="Q819" s="269" t="s">
        <v>3768</v>
      </c>
      <c r="R819" s="59"/>
    </row>
    <row r="820" spans="1:18" s="35" customFormat="1" ht="60" hidden="1" customHeight="1" outlineLevel="4" x14ac:dyDescent="0.25">
      <c r="A820" s="110">
        <v>596</v>
      </c>
      <c r="B820" s="140" t="s">
        <v>4539</v>
      </c>
      <c r="C820" s="56" t="s">
        <v>1164</v>
      </c>
      <c r="D820" s="56">
        <v>80</v>
      </c>
      <c r="E820" s="110" t="s">
        <v>4340</v>
      </c>
      <c r="F820" s="54">
        <v>6869600</v>
      </c>
      <c r="G820" s="54">
        <f t="shared" si="64"/>
        <v>6869600</v>
      </c>
      <c r="H820" s="54">
        <f t="shared" ref="H820" si="81">F820-G820</f>
        <v>0</v>
      </c>
      <c r="I820" s="55">
        <f t="shared" ref="I820" si="82">H820/G820</f>
        <v>0</v>
      </c>
      <c r="J820" s="98" t="s">
        <v>4522</v>
      </c>
      <c r="K820" s="98" t="s">
        <v>1599</v>
      </c>
      <c r="L820" s="98" t="s">
        <v>877</v>
      </c>
      <c r="M820" s="267" t="s">
        <v>4760</v>
      </c>
      <c r="N820" s="268">
        <v>43230</v>
      </c>
      <c r="O820" s="269" t="s">
        <v>4531</v>
      </c>
      <c r="P820" s="269" t="s">
        <v>3964</v>
      </c>
      <c r="Q820" s="269" t="s">
        <v>3768</v>
      </c>
      <c r="R820" s="59"/>
    </row>
    <row r="821" spans="1:18" s="35" customFormat="1" ht="45" hidden="1" customHeight="1" outlineLevel="4" x14ac:dyDescent="0.25">
      <c r="A821" s="110">
        <v>597</v>
      </c>
      <c r="B821" s="140" t="s">
        <v>4540</v>
      </c>
      <c r="C821" s="56" t="s">
        <v>1164</v>
      </c>
      <c r="D821" s="56">
        <v>200</v>
      </c>
      <c r="E821" s="110" t="s">
        <v>4340</v>
      </c>
      <c r="F821" s="54">
        <v>4000000</v>
      </c>
      <c r="G821" s="54">
        <f t="shared" si="64"/>
        <v>4000000</v>
      </c>
      <c r="H821" s="54">
        <f t="shared" ref="H821:H835" si="83">F821-G821</f>
        <v>0</v>
      </c>
      <c r="I821" s="55">
        <f t="shared" ref="I821:I835" si="84">H821/G821</f>
        <v>0</v>
      </c>
      <c r="J821" s="98" t="s">
        <v>4522</v>
      </c>
      <c r="K821" s="98" t="s">
        <v>1599</v>
      </c>
      <c r="L821" s="98" t="s">
        <v>877</v>
      </c>
      <c r="M821" s="267" t="s">
        <v>4760</v>
      </c>
      <c r="N821" s="268">
        <v>43230</v>
      </c>
      <c r="O821" s="269" t="s">
        <v>4531</v>
      </c>
      <c r="P821" s="269" t="s">
        <v>3964</v>
      </c>
      <c r="Q821" s="269" t="s">
        <v>3768</v>
      </c>
      <c r="R821" s="59"/>
    </row>
    <row r="822" spans="1:18" s="35" customFormat="1" ht="45" hidden="1" customHeight="1" outlineLevel="4" x14ac:dyDescent="0.25">
      <c r="A822" s="110">
        <v>598</v>
      </c>
      <c r="B822" s="140" t="s">
        <v>4541</v>
      </c>
      <c r="C822" s="56" t="s">
        <v>2575</v>
      </c>
      <c r="D822" s="56">
        <v>170</v>
      </c>
      <c r="E822" s="110" t="s">
        <v>4340</v>
      </c>
      <c r="F822" s="54">
        <v>15224350</v>
      </c>
      <c r="G822" s="54">
        <f t="shared" si="64"/>
        <v>15224350</v>
      </c>
      <c r="H822" s="54">
        <f t="shared" si="83"/>
        <v>0</v>
      </c>
      <c r="I822" s="55">
        <f t="shared" si="84"/>
        <v>0</v>
      </c>
      <c r="J822" s="98" t="s">
        <v>4542</v>
      </c>
      <c r="K822" s="98" t="s">
        <v>1599</v>
      </c>
      <c r="L822" s="98" t="s">
        <v>877</v>
      </c>
      <c r="M822" s="267" t="s">
        <v>4760</v>
      </c>
      <c r="N822" s="268">
        <v>43235</v>
      </c>
      <c r="O822" s="269" t="s">
        <v>4544</v>
      </c>
      <c r="P822" s="269" t="s">
        <v>3964</v>
      </c>
      <c r="Q822" s="269" t="s">
        <v>3768</v>
      </c>
      <c r="R822" s="59"/>
    </row>
    <row r="823" spans="1:18" s="35" customFormat="1" ht="45" hidden="1" customHeight="1" outlineLevel="4" x14ac:dyDescent="0.25">
      <c r="A823" s="110">
        <v>599</v>
      </c>
      <c r="B823" s="140" t="s">
        <v>4543</v>
      </c>
      <c r="C823" s="56" t="s">
        <v>2575</v>
      </c>
      <c r="D823" s="56">
        <v>170</v>
      </c>
      <c r="E823" s="110" t="s">
        <v>4340</v>
      </c>
      <c r="F823" s="54">
        <v>21703900</v>
      </c>
      <c r="G823" s="54">
        <f t="shared" si="64"/>
        <v>21703900</v>
      </c>
      <c r="H823" s="54">
        <f t="shared" si="83"/>
        <v>0</v>
      </c>
      <c r="I823" s="55">
        <f t="shared" si="84"/>
        <v>0</v>
      </c>
      <c r="J823" s="98" t="s">
        <v>4542</v>
      </c>
      <c r="K823" s="98" t="s">
        <v>1599</v>
      </c>
      <c r="L823" s="98" t="s">
        <v>877</v>
      </c>
      <c r="M823" s="267" t="s">
        <v>4760</v>
      </c>
      <c r="N823" s="268">
        <v>43235</v>
      </c>
      <c r="O823" s="269" t="s">
        <v>4544</v>
      </c>
      <c r="P823" s="269" t="s">
        <v>3964</v>
      </c>
      <c r="Q823" s="269" t="s">
        <v>3768</v>
      </c>
      <c r="R823" s="59"/>
    </row>
    <row r="824" spans="1:18" s="35" customFormat="1" ht="45" hidden="1" customHeight="1" outlineLevel="4" x14ac:dyDescent="0.25">
      <c r="A824" s="110">
        <v>600</v>
      </c>
      <c r="B824" s="140" t="s">
        <v>4545</v>
      </c>
      <c r="C824" s="56" t="s">
        <v>2575</v>
      </c>
      <c r="D824" s="56">
        <v>100</v>
      </c>
      <c r="E824" s="110" t="s">
        <v>4340</v>
      </c>
      <c r="F824" s="54">
        <v>20592000</v>
      </c>
      <c r="G824" s="54">
        <f t="shared" si="64"/>
        <v>20592000</v>
      </c>
      <c r="H824" s="54">
        <f t="shared" si="83"/>
        <v>0</v>
      </c>
      <c r="I824" s="55">
        <f t="shared" si="84"/>
        <v>0</v>
      </c>
      <c r="J824" s="98" t="s">
        <v>4542</v>
      </c>
      <c r="K824" s="98" t="s">
        <v>1629</v>
      </c>
      <c r="L824" s="98" t="s">
        <v>877</v>
      </c>
      <c r="M824" s="267" t="s">
        <v>4760</v>
      </c>
      <c r="N824" s="268">
        <v>43235</v>
      </c>
      <c r="O824" s="269" t="s">
        <v>4547</v>
      </c>
      <c r="P824" s="269" t="s">
        <v>3964</v>
      </c>
      <c r="Q824" s="269" t="s">
        <v>3768</v>
      </c>
      <c r="R824" s="59"/>
    </row>
    <row r="825" spans="1:18" s="35" customFormat="1" ht="45" hidden="1" customHeight="1" outlineLevel="4" x14ac:dyDescent="0.25">
      <c r="A825" s="110">
        <v>601</v>
      </c>
      <c r="B825" s="140" t="s">
        <v>4546</v>
      </c>
      <c r="C825" s="56" t="s">
        <v>2575</v>
      </c>
      <c r="D825" s="56">
        <v>100</v>
      </c>
      <c r="E825" s="110" t="s">
        <v>4340</v>
      </c>
      <c r="F825" s="54">
        <v>12767000</v>
      </c>
      <c r="G825" s="54">
        <f t="shared" si="64"/>
        <v>12767000</v>
      </c>
      <c r="H825" s="54">
        <f t="shared" si="83"/>
        <v>0</v>
      </c>
      <c r="I825" s="55">
        <f t="shared" si="84"/>
        <v>0</v>
      </c>
      <c r="J825" s="98" t="s">
        <v>4542</v>
      </c>
      <c r="K825" s="98" t="s">
        <v>1629</v>
      </c>
      <c r="L825" s="98" t="s">
        <v>877</v>
      </c>
      <c r="M825" s="267" t="s">
        <v>4760</v>
      </c>
      <c r="N825" s="268">
        <v>43235</v>
      </c>
      <c r="O825" s="269" t="s">
        <v>4547</v>
      </c>
      <c r="P825" s="269" t="s">
        <v>3964</v>
      </c>
      <c r="Q825" s="269" t="s">
        <v>3768</v>
      </c>
      <c r="R825" s="59"/>
    </row>
    <row r="826" spans="1:18" s="35" customFormat="1" ht="45" hidden="1" customHeight="1" outlineLevel="4" x14ac:dyDescent="0.25">
      <c r="A826" s="110">
        <v>602</v>
      </c>
      <c r="B826" s="140" t="s">
        <v>4548</v>
      </c>
      <c r="C826" s="56" t="s">
        <v>4549</v>
      </c>
      <c r="D826" s="56">
        <v>5</v>
      </c>
      <c r="E826" s="110" t="s">
        <v>4340</v>
      </c>
      <c r="F826" s="54">
        <v>1550000</v>
      </c>
      <c r="G826" s="54">
        <f t="shared" si="64"/>
        <v>1550000</v>
      </c>
      <c r="H826" s="54">
        <f t="shared" si="83"/>
        <v>0</v>
      </c>
      <c r="I826" s="55">
        <f t="shared" si="84"/>
        <v>0</v>
      </c>
      <c r="J826" s="98" t="s">
        <v>4495</v>
      </c>
      <c r="K826" s="98" t="s">
        <v>4550</v>
      </c>
      <c r="L826" s="98" t="s">
        <v>877</v>
      </c>
      <c r="M826" s="267" t="s">
        <v>4760</v>
      </c>
      <c r="N826" s="268">
        <v>43237</v>
      </c>
      <c r="O826" s="269" t="s">
        <v>4555</v>
      </c>
      <c r="P826" s="269" t="s">
        <v>3964</v>
      </c>
      <c r="Q826" s="269" t="s">
        <v>3768</v>
      </c>
      <c r="R826" s="59"/>
    </row>
    <row r="827" spans="1:18" s="35" customFormat="1" ht="45" hidden="1" customHeight="1" outlineLevel="4" x14ac:dyDescent="0.25">
      <c r="A827" s="110">
        <v>603</v>
      </c>
      <c r="B827" s="140" t="s">
        <v>4551</v>
      </c>
      <c r="C827" s="56" t="s">
        <v>4549</v>
      </c>
      <c r="D827" s="56">
        <v>10</v>
      </c>
      <c r="E827" s="110" t="s">
        <v>4340</v>
      </c>
      <c r="F827" s="54">
        <v>3400000</v>
      </c>
      <c r="G827" s="54">
        <f t="shared" si="64"/>
        <v>3400000</v>
      </c>
      <c r="H827" s="54">
        <f t="shared" si="83"/>
        <v>0</v>
      </c>
      <c r="I827" s="55">
        <f t="shared" si="84"/>
        <v>0</v>
      </c>
      <c r="J827" s="98" t="s">
        <v>4495</v>
      </c>
      <c r="K827" s="98" t="s">
        <v>4550</v>
      </c>
      <c r="L827" s="98" t="s">
        <v>877</v>
      </c>
      <c r="M827" s="267" t="s">
        <v>4760</v>
      </c>
      <c r="N827" s="268">
        <v>43237</v>
      </c>
      <c r="O827" s="269" t="s">
        <v>4555</v>
      </c>
      <c r="P827" s="269" t="s">
        <v>3964</v>
      </c>
      <c r="Q827" s="269" t="s">
        <v>3768</v>
      </c>
      <c r="R827" s="59"/>
    </row>
    <row r="828" spans="1:18" s="35" customFormat="1" ht="45" hidden="1" customHeight="1" outlineLevel="4" x14ac:dyDescent="0.25">
      <c r="A828" s="110">
        <v>604</v>
      </c>
      <c r="B828" s="140" t="s">
        <v>4552</v>
      </c>
      <c r="C828" s="56" t="s">
        <v>4549</v>
      </c>
      <c r="D828" s="56">
        <v>6</v>
      </c>
      <c r="E828" s="110" t="s">
        <v>4340</v>
      </c>
      <c r="F828" s="54">
        <v>7620000</v>
      </c>
      <c r="G828" s="54">
        <f t="shared" si="64"/>
        <v>7620000</v>
      </c>
      <c r="H828" s="54">
        <f t="shared" si="83"/>
        <v>0</v>
      </c>
      <c r="I828" s="55">
        <f t="shared" si="84"/>
        <v>0</v>
      </c>
      <c r="J828" s="98" t="s">
        <v>4495</v>
      </c>
      <c r="K828" s="98" t="s">
        <v>4550</v>
      </c>
      <c r="L828" s="98" t="s">
        <v>877</v>
      </c>
      <c r="M828" s="267" t="s">
        <v>4760</v>
      </c>
      <c r="N828" s="268">
        <v>43237</v>
      </c>
      <c r="O828" s="269" t="s">
        <v>4555</v>
      </c>
      <c r="P828" s="269" t="s">
        <v>3964</v>
      </c>
      <c r="Q828" s="269" t="s">
        <v>3768</v>
      </c>
      <c r="R828" s="59"/>
    </row>
    <row r="829" spans="1:18" s="35" customFormat="1" ht="45" hidden="1" customHeight="1" outlineLevel="4" x14ac:dyDescent="0.25">
      <c r="A829" s="110">
        <v>605</v>
      </c>
      <c r="B829" s="140" t="s">
        <v>4553</v>
      </c>
      <c r="C829" s="56" t="s">
        <v>4549</v>
      </c>
      <c r="D829" s="56">
        <v>8</v>
      </c>
      <c r="E829" s="110" t="s">
        <v>4340</v>
      </c>
      <c r="F829" s="54">
        <v>7592000</v>
      </c>
      <c r="G829" s="54">
        <f t="shared" si="64"/>
        <v>7592000</v>
      </c>
      <c r="H829" s="54">
        <f t="shared" si="83"/>
        <v>0</v>
      </c>
      <c r="I829" s="55">
        <f t="shared" si="84"/>
        <v>0</v>
      </c>
      <c r="J829" s="98" t="s">
        <v>4495</v>
      </c>
      <c r="K829" s="98" t="s">
        <v>4550</v>
      </c>
      <c r="L829" s="98" t="s">
        <v>877</v>
      </c>
      <c r="M829" s="267" t="s">
        <v>4760</v>
      </c>
      <c r="N829" s="268">
        <v>43237</v>
      </c>
      <c r="O829" s="269" t="s">
        <v>4555</v>
      </c>
      <c r="P829" s="269" t="s">
        <v>3964</v>
      </c>
      <c r="Q829" s="269" t="s">
        <v>3768</v>
      </c>
      <c r="R829" s="59"/>
    </row>
    <row r="830" spans="1:18" s="35" customFormat="1" ht="45" hidden="1" customHeight="1" outlineLevel="4" x14ac:dyDescent="0.25">
      <c r="A830" s="110">
        <v>606</v>
      </c>
      <c r="B830" s="140" t="s">
        <v>4554</v>
      </c>
      <c r="C830" s="56" t="s">
        <v>4549</v>
      </c>
      <c r="D830" s="56">
        <v>1</v>
      </c>
      <c r="E830" s="110" t="s">
        <v>4340</v>
      </c>
      <c r="F830" s="54">
        <v>1725000</v>
      </c>
      <c r="G830" s="54">
        <f t="shared" si="64"/>
        <v>1725000</v>
      </c>
      <c r="H830" s="54">
        <f t="shared" si="83"/>
        <v>0</v>
      </c>
      <c r="I830" s="55">
        <f t="shared" si="84"/>
        <v>0</v>
      </c>
      <c r="J830" s="98" t="s">
        <v>4495</v>
      </c>
      <c r="K830" s="98" t="s">
        <v>4550</v>
      </c>
      <c r="L830" s="98" t="s">
        <v>877</v>
      </c>
      <c r="M830" s="267" t="s">
        <v>4760</v>
      </c>
      <c r="N830" s="268">
        <v>43237</v>
      </c>
      <c r="O830" s="269" t="s">
        <v>4555</v>
      </c>
      <c r="P830" s="269" t="s">
        <v>3964</v>
      </c>
      <c r="Q830" s="269" t="s">
        <v>3768</v>
      </c>
      <c r="R830" s="59"/>
    </row>
    <row r="831" spans="1:18" s="35" customFormat="1" ht="45" hidden="1" customHeight="1" outlineLevel="4" x14ac:dyDescent="0.25">
      <c r="A831" s="110">
        <v>607</v>
      </c>
      <c r="B831" s="140" t="s">
        <v>4556</v>
      </c>
      <c r="C831" s="56" t="s">
        <v>4557</v>
      </c>
      <c r="D831" s="56">
        <v>50</v>
      </c>
      <c r="E831" s="110" t="s">
        <v>4340</v>
      </c>
      <c r="F831" s="54">
        <v>12197500</v>
      </c>
      <c r="G831" s="54">
        <f t="shared" si="64"/>
        <v>12197500</v>
      </c>
      <c r="H831" s="54">
        <f t="shared" si="83"/>
        <v>0</v>
      </c>
      <c r="I831" s="55">
        <f t="shared" si="84"/>
        <v>0</v>
      </c>
      <c r="J831" s="98" t="s">
        <v>4560</v>
      </c>
      <c r="K831" s="98" t="s">
        <v>4561</v>
      </c>
      <c r="L831" s="98" t="s">
        <v>877</v>
      </c>
      <c r="M831" s="267" t="s">
        <v>4760</v>
      </c>
      <c r="N831" s="268">
        <v>43243</v>
      </c>
      <c r="O831" s="269" t="s">
        <v>4562</v>
      </c>
      <c r="P831" s="269" t="s">
        <v>3964</v>
      </c>
      <c r="Q831" s="269" t="s">
        <v>3768</v>
      </c>
      <c r="R831" s="59"/>
    </row>
    <row r="832" spans="1:18" s="35" customFormat="1" ht="45" hidden="1" customHeight="1" outlineLevel="4" x14ac:dyDescent="0.25">
      <c r="A832" s="110">
        <v>608</v>
      </c>
      <c r="B832" s="140" t="s">
        <v>4558</v>
      </c>
      <c r="C832" s="56" t="s">
        <v>4557</v>
      </c>
      <c r="D832" s="56">
        <v>50</v>
      </c>
      <c r="E832" s="110" t="s">
        <v>4340</v>
      </c>
      <c r="F832" s="54">
        <v>3097500</v>
      </c>
      <c r="G832" s="54">
        <f t="shared" si="64"/>
        <v>3097500</v>
      </c>
      <c r="H832" s="54">
        <f t="shared" si="83"/>
        <v>0</v>
      </c>
      <c r="I832" s="55">
        <f t="shared" si="84"/>
        <v>0</v>
      </c>
      <c r="J832" s="98" t="s">
        <v>4560</v>
      </c>
      <c r="K832" s="98" t="s">
        <v>4561</v>
      </c>
      <c r="L832" s="98" t="s">
        <v>877</v>
      </c>
      <c r="M832" s="267" t="s">
        <v>4760</v>
      </c>
      <c r="N832" s="268">
        <v>43243</v>
      </c>
      <c r="O832" s="269" t="s">
        <v>4562</v>
      </c>
      <c r="P832" s="269" t="s">
        <v>3964</v>
      </c>
      <c r="Q832" s="269" t="s">
        <v>3768</v>
      </c>
      <c r="R832" s="59"/>
    </row>
    <row r="833" spans="1:18" s="35" customFormat="1" ht="45" hidden="1" customHeight="1" outlineLevel="4" x14ac:dyDescent="0.25">
      <c r="A833" s="110">
        <v>609</v>
      </c>
      <c r="B833" s="140" t="s">
        <v>4559</v>
      </c>
      <c r="C833" s="56" t="s">
        <v>4557</v>
      </c>
      <c r="D833" s="56">
        <v>50</v>
      </c>
      <c r="E833" s="110" t="s">
        <v>4340</v>
      </c>
      <c r="F833" s="54">
        <v>7497500</v>
      </c>
      <c r="G833" s="54">
        <f t="shared" si="64"/>
        <v>7497500</v>
      </c>
      <c r="H833" s="54">
        <f t="shared" si="83"/>
        <v>0</v>
      </c>
      <c r="I833" s="55">
        <f t="shared" si="84"/>
        <v>0</v>
      </c>
      <c r="J833" s="98" t="s">
        <v>4560</v>
      </c>
      <c r="K833" s="98" t="s">
        <v>4561</v>
      </c>
      <c r="L833" s="98" t="s">
        <v>877</v>
      </c>
      <c r="M833" s="267" t="s">
        <v>4760</v>
      </c>
      <c r="N833" s="268">
        <v>43243</v>
      </c>
      <c r="O833" s="269" t="s">
        <v>4562</v>
      </c>
      <c r="P833" s="269" t="s">
        <v>3964</v>
      </c>
      <c r="Q833" s="269" t="s">
        <v>3768</v>
      </c>
      <c r="R833" s="59"/>
    </row>
    <row r="834" spans="1:18" s="35" customFormat="1" ht="45" hidden="1" customHeight="1" outlineLevel="4" x14ac:dyDescent="0.25">
      <c r="A834" s="110">
        <v>610</v>
      </c>
      <c r="B834" s="140" t="s">
        <v>4563</v>
      </c>
      <c r="C834" s="56" t="s">
        <v>4549</v>
      </c>
      <c r="D834" s="56">
        <v>40</v>
      </c>
      <c r="E834" s="110" t="s">
        <v>4340</v>
      </c>
      <c r="F834" s="54">
        <v>441600</v>
      </c>
      <c r="G834" s="54">
        <f t="shared" si="64"/>
        <v>441600</v>
      </c>
      <c r="H834" s="54">
        <f t="shared" si="83"/>
        <v>0</v>
      </c>
      <c r="I834" s="55">
        <f t="shared" si="84"/>
        <v>0</v>
      </c>
      <c r="J834" s="98" t="s">
        <v>4149</v>
      </c>
      <c r="K834" s="98" t="s">
        <v>4564</v>
      </c>
      <c r="L834" s="98" t="s">
        <v>877</v>
      </c>
      <c r="M834" s="267" t="s">
        <v>4760</v>
      </c>
      <c r="N834" s="268">
        <v>43250</v>
      </c>
      <c r="O834" s="269" t="s">
        <v>4565</v>
      </c>
      <c r="P834" s="269" t="s">
        <v>3964</v>
      </c>
      <c r="Q834" s="269" t="s">
        <v>3768</v>
      </c>
      <c r="R834" s="59"/>
    </row>
    <row r="835" spans="1:18" s="35" customFormat="1" ht="45" hidden="1" customHeight="1" outlineLevel="4" x14ac:dyDescent="0.25">
      <c r="A835" s="110">
        <v>611</v>
      </c>
      <c r="B835" s="140" t="s">
        <v>4566</v>
      </c>
      <c r="C835" s="56" t="s">
        <v>4549</v>
      </c>
      <c r="D835" s="56">
        <v>2</v>
      </c>
      <c r="E835" s="110" t="s">
        <v>4340</v>
      </c>
      <c r="F835" s="54">
        <v>370000</v>
      </c>
      <c r="G835" s="54">
        <f t="shared" si="64"/>
        <v>370000</v>
      </c>
      <c r="H835" s="54">
        <f t="shared" si="83"/>
        <v>0</v>
      </c>
      <c r="I835" s="55">
        <f t="shared" si="84"/>
        <v>0</v>
      </c>
      <c r="J835" s="98" t="s">
        <v>4567</v>
      </c>
      <c r="K835" s="98" t="s">
        <v>4550</v>
      </c>
      <c r="L835" s="98" t="s">
        <v>877</v>
      </c>
      <c r="M835" s="267" t="s">
        <v>4760</v>
      </c>
      <c r="N835" s="268">
        <v>43269</v>
      </c>
      <c r="O835" s="269" t="s">
        <v>4569</v>
      </c>
      <c r="P835" s="269" t="s">
        <v>3964</v>
      </c>
      <c r="Q835" s="269" t="s">
        <v>3768</v>
      </c>
      <c r="R835" s="59"/>
    </row>
    <row r="836" spans="1:18" s="35" customFormat="1" ht="45" hidden="1" customHeight="1" outlineLevel="4" x14ac:dyDescent="0.25">
      <c r="A836" s="110">
        <v>612</v>
      </c>
      <c r="B836" s="140" t="s">
        <v>4568</v>
      </c>
      <c r="C836" s="56" t="s">
        <v>4549</v>
      </c>
      <c r="D836" s="56">
        <v>6</v>
      </c>
      <c r="E836" s="110" t="s">
        <v>4340</v>
      </c>
      <c r="F836" s="54">
        <v>2160000</v>
      </c>
      <c r="G836" s="54">
        <f t="shared" si="64"/>
        <v>2160000</v>
      </c>
      <c r="H836" s="54">
        <f t="shared" ref="H836:H849" si="85">F836-G836</f>
        <v>0</v>
      </c>
      <c r="I836" s="55">
        <f t="shared" ref="I836:I849" si="86">H836/G836</f>
        <v>0</v>
      </c>
      <c r="J836" s="98" t="s">
        <v>4567</v>
      </c>
      <c r="K836" s="98" t="s">
        <v>4550</v>
      </c>
      <c r="L836" s="98" t="s">
        <v>877</v>
      </c>
      <c r="M836" s="267" t="s">
        <v>4760</v>
      </c>
      <c r="N836" s="268">
        <v>43269</v>
      </c>
      <c r="O836" s="269" t="s">
        <v>4569</v>
      </c>
      <c r="P836" s="269" t="s">
        <v>3964</v>
      </c>
      <c r="Q836" s="269" t="s">
        <v>3768</v>
      </c>
      <c r="R836" s="59"/>
    </row>
    <row r="837" spans="1:18" s="35" customFormat="1" ht="45" hidden="1" customHeight="1" outlineLevel="4" x14ac:dyDescent="0.25">
      <c r="A837" s="110">
        <v>613</v>
      </c>
      <c r="B837" s="140" t="s">
        <v>73</v>
      </c>
      <c r="C837" s="56" t="s">
        <v>4570</v>
      </c>
      <c r="D837" s="56">
        <v>1300</v>
      </c>
      <c r="E837" s="110" t="s">
        <v>4340</v>
      </c>
      <c r="F837" s="54">
        <v>1397500</v>
      </c>
      <c r="G837" s="54">
        <f t="shared" si="64"/>
        <v>1397500</v>
      </c>
      <c r="H837" s="54">
        <f t="shared" si="85"/>
        <v>0</v>
      </c>
      <c r="I837" s="55">
        <f t="shared" si="86"/>
        <v>0</v>
      </c>
      <c r="J837" s="98" t="s">
        <v>4571</v>
      </c>
      <c r="K837" s="98" t="s">
        <v>1575</v>
      </c>
      <c r="L837" s="98" t="s">
        <v>877</v>
      </c>
      <c r="M837" s="267" t="s">
        <v>4760</v>
      </c>
      <c r="N837" s="268">
        <v>43269</v>
      </c>
      <c r="O837" s="269" t="s">
        <v>4572</v>
      </c>
      <c r="P837" s="269" t="s">
        <v>3964</v>
      </c>
      <c r="Q837" s="269" t="s">
        <v>4161</v>
      </c>
      <c r="R837" s="59"/>
    </row>
    <row r="838" spans="1:18" s="35" customFormat="1" ht="45" hidden="1" customHeight="1" outlineLevel="4" x14ac:dyDescent="0.25">
      <c r="A838" s="110">
        <v>614</v>
      </c>
      <c r="B838" s="140" t="s">
        <v>4573</v>
      </c>
      <c r="C838" s="56" t="s">
        <v>4549</v>
      </c>
      <c r="D838" s="56">
        <v>25</v>
      </c>
      <c r="E838" s="110" t="s">
        <v>4340</v>
      </c>
      <c r="F838" s="54">
        <v>137250</v>
      </c>
      <c r="G838" s="54">
        <f t="shared" si="64"/>
        <v>137250</v>
      </c>
      <c r="H838" s="54">
        <f t="shared" si="85"/>
        <v>0</v>
      </c>
      <c r="I838" s="55">
        <f t="shared" si="86"/>
        <v>0</v>
      </c>
      <c r="J838" s="98" t="s">
        <v>4567</v>
      </c>
      <c r="K838" s="98" t="s">
        <v>1578</v>
      </c>
      <c r="L838" s="98" t="s">
        <v>877</v>
      </c>
      <c r="M838" s="267" t="s">
        <v>4760</v>
      </c>
      <c r="N838" s="268">
        <v>43273</v>
      </c>
      <c r="O838" s="269" t="s">
        <v>4580</v>
      </c>
      <c r="P838" s="269" t="s">
        <v>3964</v>
      </c>
      <c r="Q838" s="269" t="s">
        <v>3768</v>
      </c>
      <c r="R838" s="59"/>
    </row>
    <row r="839" spans="1:18" s="35" customFormat="1" ht="45" hidden="1" customHeight="1" outlineLevel="4" x14ac:dyDescent="0.25">
      <c r="A839" s="110">
        <v>615</v>
      </c>
      <c r="B839" s="140" t="s">
        <v>4574</v>
      </c>
      <c r="C839" s="56" t="s">
        <v>4549</v>
      </c>
      <c r="D839" s="56">
        <v>50</v>
      </c>
      <c r="E839" s="110" t="s">
        <v>4340</v>
      </c>
      <c r="F839" s="54">
        <v>800000</v>
      </c>
      <c r="G839" s="54">
        <f t="shared" si="64"/>
        <v>800000</v>
      </c>
      <c r="H839" s="54">
        <f t="shared" si="85"/>
        <v>0</v>
      </c>
      <c r="I839" s="55">
        <f t="shared" si="86"/>
        <v>0</v>
      </c>
      <c r="J839" s="98" t="s">
        <v>4581</v>
      </c>
      <c r="K839" s="98" t="s">
        <v>1578</v>
      </c>
      <c r="L839" s="98" t="s">
        <v>877</v>
      </c>
      <c r="M839" s="59"/>
      <c r="N839" s="57">
        <v>43274</v>
      </c>
      <c r="O839" s="58" t="s">
        <v>4582</v>
      </c>
      <c r="P839" s="58" t="s">
        <v>3964</v>
      </c>
      <c r="Q839" s="58" t="s">
        <v>3768</v>
      </c>
      <c r="R839" s="59"/>
    </row>
    <row r="840" spans="1:18" s="35" customFormat="1" ht="45" hidden="1" customHeight="1" outlineLevel="4" x14ac:dyDescent="0.25">
      <c r="A840" s="110">
        <v>616</v>
      </c>
      <c r="B840" s="140" t="s">
        <v>4575</v>
      </c>
      <c r="C840" s="56" t="s">
        <v>4549</v>
      </c>
      <c r="D840" s="56">
        <v>50</v>
      </c>
      <c r="E840" s="110" t="s">
        <v>4340</v>
      </c>
      <c r="F840" s="54">
        <v>2937500</v>
      </c>
      <c r="G840" s="54">
        <f t="shared" si="64"/>
        <v>2937500</v>
      </c>
      <c r="H840" s="54">
        <f t="shared" si="85"/>
        <v>0</v>
      </c>
      <c r="I840" s="55">
        <f t="shared" si="86"/>
        <v>0</v>
      </c>
      <c r="J840" s="98" t="s">
        <v>4583</v>
      </c>
      <c r="K840" s="98" t="s">
        <v>1578</v>
      </c>
      <c r="L840" s="98" t="s">
        <v>877</v>
      </c>
      <c r="M840" s="59"/>
      <c r="N840" s="57">
        <v>43275</v>
      </c>
      <c r="O840" s="58" t="s">
        <v>4584</v>
      </c>
      <c r="P840" s="58" t="s">
        <v>3964</v>
      </c>
      <c r="Q840" s="58" t="s">
        <v>3768</v>
      </c>
      <c r="R840" s="59"/>
    </row>
    <row r="841" spans="1:18" s="35" customFormat="1" ht="45" hidden="1" customHeight="1" outlineLevel="4" x14ac:dyDescent="0.25">
      <c r="A841" s="110">
        <v>617</v>
      </c>
      <c r="B841" s="140" t="s">
        <v>4576</v>
      </c>
      <c r="C841" s="56" t="s">
        <v>4549</v>
      </c>
      <c r="D841" s="56">
        <v>30</v>
      </c>
      <c r="E841" s="110" t="s">
        <v>4340</v>
      </c>
      <c r="F841" s="54">
        <v>3174000</v>
      </c>
      <c r="G841" s="54">
        <f t="shared" si="64"/>
        <v>3174000</v>
      </c>
      <c r="H841" s="54">
        <f t="shared" si="85"/>
        <v>0</v>
      </c>
      <c r="I841" s="55">
        <f t="shared" si="86"/>
        <v>0</v>
      </c>
      <c r="J841" s="98" t="s">
        <v>4585</v>
      </c>
      <c r="K841" s="98" t="s">
        <v>1578</v>
      </c>
      <c r="L841" s="98" t="s">
        <v>877</v>
      </c>
      <c r="M841" s="59"/>
      <c r="N841" s="57">
        <v>43276</v>
      </c>
      <c r="O841" s="58" t="s">
        <v>4586</v>
      </c>
      <c r="P841" s="58" t="s">
        <v>3964</v>
      </c>
      <c r="Q841" s="58" t="s">
        <v>3768</v>
      </c>
      <c r="R841" s="59"/>
    </row>
    <row r="842" spans="1:18" s="35" customFormat="1" ht="45" hidden="1" customHeight="1" outlineLevel="4" x14ac:dyDescent="0.25">
      <c r="A842" s="110">
        <v>618</v>
      </c>
      <c r="B842" s="140" t="s">
        <v>4577</v>
      </c>
      <c r="C842" s="56" t="s">
        <v>4549</v>
      </c>
      <c r="D842" s="56">
        <v>20</v>
      </c>
      <c r="E842" s="110" t="s">
        <v>4340</v>
      </c>
      <c r="F842" s="54">
        <v>3598000</v>
      </c>
      <c r="G842" s="54">
        <f t="shared" si="64"/>
        <v>3598000</v>
      </c>
      <c r="H842" s="54">
        <f t="shared" si="85"/>
        <v>0</v>
      </c>
      <c r="I842" s="55">
        <f t="shared" si="86"/>
        <v>0</v>
      </c>
      <c r="J842" s="98" t="s">
        <v>4587</v>
      </c>
      <c r="K842" s="98" t="s">
        <v>1578</v>
      </c>
      <c r="L842" s="98" t="s">
        <v>877</v>
      </c>
      <c r="M842" s="59"/>
      <c r="N842" s="57">
        <v>43277</v>
      </c>
      <c r="O842" s="58" t="s">
        <v>4588</v>
      </c>
      <c r="P842" s="58" t="s">
        <v>3964</v>
      </c>
      <c r="Q842" s="58" t="s">
        <v>3768</v>
      </c>
      <c r="R842" s="59"/>
    </row>
    <row r="843" spans="1:18" s="35" customFormat="1" ht="45" hidden="1" customHeight="1" outlineLevel="4" x14ac:dyDescent="0.25">
      <c r="A843" s="110">
        <v>619</v>
      </c>
      <c r="B843" s="140" t="s">
        <v>4578</v>
      </c>
      <c r="C843" s="56" t="s">
        <v>4549</v>
      </c>
      <c r="D843" s="56">
        <v>75</v>
      </c>
      <c r="E843" s="110" t="s">
        <v>4340</v>
      </c>
      <c r="F843" s="54">
        <v>10387500</v>
      </c>
      <c r="G843" s="54">
        <f t="shared" si="64"/>
        <v>10387500</v>
      </c>
      <c r="H843" s="54">
        <f t="shared" si="85"/>
        <v>0</v>
      </c>
      <c r="I843" s="55">
        <f t="shared" si="86"/>
        <v>0</v>
      </c>
      <c r="J843" s="98" t="s">
        <v>4589</v>
      </c>
      <c r="K843" s="98" t="s">
        <v>1578</v>
      </c>
      <c r="L843" s="98" t="s">
        <v>877</v>
      </c>
      <c r="M843" s="59"/>
      <c r="N843" s="57">
        <v>43278</v>
      </c>
      <c r="O843" s="58" t="s">
        <v>4590</v>
      </c>
      <c r="P843" s="58" t="s">
        <v>3964</v>
      </c>
      <c r="Q843" s="58" t="s">
        <v>3768</v>
      </c>
      <c r="R843" s="59"/>
    </row>
    <row r="844" spans="1:18" s="35" customFormat="1" ht="45" hidden="1" customHeight="1" outlineLevel="4" x14ac:dyDescent="0.25">
      <c r="A844" s="110">
        <v>620</v>
      </c>
      <c r="B844" s="140" t="s">
        <v>4579</v>
      </c>
      <c r="C844" s="56" t="s">
        <v>4549</v>
      </c>
      <c r="D844" s="56">
        <v>250</v>
      </c>
      <c r="E844" s="110" t="s">
        <v>4340</v>
      </c>
      <c r="F844" s="54">
        <v>2125000</v>
      </c>
      <c r="G844" s="54">
        <f t="shared" ref="G844:G861" si="87">F844</f>
        <v>2125000</v>
      </c>
      <c r="H844" s="54">
        <f t="shared" si="85"/>
        <v>0</v>
      </c>
      <c r="I844" s="55">
        <f t="shared" si="86"/>
        <v>0</v>
      </c>
      <c r="J844" s="98" t="s">
        <v>4591</v>
      </c>
      <c r="K844" s="98" t="s">
        <v>1578</v>
      </c>
      <c r="L844" s="98" t="s">
        <v>877</v>
      </c>
      <c r="M844" s="59"/>
      <c r="N844" s="57">
        <v>43279</v>
      </c>
      <c r="O844" s="58" t="s">
        <v>4592</v>
      </c>
      <c r="P844" s="58" t="s">
        <v>3964</v>
      </c>
      <c r="Q844" s="58" t="s">
        <v>3768</v>
      </c>
      <c r="R844" s="59"/>
    </row>
    <row r="845" spans="1:18" s="35" customFormat="1" ht="45" hidden="1" customHeight="1" outlineLevel="4" x14ac:dyDescent="0.25">
      <c r="A845" s="110">
        <v>621</v>
      </c>
      <c r="B845" s="140" t="s">
        <v>4593</v>
      </c>
      <c r="C845" s="56" t="s">
        <v>4549</v>
      </c>
      <c r="D845" s="56">
        <v>3175</v>
      </c>
      <c r="E845" s="110" t="s">
        <v>4340</v>
      </c>
      <c r="F845" s="54">
        <v>1270000</v>
      </c>
      <c r="G845" s="54">
        <f t="shared" si="87"/>
        <v>1270000</v>
      </c>
      <c r="H845" s="54">
        <f t="shared" si="85"/>
        <v>0</v>
      </c>
      <c r="I845" s="55">
        <f t="shared" si="86"/>
        <v>0</v>
      </c>
      <c r="J845" s="98" t="s">
        <v>4183</v>
      </c>
      <c r="K845" s="98" t="s">
        <v>1625</v>
      </c>
      <c r="L845" s="98" t="s">
        <v>877</v>
      </c>
      <c r="M845" s="267" t="s">
        <v>4760</v>
      </c>
      <c r="N845" s="268">
        <v>43280</v>
      </c>
      <c r="O845" s="269" t="s">
        <v>4594</v>
      </c>
      <c r="P845" s="269" t="s">
        <v>3964</v>
      </c>
      <c r="Q845" s="269" t="s">
        <v>3768</v>
      </c>
      <c r="R845" s="59"/>
    </row>
    <row r="846" spans="1:18" s="35" customFormat="1" ht="45" hidden="1" customHeight="1" outlineLevel="4" x14ac:dyDescent="0.25">
      <c r="A846" s="110">
        <v>622</v>
      </c>
      <c r="B846" s="140" t="s">
        <v>4595</v>
      </c>
      <c r="C846" s="56" t="s">
        <v>4549</v>
      </c>
      <c r="D846" s="56">
        <v>6</v>
      </c>
      <c r="E846" s="110" t="s">
        <v>4340</v>
      </c>
      <c r="F846" s="54">
        <v>710625</v>
      </c>
      <c r="G846" s="54">
        <f t="shared" si="87"/>
        <v>710625</v>
      </c>
      <c r="H846" s="54">
        <f t="shared" si="85"/>
        <v>0</v>
      </c>
      <c r="I846" s="55">
        <f t="shared" si="86"/>
        <v>0</v>
      </c>
      <c r="J846" s="98" t="s">
        <v>1627</v>
      </c>
      <c r="K846" s="98" t="s">
        <v>4561</v>
      </c>
      <c r="L846" s="98" t="s">
        <v>877</v>
      </c>
      <c r="M846" s="267" t="s">
        <v>4760</v>
      </c>
      <c r="N846" s="268">
        <v>43280</v>
      </c>
      <c r="O846" s="269" t="s">
        <v>4598</v>
      </c>
      <c r="P846" s="269" t="s">
        <v>3964</v>
      </c>
      <c r="Q846" s="269" t="s">
        <v>3768</v>
      </c>
      <c r="R846" s="59"/>
    </row>
    <row r="847" spans="1:18" s="35" customFormat="1" ht="45" hidden="1" customHeight="1" outlineLevel="4" x14ac:dyDescent="0.25">
      <c r="A847" s="110">
        <v>623</v>
      </c>
      <c r="B847" s="140" t="s">
        <v>4596</v>
      </c>
      <c r="C847" s="56" t="s">
        <v>4549</v>
      </c>
      <c r="D847" s="56">
        <v>6</v>
      </c>
      <c r="E847" s="110" t="s">
        <v>4340</v>
      </c>
      <c r="F847" s="54">
        <v>557410.71</v>
      </c>
      <c r="G847" s="54">
        <f t="shared" si="87"/>
        <v>557410.71</v>
      </c>
      <c r="H847" s="54">
        <f t="shared" si="85"/>
        <v>0</v>
      </c>
      <c r="I847" s="55">
        <f t="shared" si="86"/>
        <v>0</v>
      </c>
      <c r="J847" s="98" t="s">
        <v>1627</v>
      </c>
      <c r="K847" s="98" t="s">
        <v>4561</v>
      </c>
      <c r="L847" s="98" t="s">
        <v>877</v>
      </c>
      <c r="M847" s="267" t="s">
        <v>4760</v>
      </c>
      <c r="N847" s="268">
        <v>43280</v>
      </c>
      <c r="O847" s="269" t="s">
        <v>4598</v>
      </c>
      <c r="P847" s="269" t="s">
        <v>3964</v>
      </c>
      <c r="Q847" s="269" t="s">
        <v>3768</v>
      </c>
      <c r="R847" s="59"/>
    </row>
    <row r="848" spans="1:18" s="35" customFormat="1" ht="45" hidden="1" customHeight="1" outlineLevel="4" x14ac:dyDescent="0.25">
      <c r="A848" s="110">
        <v>624</v>
      </c>
      <c r="B848" s="140" t="s">
        <v>4597</v>
      </c>
      <c r="C848" s="56" t="s">
        <v>4549</v>
      </c>
      <c r="D848" s="56">
        <v>6</v>
      </c>
      <c r="E848" s="110" t="s">
        <v>4340</v>
      </c>
      <c r="F848" s="54">
        <v>1455000</v>
      </c>
      <c r="G848" s="54">
        <f t="shared" si="87"/>
        <v>1455000</v>
      </c>
      <c r="H848" s="54">
        <f t="shared" si="85"/>
        <v>0</v>
      </c>
      <c r="I848" s="55">
        <f t="shared" si="86"/>
        <v>0</v>
      </c>
      <c r="J848" s="98" t="s">
        <v>1627</v>
      </c>
      <c r="K848" s="98" t="s">
        <v>4561</v>
      </c>
      <c r="L848" s="98" t="s">
        <v>877</v>
      </c>
      <c r="M848" s="267" t="s">
        <v>4760</v>
      </c>
      <c r="N848" s="268">
        <v>43280</v>
      </c>
      <c r="O848" s="269" t="s">
        <v>4598</v>
      </c>
      <c r="P848" s="269" t="s">
        <v>3964</v>
      </c>
      <c r="Q848" s="269" t="s">
        <v>3768</v>
      </c>
      <c r="R848" s="59"/>
    </row>
    <row r="849" spans="1:18" s="35" customFormat="1" ht="45" hidden="1" customHeight="1" outlineLevel="4" x14ac:dyDescent="0.25">
      <c r="A849" s="110">
        <v>625</v>
      </c>
      <c r="B849" s="140" t="s">
        <v>4599</v>
      </c>
      <c r="C849" s="56" t="s">
        <v>4549</v>
      </c>
      <c r="D849" s="56">
        <v>152</v>
      </c>
      <c r="E849" s="110" t="s">
        <v>748</v>
      </c>
      <c r="F849" s="54">
        <v>124868</v>
      </c>
      <c r="G849" s="54">
        <f t="shared" si="87"/>
        <v>124868</v>
      </c>
      <c r="H849" s="54">
        <f t="shared" si="85"/>
        <v>0</v>
      </c>
      <c r="I849" s="55">
        <f t="shared" si="86"/>
        <v>0</v>
      </c>
      <c r="J849" s="98" t="s">
        <v>1627</v>
      </c>
      <c r="K849" s="98" t="s">
        <v>4602</v>
      </c>
      <c r="L849" s="98" t="s">
        <v>877</v>
      </c>
      <c r="M849" s="267" t="s">
        <v>4760</v>
      </c>
      <c r="N849" s="268">
        <v>43280</v>
      </c>
      <c r="O849" s="269" t="s">
        <v>4603</v>
      </c>
      <c r="P849" s="269" t="s">
        <v>3964</v>
      </c>
      <c r="Q849" s="269" t="s">
        <v>3768</v>
      </c>
      <c r="R849" s="59"/>
    </row>
    <row r="850" spans="1:18" s="35" customFormat="1" ht="45" hidden="1" customHeight="1" outlineLevel="4" x14ac:dyDescent="0.25">
      <c r="A850" s="110">
        <v>626</v>
      </c>
      <c r="B850" s="140" t="s">
        <v>4600</v>
      </c>
      <c r="C850" s="56" t="s">
        <v>4549</v>
      </c>
      <c r="D850" s="56">
        <v>1065</v>
      </c>
      <c r="E850" s="110" t="s">
        <v>748</v>
      </c>
      <c r="F850" s="54">
        <v>874897.5</v>
      </c>
      <c r="G850" s="54">
        <f t="shared" si="87"/>
        <v>874897.5</v>
      </c>
      <c r="H850" s="54">
        <f t="shared" ref="H850:H861" si="88">F850-G850</f>
        <v>0</v>
      </c>
      <c r="I850" s="55">
        <f t="shared" ref="I850:I861" si="89">H850/G850</f>
        <v>0</v>
      </c>
      <c r="J850" s="98" t="s">
        <v>1627</v>
      </c>
      <c r="K850" s="98" t="s">
        <v>4602</v>
      </c>
      <c r="L850" s="98" t="s">
        <v>877</v>
      </c>
      <c r="M850" s="267" t="s">
        <v>4760</v>
      </c>
      <c r="N850" s="268">
        <v>43280</v>
      </c>
      <c r="O850" s="269" t="s">
        <v>4603</v>
      </c>
      <c r="P850" s="269" t="s">
        <v>3964</v>
      </c>
      <c r="Q850" s="269" t="s">
        <v>3768</v>
      </c>
      <c r="R850" s="59"/>
    </row>
    <row r="851" spans="1:18" s="35" customFormat="1" ht="45" hidden="1" customHeight="1" outlineLevel="4" x14ac:dyDescent="0.25">
      <c r="A851" s="110">
        <v>627</v>
      </c>
      <c r="B851" s="140" t="s">
        <v>4601</v>
      </c>
      <c r="C851" s="56" t="s">
        <v>4549</v>
      </c>
      <c r="D851" s="56">
        <v>152</v>
      </c>
      <c r="E851" s="110" t="s">
        <v>748</v>
      </c>
      <c r="F851" s="54">
        <v>124868</v>
      </c>
      <c r="G851" s="54">
        <f t="shared" si="87"/>
        <v>124868</v>
      </c>
      <c r="H851" s="54">
        <f t="shared" si="88"/>
        <v>0</v>
      </c>
      <c r="I851" s="55">
        <f t="shared" si="89"/>
        <v>0</v>
      </c>
      <c r="J851" s="98" t="s">
        <v>1627</v>
      </c>
      <c r="K851" s="98" t="s">
        <v>4602</v>
      </c>
      <c r="L851" s="98" t="s">
        <v>877</v>
      </c>
      <c r="M851" s="267" t="s">
        <v>4760</v>
      </c>
      <c r="N851" s="268">
        <v>43280</v>
      </c>
      <c r="O851" s="269" t="s">
        <v>4603</v>
      </c>
      <c r="P851" s="269" t="s">
        <v>3964</v>
      </c>
      <c r="Q851" s="269" t="s">
        <v>3768</v>
      </c>
      <c r="R851" s="59"/>
    </row>
    <row r="852" spans="1:18" s="35" customFormat="1" ht="45" hidden="1" customHeight="1" outlineLevel="4" x14ac:dyDescent="0.25">
      <c r="A852" s="110">
        <v>628</v>
      </c>
      <c r="B852" s="140" t="s">
        <v>4545</v>
      </c>
      <c r="C852" s="56" t="s">
        <v>2575</v>
      </c>
      <c r="D852" s="56">
        <v>170</v>
      </c>
      <c r="E852" s="110" t="s">
        <v>4340</v>
      </c>
      <c r="F852" s="54">
        <v>35856400</v>
      </c>
      <c r="G852" s="54">
        <f t="shared" si="87"/>
        <v>35856400</v>
      </c>
      <c r="H852" s="54">
        <f t="shared" si="88"/>
        <v>0</v>
      </c>
      <c r="I852" s="55">
        <f t="shared" si="89"/>
        <v>0</v>
      </c>
      <c r="J852" s="98" t="s">
        <v>4605</v>
      </c>
      <c r="K852" s="98" t="s">
        <v>1599</v>
      </c>
      <c r="L852" s="98" t="s">
        <v>877</v>
      </c>
      <c r="M852" s="267" t="s">
        <v>4760</v>
      </c>
      <c r="N852" s="268">
        <v>43280</v>
      </c>
      <c r="O852" s="269" t="s">
        <v>4606</v>
      </c>
      <c r="P852" s="269" t="s">
        <v>3964</v>
      </c>
      <c r="Q852" s="269" t="s">
        <v>3768</v>
      </c>
      <c r="R852" s="59"/>
    </row>
    <row r="853" spans="1:18" s="35" customFormat="1" ht="45" hidden="1" customHeight="1" outlineLevel="4" x14ac:dyDescent="0.25">
      <c r="A853" s="110">
        <v>629</v>
      </c>
      <c r="B853" s="140" t="s">
        <v>4604</v>
      </c>
      <c r="C853" s="56" t="s">
        <v>2575</v>
      </c>
      <c r="D853" s="56">
        <v>80</v>
      </c>
      <c r="E853" s="110" t="s">
        <v>4340</v>
      </c>
      <c r="F853" s="54">
        <v>17732400</v>
      </c>
      <c r="G853" s="54">
        <f t="shared" si="87"/>
        <v>17732400</v>
      </c>
      <c r="H853" s="54">
        <f t="shared" si="88"/>
        <v>0</v>
      </c>
      <c r="I853" s="55">
        <f t="shared" si="89"/>
        <v>0</v>
      </c>
      <c r="J853" s="98" t="s">
        <v>4605</v>
      </c>
      <c r="K853" s="98" t="s">
        <v>1599</v>
      </c>
      <c r="L853" s="98" t="s">
        <v>877</v>
      </c>
      <c r="M853" s="267" t="s">
        <v>4760</v>
      </c>
      <c r="N853" s="268">
        <v>43280</v>
      </c>
      <c r="O853" s="269" t="s">
        <v>4606</v>
      </c>
      <c r="P853" s="269" t="s">
        <v>3964</v>
      </c>
      <c r="Q853" s="269" t="s">
        <v>3768</v>
      </c>
      <c r="R853" s="59"/>
    </row>
    <row r="854" spans="1:18" s="35" customFormat="1" ht="45" hidden="1" customHeight="1" outlineLevel="4" x14ac:dyDescent="0.25">
      <c r="A854" s="110">
        <v>630</v>
      </c>
      <c r="B854" s="140" t="s">
        <v>4607</v>
      </c>
      <c r="C854" s="56" t="s">
        <v>4608</v>
      </c>
      <c r="D854" s="56">
        <v>3</v>
      </c>
      <c r="E854" s="110" t="s">
        <v>4340</v>
      </c>
      <c r="F854" s="54">
        <v>787428</v>
      </c>
      <c r="G854" s="54">
        <f t="shared" si="87"/>
        <v>787428</v>
      </c>
      <c r="H854" s="54">
        <f t="shared" si="88"/>
        <v>0</v>
      </c>
      <c r="I854" s="55">
        <f t="shared" si="89"/>
        <v>0</v>
      </c>
      <c r="J854" s="98" t="s">
        <v>4609</v>
      </c>
      <c r="K854" s="98" t="s">
        <v>4564</v>
      </c>
      <c r="L854" s="98" t="s">
        <v>877</v>
      </c>
      <c r="M854" s="267" t="s">
        <v>4760</v>
      </c>
      <c r="N854" s="268">
        <v>43291</v>
      </c>
      <c r="O854" s="269" t="s">
        <v>4610</v>
      </c>
      <c r="P854" s="269" t="s">
        <v>3964</v>
      </c>
      <c r="Q854" s="269" t="s">
        <v>3768</v>
      </c>
      <c r="R854" s="59"/>
    </row>
    <row r="855" spans="1:18" s="35" customFormat="1" ht="45" hidden="1" customHeight="1" outlineLevel="4" x14ac:dyDescent="0.25">
      <c r="A855" s="110">
        <v>631</v>
      </c>
      <c r="B855" s="140" t="s">
        <v>4611</v>
      </c>
      <c r="C855" s="56" t="s">
        <v>4549</v>
      </c>
      <c r="D855" s="56">
        <v>11</v>
      </c>
      <c r="E855" s="110" t="s">
        <v>4340</v>
      </c>
      <c r="F855" s="54">
        <v>12650000</v>
      </c>
      <c r="G855" s="54">
        <f t="shared" si="87"/>
        <v>12650000</v>
      </c>
      <c r="H855" s="54">
        <f t="shared" si="88"/>
        <v>0</v>
      </c>
      <c r="I855" s="55">
        <f t="shared" si="89"/>
        <v>0</v>
      </c>
      <c r="J855" s="98" t="s">
        <v>4614</v>
      </c>
      <c r="K855" s="98" t="s">
        <v>4615</v>
      </c>
      <c r="L855" s="98" t="s">
        <v>877</v>
      </c>
      <c r="M855" s="267" t="s">
        <v>4760</v>
      </c>
      <c r="N855" s="268">
        <v>43308</v>
      </c>
      <c r="O855" s="269" t="s">
        <v>4616</v>
      </c>
      <c r="P855" s="269" t="s">
        <v>3964</v>
      </c>
      <c r="Q855" s="269" t="s">
        <v>3768</v>
      </c>
      <c r="R855" s="59"/>
    </row>
    <row r="856" spans="1:18" s="35" customFormat="1" ht="45" hidden="1" customHeight="1" outlineLevel="4" x14ac:dyDescent="0.25">
      <c r="A856" s="110">
        <v>632</v>
      </c>
      <c r="B856" s="140" t="s">
        <v>4612</v>
      </c>
      <c r="C856" s="56" t="s">
        <v>4549</v>
      </c>
      <c r="D856" s="56">
        <v>24</v>
      </c>
      <c r="E856" s="110" t="s">
        <v>4340</v>
      </c>
      <c r="F856" s="54">
        <v>8460000</v>
      </c>
      <c r="G856" s="54">
        <f t="shared" si="87"/>
        <v>8460000</v>
      </c>
      <c r="H856" s="54">
        <f t="shared" si="88"/>
        <v>0</v>
      </c>
      <c r="I856" s="55">
        <f t="shared" si="89"/>
        <v>0</v>
      </c>
      <c r="J856" s="98" t="s">
        <v>4614</v>
      </c>
      <c r="K856" s="98" t="s">
        <v>4615</v>
      </c>
      <c r="L856" s="98" t="s">
        <v>877</v>
      </c>
      <c r="M856" s="267" t="s">
        <v>4760</v>
      </c>
      <c r="N856" s="268">
        <v>43308</v>
      </c>
      <c r="O856" s="269" t="s">
        <v>4616</v>
      </c>
      <c r="P856" s="269" t="s">
        <v>3964</v>
      </c>
      <c r="Q856" s="269" t="s">
        <v>3768</v>
      </c>
      <c r="R856" s="59"/>
    </row>
    <row r="857" spans="1:18" s="35" customFormat="1" ht="45" hidden="1" customHeight="1" outlineLevel="4" x14ac:dyDescent="0.25">
      <c r="A857" s="110">
        <v>633</v>
      </c>
      <c r="B857" s="140" t="s">
        <v>4613</v>
      </c>
      <c r="C857" s="56" t="s">
        <v>4549</v>
      </c>
      <c r="D857" s="56">
        <v>4</v>
      </c>
      <c r="E857" s="110" t="s">
        <v>4340</v>
      </c>
      <c r="F857" s="54">
        <v>70000000</v>
      </c>
      <c r="G857" s="54">
        <f t="shared" si="87"/>
        <v>70000000</v>
      </c>
      <c r="H857" s="54">
        <f t="shared" si="88"/>
        <v>0</v>
      </c>
      <c r="I857" s="55">
        <f t="shared" si="89"/>
        <v>0</v>
      </c>
      <c r="J857" s="98" t="s">
        <v>4614</v>
      </c>
      <c r="K857" s="98" t="s">
        <v>4615</v>
      </c>
      <c r="L857" s="98" t="s">
        <v>877</v>
      </c>
      <c r="M857" s="267" t="s">
        <v>4760</v>
      </c>
      <c r="N857" s="268">
        <v>43308</v>
      </c>
      <c r="O857" s="269" t="s">
        <v>4616</v>
      </c>
      <c r="P857" s="269" t="s">
        <v>3964</v>
      </c>
      <c r="Q857" s="269" t="s">
        <v>3768</v>
      </c>
      <c r="R857" s="59"/>
    </row>
    <row r="858" spans="1:18" s="35" customFormat="1" ht="45" hidden="1" customHeight="1" outlineLevel="4" x14ac:dyDescent="0.25">
      <c r="A858" s="110">
        <v>634</v>
      </c>
      <c r="B858" s="140" t="s">
        <v>4617</v>
      </c>
      <c r="C858" s="56" t="s">
        <v>4549</v>
      </c>
      <c r="D858" s="56">
        <v>33</v>
      </c>
      <c r="E858" s="110" t="s">
        <v>4340</v>
      </c>
      <c r="F858" s="54">
        <v>7157700</v>
      </c>
      <c r="G858" s="54">
        <f t="shared" si="87"/>
        <v>7157700</v>
      </c>
      <c r="H858" s="54">
        <f t="shared" si="88"/>
        <v>0</v>
      </c>
      <c r="I858" s="55">
        <f t="shared" si="89"/>
        <v>0</v>
      </c>
      <c r="J858" s="98" t="s">
        <v>4618</v>
      </c>
      <c r="K858" s="98" t="s">
        <v>4619</v>
      </c>
      <c r="L858" s="98" t="s">
        <v>877</v>
      </c>
      <c r="M858" s="267" t="s">
        <v>4760</v>
      </c>
      <c r="N858" s="268">
        <v>43314</v>
      </c>
      <c r="O858" s="269" t="s">
        <v>4620</v>
      </c>
      <c r="P858" s="269" t="s">
        <v>3964</v>
      </c>
      <c r="Q858" s="269" t="s">
        <v>3768</v>
      </c>
      <c r="R858" s="59"/>
    </row>
    <row r="859" spans="1:18" s="35" customFormat="1" ht="45" hidden="1" customHeight="1" outlineLevel="4" x14ac:dyDescent="0.25">
      <c r="A859" s="110">
        <v>635</v>
      </c>
      <c r="B859" s="140" t="s">
        <v>4621</v>
      </c>
      <c r="C859" s="56" t="s">
        <v>4608</v>
      </c>
      <c r="D859" s="56">
        <v>113</v>
      </c>
      <c r="E859" s="110" t="s">
        <v>4340</v>
      </c>
      <c r="F859" s="54">
        <v>789870</v>
      </c>
      <c r="G859" s="54">
        <f t="shared" si="87"/>
        <v>789870</v>
      </c>
      <c r="H859" s="54">
        <f t="shared" si="88"/>
        <v>0</v>
      </c>
      <c r="I859" s="55">
        <f t="shared" si="89"/>
        <v>0</v>
      </c>
      <c r="J859" s="98" t="s">
        <v>4622</v>
      </c>
      <c r="K859" s="98" t="s">
        <v>4623</v>
      </c>
      <c r="L859" s="98" t="s">
        <v>877</v>
      </c>
      <c r="M859" s="267" t="s">
        <v>4760</v>
      </c>
      <c r="N859" s="268">
        <v>43354</v>
      </c>
      <c r="O859" s="269" t="s">
        <v>4624</v>
      </c>
      <c r="P859" s="269" t="s">
        <v>3964</v>
      </c>
      <c r="Q859" s="269" t="s">
        <v>4161</v>
      </c>
      <c r="R859" s="59"/>
    </row>
    <row r="860" spans="1:18" s="35" customFormat="1" ht="45" hidden="1" customHeight="1" outlineLevel="4" x14ac:dyDescent="0.25">
      <c r="A860" s="110">
        <v>636</v>
      </c>
      <c r="B860" s="140" t="s">
        <v>4632</v>
      </c>
      <c r="C860" s="56" t="s">
        <v>4608</v>
      </c>
      <c r="D860" s="56">
        <v>919</v>
      </c>
      <c r="E860" s="110" t="s">
        <v>4340</v>
      </c>
      <c r="F860" s="54">
        <v>2113700</v>
      </c>
      <c r="G860" s="54">
        <f t="shared" si="87"/>
        <v>2113700</v>
      </c>
      <c r="H860" s="54">
        <f t="shared" si="88"/>
        <v>0</v>
      </c>
      <c r="I860" s="55">
        <f t="shared" si="89"/>
        <v>0</v>
      </c>
      <c r="J860" s="98" t="s">
        <v>1583</v>
      </c>
      <c r="K860" s="98" t="s">
        <v>4633</v>
      </c>
      <c r="L860" s="98" t="s">
        <v>890</v>
      </c>
      <c r="M860" s="267" t="s">
        <v>4760</v>
      </c>
      <c r="N860" s="268">
        <v>43194</v>
      </c>
      <c r="O860" s="269" t="s">
        <v>4634</v>
      </c>
      <c r="P860" s="269" t="s">
        <v>3964</v>
      </c>
      <c r="Q860" s="269" t="s">
        <v>3656</v>
      </c>
      <c r="R860" s="59"/>
    </row>
    <row r="861" spans="1:18" s="35" customFormat="1" ht="45" hidden="1" customHeight="1" outlineLevel="4" x14ac:dyDescent="0.25">
      <c r="A861" s="110">
        <v>637</v>
      </c>
      <c r="B861" s="140" t="s">
        <v>4636</v>
      </c>
      <c r="C861" s="56" t="s">
        <v>4549</v>
      </c>
      <c r="D861" s="56">
        <v>41</v>
      </c>
      <c r="E861" s="110" t="s">
        <v>4466</v>
      </c>
      <c r="F861" s="54">
        <v>791300</v>
      </c>
      <c r="G861" s="54">
        <f t="shared" si="87"/>
        <v>791300</v>
      </c>
      <c r="H861" s="54">
        <f t="shared" si="88"/>
        <v>0</v>
      </c>
      <c r="I861" s="55">
        <f t="shared" si="89"/>
        <v>0</v>
      </c>
      <c r="J861" s="98" t="s">
        <v>4637</v>
      </c>
      <c r="K861" s="98" t="s">
        <v>1597</v>
      </c>
      <c r="L861" s="98" t="s">
        <v>890</v>
      </c>
      <c r="M861" s="267" t="s">
        <v>4760</v>
      </c>
      <c r="N861" s="268">
        <v>43280</v>
      </c>
      <c r="O861" s="269" t="s">
        <v>4638</v>
      </c>
      <c r="P861" s="269" t="s">
        <v>3964</v>
      </c>
      <c r="Q861" s="269" t="s">
        <v>3656</v>
      </c>
      <c r="R861" s="59"/>
    </row>
    <row r="862" spans="1:18" s="35" customFormat="1" ht="45" hidden="1" customHeight="1" outlineLevel="4" x14ac:dyDescent="0.25">
      <c r="A862" s="110">
        <v>638</v>
      </c>
      <c r="B862" s="140" t="s">
        <v>4182</v>
      </c>
      <c r="C862" s="56" t="s">
        <v>1164</v>
      </c>
      <c r="D862" s="56">
        <v>13</v>
      </c>
      <c r="E862" s="110" t="s">
        <v>724</v>
      </c>
      <c r="F862" s="54">
        <v>181350</v>
      </c>
      <c r="G862" s="141">
        <f t="shared" si="29"/>
        <v>181350</v>
      </c>
      <c r="H862" s="54">
        <f t="shared" ref="H862" si="90">F862-G862</f>
        <v>0</v>
      </c>
      <c r="I862" s="55">
        <f t="shared" ref="I862" si="91">H862/G862</f>
        <v>0</v>
      </c>
      <c r="J862" s="98" t="s">
        <v>4183</v>
      </c>
      <c r="K862" s="98" t="s">
        <v>1578</v>
      </c>
      <c r="L862" s="98" t="s">
        <v>890</v>
      </c>
      <c r="M862" s="267" t="s">
        <v>4760</v>
      </c>
      <c r="N862" s="268">
        <v>43301</v>
      </c>
      <c r="O862" s="269" t="s">
        <v>4184</v>
      </c>
      <c r="P862" s="269" t="s">
        <v>3964</v>
      </c>
      <c r="Q862" s="269" t="s">
        <v>3656</v>
      </c>
      <c r="R862" s="59"/>
    </row>
    <row r="863" spans="1:18" ht="15" customHeight="1" outlineLevel="3" collapsed="1" x14ac:dyDescent="0.25">
      <c r="A863" s="405" t="s">
        <v>4762</v>
      </c>
      <c r="B863" s="407"/>
      <c r="C863" s="53"/>
      <c r="D863" s="142">
        <f>SUM(D225:D862)</f>
        <v>1194886</v>
      </c>
      <c r="E863" s="88"/>
      <c r="F863" s="142">
        <f>SUM(F225:F862)</f>
        <v>759420022.02535653</v>
      </c>
      <c r="G863" s="142">
        <f>SUM(G225:G862)</f>
        <v>687456988.42499995</v>
      </c>
      <c r="H863" s="142">
        <f>SUM(H225:H862)</f>
        <v>9055209.8314285688</v>
      </c>
      <c r="I863" s="143">
        <f>H863/G863</f>
        <v>1.3172038373156305E-2</v>
      </c>
      <c r="J863" s="88"/>
      <c r="K863" s="88"/>
      <c r="L863" s="88"/>
      <c r="M863" s="59"/>
    </row>
    <row r="864" spans="1:18" ht="15" customHeight="1" outlineLevel="3" x14ac:dyDescent="0.25">
      <c r="A864" s="52" t="s">
        <v>1660</v>
      </c>
      <c r="B864" s="87" t="s">
        <v>1661</v>
      </c>
      <c r="C864" s="53"/>
      <c r="D864" s="53"/>
      <c r="E864" s="88"/>
      <c r="F864" s="88"/>
      <c r="G864" s="56"/>
      <c r="H864" s="56"/>
      <c r="I864" s="88"/>
      <c r="J864" s="88"/>
      <c r="K864" s="88"/>
      <c r="L864" s="88"/>
      <c r="M864" s="59"/>
    </row>
    <row r="865" spans="1:18" s="34" customFormat="1" ht="150" hidden="1" customHeight="1" outlineLevel="4" x14ac:dyDescent="0.25">
      <c r="A865" s="110">
        <v>1</v>
      </c>
      <c r="B865" s="144" t="s">
        <v>1662</v>
      </c>
      <c r="C865" s="106" t="s">
        <v>1123</v>
      </c>
      <c r="D865" s="110">
        <v>4</v>
      </c>
      <c r="E865" s="110" t="s">
        <v>4237</v>
      </c>
      <c r="F865" s="122">
        <v>1971180</v>
      </c>
      <c r="G865" s="122">
        <v>1971180</v>
      </c>
      <c r="H865" s="122">
        <v>0</v>
      </c>
      <c r="I865" s="122">
        <f>H865/G865</f>
        <v>0</v>
      </c>
      <c r="J865" s="110" t="s">
        <v>2296</v>
      </c>
      <c r="K865" s="122" t="s">
        <v>1578</v>
      </c>
      <c r="L865" s="110" t="s">
        <v>849</v>
      </c>
      <c r="M865" s="267" t="s">
        <v>4760</v>
      </c>
      <c r="N865" s="344">
        <v>43353</v>
      </c>
      <c r="O865" s="263" t="s">
        <v>4751</v>
      </c>
      <c r="P865" s="263" t="s">
        <v>3964</v>
      </c>
      <c r="Q865" s="263" t="s">
        <v>4752</v>
      </c>
      <c r="R865" s="126"/>
    </row>
    <row r="866" spans="1:18" s="34" customFormat="1" ht="120" hidden="1" customHeight="1" outlineLevel="4" x14ac:dyDescent="0.25">
      <c r="A866" s="110">
        <v>2</v>
      </c>
      <c r="B866" s="144" t="s">
        <v>1663</v>
      </c>
      <c r="C866" s="106" t="s">
        <v>1123</v>
      </c>
      <c r="D866" s="110">
        <v>3</v>
      </c>
      <c r="E866" s="110" t="s">
        <v>4237</v>
      </c>
      <c r="F866" s="122">
        <v>1320000</v>
      </c>
      <c r="G866" s="122">
        <v>1319985</v>
      </c>
      <c r="H866" s="122">
        <v>15</v>
      </c>
      <c r="I866" s="122">
        <f t="shared" ref="I866:I929" si="92">H866/G866</f>
        <v>1.1363765497335197E-5</v>
      </c>
      <c r="J866" s="110" t="s">
        <v>2296</v>
      </c>
      <c r="K866" s="122" t="s">
        <v>1578</v>
      </c>
      <c r="L866" s="110" t="s">
        <v>849</v>
      </c>
      <c r="M866" s="267" t="s">
        <v>4760</v>
      </c>
      <c r="N866" s="344">
        <v>43353</v>
      </c>
      <c r="O866" s="263" t="s">
        <v>4751</v>
      </c>
      <c r="P866" s="263" t="s">
        <v>3964</v>
      </c>
      <c r="Q866" s="263" t="s">
        <v>4752</v>
      </c>
      <c r="R866" s="126"/>
    </row>
    <row r="867" spans="1:18" s="34" customFormat="1" ht="165" hidden="1" customHeight="1" outlineLevel="4" x14ac:dyDescent="0.25">
      <c r="A867" s="110">
        <v>3</v>
      </c>
      <c r="B867" s="144" t="s">
        <v>1664</v>
      </c>
      <c r="C867" s="106" t="s">
        <v>1123</v>
      </c>
      <c r="D867" s="110">
        <v>8</v>
      </c>
      <c r="E867" s="110" t="s">
        <v>4237</v>
      </c>
      <c r="F867" s="122">
        <v>3519960</v>
      </c>
      <c r="G867" s="122">
        <v>3519960</v>
      </c>
      <c r="H867" s="122">
        <v>0</v>
      </c>
      <c r="I867" s="122">
        <f t="shared" si="92"/>
        <v>0</v>
      </c>
      <c r="J867" s="110" t="s">
        <v>2296</v>
      </c>
      <c r="K867" s="122" t="s">
        <v>1578</v>
      </c>
      <c r="L867" s="110" t="s">
        <v>849</v>
      </c>
      <c r="M867" s="267" t="s">
        <v>4760</v>
      </c>
      <c r="N867" s="344">
        <v>43353</v>
      </c>
      <c r="O867" s="263" t="s">
        <v>4751</v>
      </c>
      <c r="P867" s="263" t="s">
        <v>3964</v>
      </c>
      <c r="Q867" s="263" t="s">
        <v>4752</v>
      </c>
      <c r="R867" s="126"/>
    </row>
    <row r="868" spans="1:18" s="34" customFormat="1" ht="150" hidden="1" customHeight="1" outlineLevel="4" x14ac:dyDescent="0.25">
      <c r="A868" s="110">
        <v>4</v>
      </c>
      <c r="B868" s="144" t="s">
        <v>1665</v>
      </c>
      <c r="C868" s="106" t="s">
        <v>1123</v>
      </c>
      <c r="D868" s="110">
        <v>0</v>
      </c>
      <c r="E868" s="110" t="s">
        <v>4237</v>
      </c>
      <c r="F868" s="122">
        <v>0</v>
      </c>
      <c r="G868" s="127"/>
      <c r="H868" s="127"/>
      <c r="I868" s="122" t="e">
        <f t="shared" si="92"/>
        <v>#DIV/0!</v>
      </c>
      <c r="J868" s="110" t="s">
        <v>2296</v>
      </c>
      <c r="K868" s="122" t="s">
        <v>1578</v>
      </c>
      <c r="L868" s="110" t="s">
        <v>849</v>
      </c>
      <c r="M868" s="267" t="s">
        <v>4760</v>
      </c>
      <c r="N868" s="344">
        <v>43353</v>
      </c>
      <c r="O868" s="263" t="s">
        <v>4751</v>
      </c>
      <c r="P868" s="263" t="s">
        <v>3964</v>
      </c>
      <c r="Q868" s="263" t="s">
        <v>4752</v>
      </c>
      <c r="R868" s="126"/>
    </row>
    <row r="869" spans="1:18" s="34" customFormat="1" ht="120" hidden="1" customHeight="1" outlineLevel="4" x14ac:dyDescent="0.25">
      <c r="A869" s="110">
        <v>5</v>
      </c>
      <c r="B869" s="144" t="s">
        <v>1666</v>
      </c>
      <c r="C869" s="106" t="s">
        <v>1123</v>
      </c>
      <c r="D869" s="110">
        <v>0</v>
      </c>
      <c r="E869" s="110" t="s">
        <v>4234</v>
      </c>
      <c r="F869" s="122">
        <v>0</v>
      </c>
      <c r="G869" s="127"/>
      <c r="H869" s="127"/>
      <c r="I869" s="122" t="e">
        <f t="shared" si="92"/>
        <v>#DIV/0!</v>
      </c>
      <c r="J869" s="110" t="s">
        <v>2296</v>
      </c>
      <c r="K869" s="122" t="s">
        <v>1578</v>
      </c>
      <c r="L869" s="110" t="s">
        <v>849</v>
      </c>
      <c r="M869" s="267" t="s">
        <v>4760</v>
      </c>
      <c r="N869" s="344">
        <v>43353</v>
      </c>
      <c r="O869" s="263" t="s">
        <v>4751</v>
      </c>
      <c r="P869" s="263" t="s">
        <v>3964</v>
      </c>
      <c r="Q869" s="263" t="s">
        <v>4752</v>
      </c>
      <c r="R869" s="126"/>
    </row>
    <row r="870" spans="1:18" s="34" customFormat="1" ht="105" hidden="1" customHeight="1" outlineLevel="4" x14ac:dyDescent="0.25">
      <c r="A870" s="110">
        <v>6</v>
      </c>
      <c r="B870" s="144" t="s">
        <v>1667</v>
      </c>
      <c r="C870" s="106" t="s">
        <v>1123</v>
      </c>
      <c r="D870" s="110">
        <v>0</v>
      </c>
      <c r="E870" s="110" t="s">
        <v>4237</v>
      </c>
      <c r="F870" s="122">
        <v>0</v>
      </c>
      <c r="G870" s="127"/>
      <c r="H870" s="127"/>
      <c r="I870" s="122" t="e">
        <f t="shared" si="92"/>
        <v>#DIV/0!</v>
      </c>
      <c r="J870" s="110" t="s">
        <v>2296</v>
      </c>
      <c r="K870" s="122" t="s">
        <v>1578</v>
      </c>
      <c r="L870" s="110" t="s">
        <v>849</v>
      </c>
      <c r="M870" s="267" t="s">
        <v>4760</v>
      </c>
      <c r="N870" s="344">
        <v>43353</v>
      </c>
      <c r="O870" s="263" t="s">
        <v>4751</v>
      </c>
      <c r="P870" s="263" t="s">
        <v>3964</v>
      </c>
      <c r="Q870" s="263" t="s">
        <v>4752</v>
      </c>
      <c r="R870" s="126"/>
    </row>
    <row r="871" spans="1:18" s="34" customFormat="1" ht="150" hidden="1" customHeight="1" outlineLevel="4" x14ac:dyDescent="0.25">
      <c r="A871" s="110">
        <v>7</v>
      </c>
      <c r="B871" s="144" t="s">
        <v>1668</v>
      </c>
      <c r="C871" s="106" t="s">
        <v>1123</v>
      </c>
      <c r="D871" s="110">
        <v>0</v>
      </c>
      <c r="E871" s="110" t="s">
        <v>4237</v>
      </c>
      <c r="F871" s="122">
        <v>0</v>
      </c>
      <c r="G871" s="127"/>
      <c r="H871" s="127"/>
      <c r="I871" s="122" t="e">
        <f t="shared" si="92"/>
        <v>#DIV/0!</v>
      </c>
      <c r="J871" s="110" t="s">
        <v>2296</v>
      </c>
      <c r="K871" s="122" t="s">
        <v>1578</v>
      </c>
      <c r="L871" s="110" t="s">
        <v>849</v>
      </c>
      <c r="M871" s="267" t="s">
        <v>4760</v>
      </c>
      <c r="N871" s="344">
        <v>43353</v>
      </c>
      <c r="O871" s="263" t="s">
        <v>4751</v>
      </c>
      <c r="P871" s="263" t="s">
        <v>3964</v>
      </c>
      <c r="Q871" s="263" t="s">
        <v>4752</v>
      </c>
      <c r="R871" s="126"/>
    </row>
    <row r="872" spans="1:18" s="34" customFormat="1" ht="45" hidden="1" customHeight="1" outlineLevel="4" x14ac:dyDescent="0.25">
      <c r="A872" s="110">
        <v>8</v>
      </c>
      <c r="B872" s="144" t="s">
        <v>1669</v>
      </c>
      <c r="C872" s="106" t="s">
        <v>1123</v>
      </c>
      <c r="D872" s="110">
        <v>2</v>
      </c>
      <c r="E872" s="110" t="s">
        <v>4234</v>
      </c>
      <c r="F872" s="122">
        <v>356710</v>
      </c>
      <c r="G872" s="122">
        <v>356710</v>
      </c>
      <c r="H872" s="122">
        <v>0</v>
      </c>
      <c r="I872" s="122">
        <f t="shared" si="92"/>
        <v>0</v>
      </c>
      <c r="J872" s="110" t="s">
        <v>2297</v>
      </c>
      <c r="K872" s="122" t="s">
        <v>1578</v>
      </c>
      <c r="L872" s="110" t="s">
        <v>849</v>
      </c>
      <c r="M872" s="267" t="s">
        <v>4760</v>
      </c>
      <c r="N872" s="264">
        <v>43280</v>
      </c>
      <c r="O872" s="263" t="s">
        <v>4058</v>
      </c>
      <c r="P872" s="263" t="s">
        <v>3964</v>
      </c>
      <c r="Q872" s="263" t="s">
        <v>3680</v>
      </c>
      <c r="R872" s="126"/>
    </row>
    <row r="873" spans="1:18" s="34" customFormat="1" ht="30" hidden="1" customHeight="1" outlineLevel="4" x14ac:dyDescent="0.25">
      <c r="A873" s="110">
        <v>9</v>
      </c>
      <c r="B873" s="144" t="s">
        <v>1670</v>
      </c>
      <c r="C873" s="106" t="s">
        <v>1123</v>
      </c>
      <c r="D873" s="110">
        <v>0</v>
      </c>
      <c r="E873" s="110" t="s">
        <v>4234</v>
      </c>
      <c r="F873" s="122">
        <v>0</v>
      </c>
      <c r="G873" s="122"/>
      <c r="H873" s="122"/>
      <c r="I873" s="122" t="e">
        <f t="shared" si="92"/>
        <v>#DIV/0!</v>
      </c>
      <c r="J873" s="110" t="s">
        <v>2297</v>
      </c>
      <c r="K873" s="122" t="s">
        <v>1578</v>
      </c>
      <c r="L873" s="110" t="s">
        <v>849</v>
      </c>
      <c r="M873" s="267" t="s">
        <v>4760</v>
      </c>
      <c r="N873" s="264">
        <v>43280</v>
      </c>
      <c r="O873" s="263" t="s">
        <v>4058</v>
      </c>
      <c r="P873" s="263" t="s">
        <v>3964</v>
      </c>
      <c r="Q873" s="263" t="s">
        <v>3680</v>
      </c>
      <c r="R873" s="126"/>
    </row>
    <row r="874" spans="1:18" s="34" customFormat="1" ht="30" hidden="1" customHeight="1" outlineLevel="4" x14ac:dyDescent="0.25">
      <c r="A874" s="110">
        <v>10</v>
      </c>
      <c r="B874" s="144" t="s">
        <v>1671</v>
      </c>
      <c r="C874" s="106" t="s">
        <v>1123</v>
      </c>
      <c r="D874" s="110">
        <v>2</v>
      </c>
      <c r="E874" s="110" t="s">
        <v>4234</v>
      </c>
      <c r="F874" s="122">
        <v>275420</v>
      </c>
      <c r="G874" s="122">
        <v>275420</v>
      </c>
      <c r="H874" s="122">
        <v>0</v>
      </c>
      <c r="I874" s="122">
        <f t="shared" si="92"/>
        <v>0</v>
      </c>
      <c r="J874" s="110" t="s">
        <v>2297</v>
      </c>
      <c r="K874" s="122" t="s">
        <v>1578</v>
      </c>
      <c r="L874" s="110" t="s">
        <v>849</v>
      </c>
      <c r="M874" s="267" t="s">
        <v>4760</v>
      </c>
      <c r="N874" s="264">
        <v>43280</v>
      </c>
      <c r="O874" s="263" t="s">
        <v>4058</v>
      </c>
      <c r="P874" s="263" t="s">
        <v>3964</v>
      </c>
      <c r="Q874" s="263" t="s">
        <v>3680</v>
      </c>
      <c r="R874" s="126"/>
    </row>
    <row r="875" spans="1:18" s="34" customFormat="1" ht="45" hidden="1" customHeight="1" outlineLevel="4" x14ac:dyDescent="0.25">
      <c r="A875" s="110">
        <v>11</v>
      </c>
      <c r="B875" s="144" t="s">
        <v>1672</v>
      </c>
      <c r="C875" s="106" t="s">
        <v>1123</v>
      </c>
      <c r="D875" s="110">
        <v>1</v>
      </c>
      <c r="E875" s="110" t="s">
        <v>4234</v>
      </c>
      <c r="F875" s="122">
        <v>188240</v>
      </c>
      <c r="G875" s="122">
        <v>188240</v>
      </c>
      <c r="H875" s="122">
        <v>0</v>
      </c>
      <c r="I875" s="122">
        <f t="shared" si="92"/>
        <v>0</v>
      </c>
      <c r="J875" s="110" t="s">
        <v>2297</v>
      </c>
      <c r="K875" s="122" t="s">
        <v>1578</v>
      </c>
      <c r="L875" s="110" t="s">
        <v>849</v>
      </c>
      <c r="M875" s="267" t="s">
        <v>4760</v>
      </c>
      <c r="N875" s="264">
        <v>43280</v>
      </c>
      <c r="O875" s="263" t="s">
        <v>4058</v>
      </c>
      <c r="P875" s="263" t="s">
        <v>3964</v>
      </c>
      <c r="Q875" s="263" t="s">
        <v>3680</v>
      </c>
      <c r="R875" s="126"/>
    </row>
    <row r="876" spans="1:18" s="34" customFormat="1" ht="30" hidden="1" customHeight="1" outlineLevel="4" x14ac:dyDescent="0.25">
      <c r="A876" s="110">
        <v>12</v>
      </c>
      <c r="B876" s="144" t="s">
        <v>1673</v>
      </c>
      <c r="C876" s="106" t="s">
        <v>1123</v>
      </c>
      <c r="D876" s="110">
        <v>2</v>
      </c>
      <c r="E876" s="110" t="s">
        <v>4234</v>
      </c>
      <c r="F876" s="122">
        <v>289520</v>
      </c>
      <c r="G876" s="122">
        <v>289520</v>
      </c>
      <c r="H876" s="122">
        <v>0</v>
      </c>
      <c r="I876" s="122">
        <f t="shared" si="92"/>
        <v>0</v>
      </c>
      <c r="J876" s="110" t="s">
        <v>2297</v>
      </c>
      <c r="K876" s="122" t="s">
        <v>1578</v>
      </c>
      <c r="L876" s="110" t="s">
        <v>849</v>
      </c>
      <c r="M876" s="267" t="s">
        <v>4760</v>
      </c>
      <c r="N876" s="264">
        <v>43280</v>
      </c>
      <c r="O876" s="263" t="s">
        <v>4058</v>
      </c>
      <c r="P876" s="263" t="s">
        <v>3964</v>
      </c>
      <c r="Q876" s="263" t="s">
        <v>3680</v>
      </c>
      <c r="R876" s="126"/>
    </row>
    <row r="877" spans="1:18" s="34" customFormat="1" ht="30" hidden="1" customHeight="1" outlineLevel="4" x14ac:dyDescent="0.25">
      <c r="A877" s="110">
        <v>13</v>
      </c>
      <c r="B877" s="144" t="s">
        <v>1674</v>
      </c>
      <c r="C877" s="106" t="s">
        <v>1123</v>
      </c>
      <c r="D877" s="110">
        <v>0</v>
      </c>
      <c r="E877" s="110" t="s">
        <v>4234</v>
      </c>
      <c r="F877" s="122">
        <v>0</v>
      </c>
      <c r="G877" s="122"/>
      <c r="H877" s="122"/>
      <c r="I877" s="122" t="e">
        <f t="shared" si="92"/>
        <v>#DIV/0!</v>
      </c>
      <c r="J877" s="110" t="s">
        <v>2297</v>
      </c>
      <c r="K877" s="122" t="s">
        <v>1578</v>
      </c>
      <c r="L877" s="110" t="s">
        <v>849</v>
      </c>
      <c r="M877" s="267" t="s">
        <v>4760</v>
      </c>
      <c r="N877" s="264">
        <v>43280</v>
      </c>
      <c r="O877" s="263" t="s">
        <v>4058</v>
      </c>
      <c r="P877" s="263" t="s">
        <v>3964</v>
      </c>
      <c r="Q877" s="263" t="s">
        <v>3680</v>
      </c>
      <c r="R877" s="126"/>
    </row>
    <row r="878" spans="1:18" s="34" customFormat="1" ht="30" hidden="1" customHeight="1" outlineLevel="4" x14ac:dyDescent="0.25">
      <c r="A878" s="110">
        <v>14</v>
      </c>
      <c r="B878" s="144" t="s">
        <v>1675</v>
      </c>
      <c r="C878" s="106" t="s">
        <v>1123</v>
      </c>
      <c r="D878" s="110">
        <v>2</v>
      </c>
      <c r="E878" s="110" t="s">
        <v>4234</v>
      </c>
      <c r="F878" s="122">
        <v>218980</v>
      </c>
      <c r="G878" s="122">
        <v>218980</v>
      </c>
      <c r="H878" s="122">
        <v>0</v>
      </c>
      <c r="I878" s="122">
        <f t="shared" si="92"/>
        <v>0</v>
      </c>
      <c r="J878" s="110" t="s">
        <v>2297</v>
      </c>
      <c r="K878" s="122" t="s">
        <v>1578</v>
      </c>
      <c r="L878" s="110" t="s">
        <v>849</v>
      </c>
      <c r="M878" s="267" t="s">
        <v>4760</v>
      </c>
      <c r="N878" s="264">
        <v>43280</v>
      </c>
      <c r="O878" s="263" t="s">
        <v>4058</v>
      </c>
      <c r="P878" s="263" t="s">
        <v>3964</v>
      </c>
      <c r="Q878" s="263" t="s">
        <v>3680</v>
      </c>
      <c r="R878" s="126"/>
    </row>
    <row r="879" spans="1:18" s="34" customFormat="1" ht="30" hidden="1" customHeight="1" outlineLevel="4" x14ac:dyDescent="0.25">
      <c r="A879" s="110">
        <v>15</v>
      </c>
      <c r="B879" s="144" t="s">
        <v>1676</v>
      </c>
      <c r="C879" s="106" t="s">
        <v>1123</v>
      </c>
      <c r="D879" s="110">
        <v>2</v>
      </c>
      <c r="E879" s="110" t="s">
        <v>4234</v>
      </c>
      <c r="F879" s="122">
        <v>407760</v>
      </c>
      <c r="G879" s="122">
        <v>407760</v>
      </c>
      <c r="H879" s="122">
        <v>0</v>
      </c>
      <c r="I879" s="122">
        <f t="shared" si="92"/>
        <v>0</v>
      </c>
      <c r="J879" s="110" t="s">
        <v>2297</v>
      </c>
      <c r="K879" s="122" t="s">
        <v>1578</v>
      </c>
      <c r="L879" s="110" t="s">
        <v>849</v>
      </c>
      <c r="M879" s="267" t="s">
        <v>4760</v>
      </c>
      <c r="N879" s="264">
        <v>43280</v>
      </c>
      <c r="O879" s="263" t="s">
        <v>4058</v>
      </c>
      <c r="P879" s="263" t="s">
        <v>3964</v>
      </c>
      <c r="Q879" s="263" t="s">
        <v>3680</v>
      </c>
      <c r="R879" s="126"/>
    </row>
    <row r="880" spans="1:18" s="34" customFormat="1" ht="30" hidden="1" customHeight="1" outlineLevel="4" x14ac:dyDescent="0.25">
      <c r="A880" s="110">
        <v>16</v>
      </c>
      <c r="B880" s="144" t="s">
        <v>1677</v>
      </c>
      <c r="C880" s="106" t="s">
        <v>1123</v>
      </c>
      <c r="D880" s="110">
        <v>1</v>
      </c>
      <c r="E880" s="110" t="s">
        <v>4234</v>
      </c>
      <c r="F880" s="122">
        <v>129310</v>
      </c>
      <c r="G880" s="122">
        <v>129310</v>
      </c>
      <c r="H880" s="122">
        <v>0</v>
      </c>
      <c r="I880" s="122">
        <f t="shared" si="92"/>
        <v>0</v>
      </c>
      <c r="J880" s="110" t="s">
        <v>2297</v>
      </c>
      <c r="K880" s="122" t="s">
        <v>1578</v>
      </c>
      <c r="L880" s="110" t="s">
        <v>849</v>
      </c>
      <c r="M880" s="267" t="s">
        <v>4760</v>
      </c>
      <c r="N880" s="264">
        <v>43280</v>
      </c>
      <c r="O880" s="263" t="s">
        <v>4058</v>
      </c>
      <c r="P880" s="263" t="s">
        <v>3964</v>
      </c>
      <c r="Q880" s="263" t="s">
        <v>3680</v>
      </c>
      <c r="R880" s="126"/>
    </row>
    <row r="881" spans="1:18" s="34" customFormat="1" ht="30" hidden="1" customHeight="1" outlineLevel="4" x14ac:dyDescent="0.25">
      <c r="A881" s="110">
        <v>17</v>
      </c>
      <c r="B881" s="144" t="s">
        <v>1678</v>
      </c>
      <c r="C881" s="106" t="s">
        <v>1123</v>
      </c>
      <c r="D881" s="110">
        <v>3</v>
      </c>
      <c r="E881" s="110" t="s">
        <v>4234</v>
      </c>
      <c r="F881" s="122">
        <v>305310</v>
      </c>
      <c r="G881" s="122">
        <v>305310</v>
      </c>
      <c r="H881" s="122">
        <v>0</v>
      </c>
      <c r="I881" s="122">
        <f t="shared" si="92"/>
        <v>0</v>
      </c>
      <c r="J881" s="110" t="s">
        <v>2297</v>
      </c>
      <c r="K881" s="122" t="s">
        <v>1578</v>
      </c>
      <c r="L881" s="110" t="s">
        <v>849</v>
      </c>
      <c r="M881" s="267" t="s">
        <v>4760</v>
      </c>
      <c r="N881" s="264">
        <v>43280</v>
      </c>
      <c r="O881" s="263" t="s">
        <v>4058</v>
      </c>
      <c r="P881" s="263" t="s">
        <v>3964</v>
      </c>
      <c r="Q881" s="263" t="s">
        <v>3680</v>
      </c>
      <c r="R881" s="126"/>
    </row>
    <row r="882" spans="1:18" s="34" customFormat="1" ht="30" hidden="1" customHeight="1" outlineLevel="4" x14ac:dyDescent="0.25">
      <c r="A882" s="110">
        <v>18</v>
      </c>
      <c r="B882" s="144" t="s">
        <v>1679</v>
      </c>
      <c r="C882" s="106" t="s">
        <v>1123</v>
      </c>
      <c r="D882" s="110">
        <v>0</v>
      </c>
      <c r="E882" s="110" t="s">
        <v>4234</v>
      </c>
      <c r="F882" s="122">
        <v>0</v>
      </c>
      <c r="G882" s="122"/>
      <c r="H882" s="122"/>
      <c r="I882" s="122" t="e">
        <f t="shared" si="92"/>
        <v>#DIV/0!</v>
      </c>
      <c r="J882" s="110" t="s">
        <v>2297</v>
      </c>
      <c r="K882" s="122" t="s">
        <v>1578</v>
      </c>
      <c r="L882" s="110" t="s">
        <v>849</v>
      </c>
      <c r="M882" s="267" t="s">
        <v>4760</v>
      </c>
      <c r="N882" s="264">
        <v>43280</v>
      </c>
      <c r="O882" s="263" t="s">
        <v>4058</v>
      </c>
      <c r="P882" s="263" t="s">
        <v>3964</v>
      </c>
      <c r="Q882" s="263" t="s">
        <v>3680</v>
      </c>
      <c r="R882" s="126"/>
    </row>
    <row r="883" spans="1:18" s="34" customFormat="1" ht="30" hidden="1" customHeight="1" outlineLevel="4" x14ac:dyDescent="0.25">
      <c r="A883" s="110">
        <v>19</v>
      </c>
      <c r="B883" s="144" t="s">
        <v>1680</v>
      </c>
      <c r="C883" s="106" t="s">
        <v>1123</v>
      </c>
      <c r="D883" s="110">
        <v>4</v>
      </c>
      <c r="E883" s="110" t="s">
        <v>4234</v>
      </c>
      <c r="F883" s="122">
        <v>634140</v>
      </c>
      <c r="G883" s="122">
        <v>634140</v>
      </c>
      <c r="H883" s="122">
        <v>0</v>
      </c>
      <c r="I883" s="122">
        <f t="shared" si="92"/>
        <v>0</v>
      </c>
      <c r="J883" s="110" t="s">
        <v>2297</v>
      </c>
      <c r="K883" s="122" t="s">
        <v>1578</v>
      </c>
      <c r="L883" s="110" t="s">
        <v>849</v>
      </c>
      <c r="M883" s="267" t="s">
        <v>4760</v>
      </c>
      <c r="N883" s="264">
        <v>43280</v>
      </c>
      <c r="O883" s="263" t="s">
        <v>4058</v>
      </c>
      <c r="P883" s="263" t="s">
        <v>3964</v>
      </c>
      <c r="Q883" s="263" t="s">
        <v>3680</v>
      </c>
      <c r="R883" s="126"/>
    </row>
    <row r="884" spans="1:18" s="34" customFormat="1" ht="30" hidden="1" customHeight="1" outlineLevel="4" x14ac:dyDescent="0.25">
      <c r="A884" s="110">
        <v>20</v>
      </c>
      <c r="B884" s="144" t="s">
        <v>1681</v>
      </c>
      <c r="C884" s="106" t="s">
        <v>1123</v>
      </c>
      <c r="D884" s="110">
        <v>0</v>
      </c>
      <c r="E884" s="110" t="s">
        <v>4234</v>
      </c>
      <c r="F884" s="122">
        <v>0</v>
      </c>
      <c r="G884" s="122"/>
      <c r="H884" s="122"/>
      <c r="I884" s="122" t="e">
        <f t="shared" si="92"/>
        <v>#DIV/0!</v>
      </c>
      <c r="J884" s="110" t="s">
        <v>2297</v>
      </c>
      <c r="K884" s="122" t="s">
        <v>1578</v>
      </c>
      <c r="L884" s="110" t="s">
        <v>849</v>
      </c>
      <c r="M884" s="267" t="s">
        <v>4760</v>
      </c>
      <c r="N884" s="264">
        <v>43280</v>
      </c>
      <c r="O884" s="263" t="s">
        <v>4058</v>
      </c>
      <c r="P884" s="263" t="s">
        <v>3964</v>
      </c>
      <c r="Q884" s="263" t="s">
        <v>3680</v>
      </c>
      <c r="R884" s="126"/>
    </row>
    <row r="885" spans="1:18" s="34" customFormat="1" ht="30" hidden="1" customHeight="1" outlineLevel="4" x14ac:dyDescent="0.25">
      <c r="A885" s="110">
        <v>21</v>
      </c>
      <c r="B885" s="144" t="s">
        <v>1682</v>
      </c>
      <c r="C885" s="106" t="s">
        <v>1123</v>
      </c>
      <c r="D885" s="110">
        <v>3</v>
      </c>
      <c r="E885" s="110" t="s">
        <v>4234</v>
      </c>
      <c r="F885" s="122">
        <v>276090</v>
      </c>
      <c r="G885" s="122">
        <v>276090</v>
      </c>
      <c r="H885" s="122">
        <v>0</v>
      </c>
      <c r="I885" s="122">
        <f t="shared" si="92"/>
        <v>0</v>
      </c>
      <c r="J885" s="110" t="s">
        <v>2297</v>
      </c>
      <c r="K885" s="122" t="s">
        <v>1578</v>
      </c>
      <c r="L885" s="110" t="s">
        <v>849</v>
      </c>
      <c r="M885" s="267" t="s">
        <v>4760</v>
      </c>
      <c r="N885" s="264">
        <v>43280</v>
      </c>
      <c r="O885" s="263" t="s">
        <v>4058</v>
      </c>
      <c r="P885" s="263" t="s">
        <v>3964</v>
      </c>
      <c r="Q885" s="263" t="s">
        <v>3680</v>
      </c>
      <c r="R885" s="126"/>
    </row>
    <row r="886" spans="1:18" s="34" customFormat="1" ht="30" hidden="1" customHeight="1" outlineLevel="4" x14ac:dyDescent="0.25">
      <c r="A886" s="110">
        <v>22</v>
      </c>
      <c r="B886" s="144" t="s">
        <v>1683</v>
      </c>
      <c r="C886" s="106" t="s">
        <v>1123</v>
      </c>
      <c r="D886" s="110">
        <v>1</v>
      </c>
      <c r="E886" s="110" t="s">
        <v>4234</v>
      </c>
      <c r="F886" s="122">
        <v>105130</v>
      </c>
      <c r="G886" s="122">
        <v>105130</v>
      </c>
      <c r="H886" s="122">
        <v>0</v>
      </c>
      <c r="I886" s="122">
        <f t="shared" si="92"/>
        <v>0</v>
      </c>
      <c r="J886" s="110" t="s">
        <v>2297</v>
      </c>
      <c r="K886" s="122" t="s">
        <v>1578</v>
      </c>
      <c r="L886" s="110" t="s">
        <v>849</v>
      </c>
      <c r="M886" s="267" t="s">
        <v>4760</v>
      </c>
      <c r="N886" s="264">
        <v>43280</v>
      </c>
      <c r="O886" s="263" t="s">
        <v>4058</v>
      </c>
      <c r="P886" s="263" t="s">
        <v>3964</v>
      </c>
      <c r="Q886" s="263" t="s">
        <v>3680</v>
      </c>
      <c r="R886" s="126"/>
    </row>
    <row r="887" spans="1:18" s="34" customFormat="1" ht="30" hidden="1" customHeight="1" outlineLevel="4" x14ac:dyDescent="0.25">
      <c r="A887" s="110">
        <v>23</v>
      </c>
      <c r="B887" s="144" t="s">
        <v>1684</v>
      </c>
      <c r="C887" s="106" t="s">
        <v>1123</v>
      </c>
      <c r="D887" s="110">
        <v>1</v>
      </c>
      <c r="E887" s="110" t="s">
        <v>4234</v>
      </c>
      <c r="F887" s="122">
        <v>104790</v>
      </c>
      <c r="G887" s="122">
        <v>104790</v>
      </c>
      <c r="H887" s="122">
        <v>0</v>
      </c>
      <c r="I887" s="122">
        <f t="shared" si="92"/>
        <v>0</v>
      </c>
      <c r="J887" s="110" t="s">
        <v>2297</v>
      </c>
      <c r="K887" s="122" t="s">
        <v>1578</v>
      </c>
      <c r="L887" s="110" t="s">
        <v>849</v>
      </c>
      <c r="M887" s="267" t="s">
        <v>4760</v>
      </c>
      <c r="N887" s="264">
        <v>43280</v>
      </c>
      <c r="O887" s="263" t="s">
        <v>4058</v>
      </c>
      <c r="P887" s="263" t="s">
        <v>3964</v>
      </c>
      <c r="Q887" s="263" t="s">
        <v>3680</v>
      </c>
      <c r="R887" s="126"/>
    </row>
    <row r="888" spans="1:18" s="34" customFormat="1" ht="30" hidden="1" customHeight="1" outlineLevel="4" x14ac:dyDescent="0.25">
      <c r="A888" s="110">
        <v>24</v>
      </c>
      <c r="B888" s="144" t="s">
        <v>1685</v>
      </c>
      <c r="C888" s="106" t="s">
        <v>1123</v>
      </c>
      <c r="D888" s="110">
        <v>0</v>
      </c>
      <c r="E888" s="110" t="s">
        <v>4234</v>
      </c>
      <c r="F888" s="122">
        <v>0</v>
      </c>
      <c r="G888" s="122"/>
      <c r="H888" s="122"/>
      <c r="I888" s="122" t="e">
        <f t="shared" si="92"/>
        <v>#DIV/0!</v>
      </c>
      <c r="J888" s="110" t="s">
        <v>2297</v>
      </c>
      <c r="K888" s="122" t="s">
        <v>1578</v>
      </c>
      <c r="L888" s="110" t="s">
        <v>849</v>
      </c>
      <c r="M888" s="267" t="s">
        <v>4760</v>
      </c>
      <c r="N888" s="264">
        <v>43280</v>
      </c>
      <c r="O888" s="263" t="s">
        <v>4058</v>
      </c>
      <c r="P888" s="263" t="s">
        <v>3964</v>
      </c>
      <c r="Q888" s="263" t="s">
        <v>3680</v>
      </c>
      <c r="R888" s="126"/>
    </row>
    <row r="889" spans="1:18" s="34" customFormat="1" ht="30" hidden="1" customHeight="1" outlineLevel="4" x14ac:dyDescent="0.25">
      <c r="A889" s="110">
        <v>25</v>
      </c>
      <c r="B889" s="144" t="s">
        <v>1686</v>
      </c>
      <c r="C889" s="106" t="s">
        <v>1123</v>
      </c>
      <c r="D889" s="110">
        <v>1</v>
      </c>
      <c r="E889" s="110" t="s">
        <v>4234</v>
      </c>
      <c r="F889" s="122">
        <v>271390</v>
      </c>
      <c r="G889" s="122">
        <v>271390</v>
      </c>
      <c r="H889" s="122">
        <v>0</v>
      </c>
      <c r="I889" s="122">
        <f t="shared" si="92"/>
        <v>0</v>
      </c>
      <c r="J889" s="110" t="s">
        <v>2297</v>
      </c>
      <c r="K889" s="122" t="s">
        <v>1578</v>
      </c>
      <c r="L889" s="110" t="s">
        <v>849</v>
      </c>
      <c r="M889" s="267" t="s">
        <v>4760</v>
      </c>
      <c r="N889" s="264">
        <v>43280</v>
      </c>
      <c r="O889" s="263" t="s">
        <v>4058</v>
      </c>
      <c r="P889" s="263" t="s">
        <v>3964</v>
      </c>
      <c r="Q889" s="263" t="s">
        <v>3680</v>
      </c>
      <c r="R889" s="126"/>
    </row>
    <row r="890" spans="1:18" s="34" customFormat="1" ht="30" hidden="1" customHeight="1" outlineLevel="4" x14ac:dyDescent="0.25">
      <c r="A890" s="110">
        <v>26</v>
      </c>
      <c r="B890" s="144" t="s">
        <v>1687</v>
      </c>
      <c r="C890" s="106" t="s">
        <v>1123</v>
      </c>
      <c r="D890" s="110">
        <v>2</v>
      </c>
      <c r="E890" s="110" t="s">
        <v>4234</v>
      </c>
      <c r="F890" s="122">
        <v>278100</v>
      </c>
      <c r="G890" s="122">
        <v>278100</v>
      </c>
      <c r="H890" s="122">
        <v>0</v>
      </c>
      <c r="I890" s="122">
        <f t="shared" si="92"/>
        <v>0</v>
      </c>
      <c r="J890" s="110" t="s">
        <v>2297</v>
      </c>
      <c r="K890" s="122" t="s">
        <v>1578</v>
      </c>
      <c r="L890" s="110" t="s">
        <v>849</v>
      </c>
      <c r="M890" s="267" t="s">
        <v>4760</v>
      </c>
      <c r="N890" s="264">
        <v>43280</v>
      </c>
      <c r="O890" s="263" t="s">
        <v>4058</v>
      </c>
      <c r="P890" s="263" t="s">
        <v>3964</v>
      </c>
      <c r="Q890" s="263" t="s">
        <v>3680</v>
      </c>
      <c r="R890" s="126"/>
    </row>
    <row r="891" spans="1:18" s="34" customFormat="1" ht="30" hidden="1" customHeight="1" outlineLevel="4" x14ac:dyDescent="0.25">
      <c r="A891" s="110">
        <v>27</v>
      </c>
      <c r="B891" s="144" t="s">
        <v>1688</v>
      </c>
      <c r="C891" s="106" t="s">
        <v>1123</v>
      </c>
      <c r="D891" s="110">
        <v>3</v>
      </c>
      <c r="E891" s="110" t="s">
        <v>4234</v>
      </c>
      <c r="F891" s="122">
        <v>310350</v>
      </c>
      <c r="G891" s="122">
        <v>310350</v>
      </c>
      <c r="H891" s="122">
        <v>0</v>
      </c>
      <c r="I891" s="122">
        <f t="shared" si="92"/>
        <v>0</v>
      </c>
      <c r="J891" s="110" t="s">
        <v>2297</v>
      </c>
      <c r="K891" s="122" t="s">
        <v>1578</v>
      </c>
      <c r="L891" s="110" t="s">
        <v>849</v>
      </c>
      <c r="M891" s="267" t="s">
        <v>4760</v>
      </c>
      <c r="N891" s="264">
        <v>43280</v>
      </c>
      <c r="O891" s="263" t="s">
        <v>4058</v>
      </c>
      <c r="P891" s="263" t="s">
        <v>3964</v>
      </c>
      <c r="Q891" s="263" t="s">
        <v>3680</v>
      </c>
      <c r="R891" s="126"/>
    </row>
    <row r="892" spans="1:18" s="34" customFormat="1" ht="30" hidden="1" customHeight="1" outlineLevel="4" x14ac:dyDescent="0.25">
      <c r="A892" s="110">
        <v>28</v>
      </c>
      <c r="B892" s="144" t="s">
        <v>1689</v>
      </c>
      <c r="C892" s="106" t="s">
        <v>1123</v>
      </c>
      <c r="D892" s="110">
        <v>6</v>
      </c>
      <c r="E892" s="110" t="s">
        <v>4234</v>
      </c>
      <c r="F892" s="122">
        <v>1223280</v>
      </c>
      <c r="G892" s="122">
        <v>1223280</v>
      </c>
      <c r="H892" s="122">
        <v>0</v>
      </c>
      <c r="I892" s="122">
        <f t="shared" si="92"/>
        <v>0</v>
      </c>
      <c r="J892" s="110" t="s">
        <v>2297</v>
      </c>
      <c r="K892" s="122" t="s">
        <v>1578</v>
      </c>
      <c r="L892" s="110" t="s">
        <v>849</v>
      </c>
      <c r="M892" s="267" t="s">
        <v>4760</v>
      </c>
      <c r="N892" s="264">
        <v>43280</v>
      </c>
      <c r="O892" s="263" t="s">
        <v>4058</v>
      </c>
      <c r="P892" s="263" t="s">
        <v>3964</v>
      </c>
      <c r="Q892" s="263" t="s">
        <v>3680</v>
      </c>
      <c r="R892" s="126"/>
    </row>
    <row r="893" spans="1:18" s="34" customFormat="1" ht="30" hidden="1" customHeight="1" outlineLevel="4" x14ac:dyDescent="0.25">
      <c r="A893" s="110">
        <v>29</v>
      </c>
      <c r="B893" s="144" t="s">
        <v>1690</v>
      </c>
      <c r="C893" s="106" t="s">
        <v>1123</v>
      </c>
      <c r="D893" s="110">
        <v>3</v>
      </c>
      <c r="E893" s="110" t="s">
        <v>4234</v>
      </c>
      <c r="F893" s="122">
        <v>137025</v>
      </c>
      <c r="G893" s="122">
        <v>137025</v>
      </c>
      <c r="H893" s="122">
        <v>0</v>
      </c>
      <c r="I893" s="122">
        <f t="shared" si="92"/>
        <v>0</v>
      </c>
      <c r="J893" s="110" t="s">
        <v>2297</v>
      </c>
      <c r="K893" s="122" t="s">
        <v>1578</v>
      </c>
      <c r="L893" s="110" t="s">
        <v>849</v>
      </c>
      <c r="M893" s="267" t="s">
        <v>4760</v>
      </c>
      <c r="N893" s="264">
        <v>43280</v>
      </c>
      <c r="O893" s="263" t="s">
        <v>4058</v>
      </c>
      <c r="P893" s="263" t="s">
        <v>3964</v>
      </c>
      <c r="Q893" s="263" t="s">
        <v>3680</v>
      </c>
      <c r="R893" s="126"/>
    </row>
    <row r="894" spans="1:18" s="34" customFormat="1" ht="30" hidden="1" customHeight="1" outlineLevel="4" x14ac:dyDescent="0.25">
      <c r="A894" s="110">
        <v>30</v>
      </c>
      <c r="B894" s="144" t="s">
        <v>1691</v>
      </c>
      <c r="C894" s="106" t="s">
        <v>1123</v>
      </c>
      <c r="D894" s="110">
        <v>2</v>
      </c>
      <c r="E894" s="110" t="s">
        <v>4234</v>
      </c>
      <c r="F894" s="122">
        <v>200850</v>
      </c>
      <c r="G894" s="122">
        <v>200850</v>
      </c>
      <c r="H894" s="122">
        <v>0</v>
      </c>
      <c r="I894" s="122">
        <f t="shared" si="92"/>
        <v>0</v>
      </c>
      <c r="J894" s="110" t="s">
        <v>2297</v>
      </c>
      <c r="K894" s="122" t="s">
        <v>1578</v>
      </c>
      <c r="L894" s="110" t="s">
        <v>849</v>
      </c>
      <c r="M894" s="267" t="s">
        <v>4760</v>
      </c>
      <c r="N894" s="264">
        <v>43280</v>
      </c>
      <c r="O894" s="263" t="s">
        <v>4058</v>
      </c>
      <c r="P894" s="263" t="s">
        <v>3964</v>
      </c>
      <c r="Q894" s="263" t="s">
        <v>3680</v>
      </c>
      <c r="R894" s="126"/>
    </row>
    <row r="895" spans="1:18" s="34" customFormat="1" ht="30" hidden="1" customHeight="1" outlineLevel="4" x14ac:dyDescent="0.25">
      <c r="A895" s="110">
        <v>31</v>
      </c>
      <c r="B895" s="144" t="s">
        <v>1692</v>
      </c>
      <c r="C895" s="106" t="s">
        <v>1123</v>
      </c>
      <c r="D895" s="110">
        <v>1</v>
      </c>
      <c r="E895" s="110" t="s">
        <v>4234</v>
      </c>
      <c r="F895" s="122">
        <v>121590</v>
      </c>
      <c r="G895" s="122">
        <v>121590</v>
      </c>
      <c r="H895" s="122">
        <v>0</v>
      </c>
      <c r="I895" s="122">
        <f t="shared" si="92"/>
        <v>0</v>
      </c>
      <c r="J895" s="110" t="s">
        <v>2297</v>
      </c>
      <c r="K895" s="122" t="s">
        <v>1578</v>
      </c>
      <c r="L895" s="110" t="s">
        <v>849</v>
      </c>
      <c r="M895" s="267" t="s">
        <v>4760</v>
      </c>
      <c r="N895" s="264">
        <v>43280</v>
      </c>
      <c r="O895" s="263" t="s">
        <v>4058</v>
      </c>
      <c r="P895" s="263" t="s">
        <v>3964</v>
      </c>
      <c r="Q895" s="263" t="s">
        <v>3680</v>
      </c>
      <c r="R895" s="126"/>
    </row>
    <row r="896" spans="1:18" s="34" customFormat="1" ht="30" hidden="1" customHeight="1" outlineLevel="4" x14ac:dyDescent="0.25">
      <c r="A896" s="110">
        <v>32</v>
      </c>
      <c r="B896" s="144" t="s">
        <v>1693</v>
      </c>
      <c r="C896" s="106" t="s">
        <v>1123</v>
      </c>
      <c r="D896" s="110">
        <v>0</v>
      </c>
      <c r="E896" s="110" t="s">
        <v>4234</v>
      </c>
      <c r="F896" s="122">
        <v>0</v>
      </c>
      <c r="G896" s="122"/>
      <c r="H896" s="122"/>
      <c r="I896" s="122" t="e">
        <f t="shared" si="92"/>
        <v>#DIV/0!</v>
      </c>
      <c r="J896" s="110" t="s">
        <v>2297</v>
      </c>
      <c r="K896" s="122" t="s">
        <v>1578</v>
      </c>
      <c r="L896" s="110" t="s">
        <v>849</v>
      </c>
      <c r="M896" s="267" t="s">
        <v>4760</v>
      </c>
      <c r="N896" s="264">
        <v>43280</v>
      </c>
      <c r="O896" s="263" t="s">
        <v>4058</v>
      </c>
      <c r="P896" s="263" t="s">
        <v>3964</v>
      </c>
      <c r="Q896" s="263" t="s">
        <v>3680</v>
      </c>
      <c r="R896" s="126"/>
    </row>
    <row r="897" spans="1:18" s="34" customFormat="1" ht="30" hidden="1" customHeight="1" outlineLevel="4" x14ac:dyDescent="0.25">
      <c r="A897" s="110">
        <v>33</v>
      </c>
      <c r="B897" s="144" t="s">
        <v>1694</v>
      </c>
      <c r="C897" s="106" t="s">
        <v>1123</v>
      </c>
      <c r="D897" s="110">
        <v>2</v>
      </c>
      <c r="E897" s="110" t="s">
        <v>4234</v>
      </c>
      <c r="F897" s="122">
        <v>401720</v>
      </c>
      <c r="G897" s="122">
        <v>401720</v>
      </c>
      <c r="H897" s="122">
        <v>0</v>
      </c>
      <c r="I897" s="122">
        <f t="shared" si="92"/>
        <v>0</v>
      </c>
      <c r="J897" s="110" t="s">
        <v>2297</v>
      </c>
      <c r="K897" s="122" t="s">
        <v>1578</v>
      </c>
      <c r="L897" s="110" t="s">
        <v>849</v>
      </c>
      <c r="M897" s="267" t="s">
        <v>4760</v>
      </c>
      <c r="N897" s="264">
        <v>43280</v>
      </c>
      <c r="O897" s="263" t="s">
        <v>4058</v>
      </c>
      <c r="P897" s="263" t="s">
        <v>3964</v>
      </c>
      <c r="Q897" s="263" t="s">
        <v>3680</v>
      </c>
      <c r="R897" s="126"/>
    </row>
    <row r="898" spans="1:18" s="34" customFormat="1" ht="30" hidden="1" customHeight="1" outlineLevel="4" x14ac:dyDescent="0.25">
      <c r="A898" s="110">
        <v>34</v>
      </c>
      <c r="B898" s="144" t="s">
        <v>1695</v>
      </c>
      <c r="C898" s="106" t="s">
        <v>1123</v>
      </c>
      <c r="D898" s="110">
        <v>7</v>
      </c>
      <c r="E898" s="110" t="s">
        <v>4234</v>
      </c>
      <c r="F898" s="122">
        <v>749980</v>
      </c>
      <c r="G898" s="122">
        <v>749980</v>
      </c>
      <c r="H898" s="122">
        <v>0</v>
      </c>
      <c r="I898" s="122">
        <f t="shared" si="92"/>
        <v>0</v>
      </c>
      <c r="J898" s="110" t="s">
        <v>2297</v>
      </c>
      <c r="K898" s="122" t="s">
        <v>1578</v>
      </c>
      <c r="L898" s="110" t="s">
        <v>849</v>
      </c>
      <c r="M898" s="267" t="s">
        <v>4760</v>
      </c>
      <c r="N898" s="264">
        <v>43280</v>
      </c>
      <c r="O898" s="263" t="s">
        <v>4058</v>
      </c>
      <c r="P898" s="263" t="s">
        <v>3964</v>
      </c>
      <c r="Q898" s="263" t="s">
        <v>3680</v>
      </c>
      <c r="R898" s="126"/>
    </row>
    <row r="899" spans="1:18" s="34" customFormat="1" ht="30" hidden="1" customHeight="1" outlineLevel="4" x14ac:dyDescent="0.25">
      <c r="A899" s="110">
        <v>35</v>
      </c>
      <c r="B899" s="144" t="s">
        <v>1696</v>
      </c>
      <c r="C899" s="106" t="s">
        <v>1123</v>
      </c>
      <c r="D899" s="110">
        <v>0</v>
      </c>
      <c r="E899" s="110" t="s">
        <v>4234</v>
      </c>
      <c r="F899" s="122">
        <v>0</v>
      </c>
      <c r="G899" s="122"/>
      <c r="H899" s="122"/>
      <c r="I899" s="122" t="e">
        <f t="shared" si="92"/>
        <v>#DIV/0!</v>
      </c>
      <c r="J899" s="110" t="s">
        <v>2297</v>
      </c>
      <c r="K899" s="122" t="s">
        <v>1578</v>
      </c>
      <c r="L899" s="110" t="s">
        <v>849</v>
      </c>
      <c r="M899" s="267" t="s">
        <v>4760</v>
      </c>
      <c r="N899" s="264">
        <v>43280</v>
      </c>
      <c r="O899" s="263" t="s">
        <v>4058</v>
      </c>
      <c r="P899" s="263" t="s">
        <v>3964</v>
      </c>
      <c r="Q899" s="263" t="s">
        <v>3680</v>
      </c>
      <c r="R899" s="126"/>
    </row>
    <row r="900" spans="1:18" s="34" customFormat="1" ht="30" hidden="1" customHeight="1" outlineLevel="4" x14ac:dyDescent="0.25">
      <c r="A900" s="110">
        <v>36</v>
      </c>
      <c r="B900" s="144" t="s">
        <v>1697</v>
      </c>
      <c r="C900" s="106" t="s">
        <v>1123</v>
      </c>
      <c r="D900" s="110">
        <v>0</v>
      </c>
      <c r="E900" s="110" t="s">
        <v>4234</v>
      </c>
      <c r="F900" s="122">
        <v>0</v>
      </c>
      <c r="G900" s="122"/>
      <c r="H900" s="122"/>
      <c r="I900" s="122" t="e">
        <f t="shared" si="92"/>
        <v>#DIV/0!</v>
      </c>
      <c r="J900" s="110" t="s">
        <v>2297</v>
      </c>
      <c r="K900" s="122" t="s">
        <v>1578</v>
      </c>
      <c r="L900" s="110" t="s">
        <v>849</v>
      </c>
      <c r="M900" s="267" t="s">
        <v>4760</v>
      </c>
      <c r="N900" s="264">
        <v>43280</v>
      </c>
      <c r="O900" s="263" t="s">
        <v>4058</v>
      </c>
      <c r="P900" s="263" t="s">
        <v>3964</v>
      </c>
      <c r="Q900" s="263" t="s">
        <v>3680</v>
      </c>
      <c r="R900" s="126"/>
    </row>
    <row r="901" spans="1:18" s="34" customFormat="1" ht="30" hidden="1" customHeight="1" outlineLevel="4" x14ac:dyDescent="0.25">
      <c r="A901" s="110">
        <v>37</v>
      </c>
      <c r="B901" s="144" t="s">
        <v>1698</v>
      </c>
      <c r="C901" s="106" t="s">
        <v>1123</v>
      </c>
      <c r="D901" s="110">
        <v>1</v>
      </c>
      <c r="E901" s="110" t="s">
        <v>4234</v>
      </c>
      <c r="F901" s="122">
        <v>75570</v>
      </c>
      <c r="G901" s="122">
        <v>75570</v>
      </c>
      <c r="H901" s="122">
        <v>0</v>
      </c>
      <c r="I901" s="122">
        <f t="shared" si="92"/>
        <v>0</v>
      </c>
      <c r="J901" s="110" t="s">
        <v>2297</v>
      </c>
      <c r="K901" s="122" t="s">
        <v>1578</v>
      </c>
      <c r="L901" s="110" t="s">
        <v>849</v>
      </c>
      <c r="M901" s="267" t="s">
        <v>4760</v>
      </c>
      <c r="N901" s="264">
        <v>43280</v>
      </c>
      <c r="O901" s="263" t="s">
        <v>4058</v>
      </c>
      <c r="P901" s="263" t="s">
        <v>3964</v>
      </c>
      <c r="Q901" s="263" t="s">
        <v>3680</v>
      </c>
      <c r="R901" s="126"/>
    </row>
    <row r="902" spans="1:18" s="34" customFormat="1" ht="30" hidden="1" customHeight="1" outlineLevel="4" x14ac:dyDescent="0.25">
      <c r="A902" s="110">
        <v>38</v>
      </c>
      <c r="B902" s="144" t="s">
        <v>1699</v>
      </c>
      <c r="C902" s="106" t="s">
        <v>1123</v>
      </c>
      <c r="D902" s="110">
        <v>0</v>
      </c>
      <c r="E902" s="110" t="s">
        <v>4234</v>
      </c>
      <c r="F902" s="122">
        <v>0</v>
      </c>
      <c r="G902" s="122"/>
      <c r="H902" s="122"/>
      <c r="I902" s="122" t="e">
        <f t="shared" si="92"/>
        <v>#DIV/0!</v>
      </c>
      <c r="J902" s="110" t="s">
        <v>2297</v>
      </c>
      <c r="K902" s="122" t="s">
        <v>1578</v>
      </c>
      <c r="L902" s="110" t="s">
        <v>849</v>
      </c>
      <c r="M902" s="267" t="s">
        <v>4760</v>
      </c>
      <c r="N902" s="264">
        <v>43280</v>
      </c>
      <c r="O902" s="263" t="s">
        <v>4058</v>
      </c>
      <c r="P902" s="263" t="s">
        <v>3964</v>
      </c>
      <c r="Q902" s="263" t="s">
        <v>3680</v>
      </c>
      <c r="R902" s="126"/>
    </row>
    <row r="903" spans="1:18" s="34" customFormat="1" ht="30" hidden="1" customHeight="1" outlineLevel="4" x14ac:dyDescent="0.25">
      <c r="A903" s="110">
        <v>39</v>
      </c>
      <c r="B903" s="144" t="s">
        <v>1700</v>
      </c>
      <c r="C903" s="106" t="s">
        <v>1123</v>
      </c>
      <c r="D903" s="110">
        <v>0</v>
      </c>
      <c r="E903" s="110" t="s">
        <v>4234</v>
      </c>
      <c r="F903" s="122">
        <v>0</v>
      </c>
      <c r="G903" s="122"/>
      <c r="H903" s="122"/>
      <c r="I903" s="122" t="e">
        <f t="shared" si="92"/>
        <v>#DIV/0!</v>
      </c>
      <c r="J903" s="110" t="s">
        <v>2297</v>
      </c>
      <c r="K903" s="122" t="s">
        <v>1578</v>
      </c>
      <c r="L903" s="110" t="s">
        <v>849</v>
      </c>
      <c r="M903" s="267" t="s">
        <v>4760</v>
      </c>
      <c r="N903" s="264">
        <v>43280</v>
      </c>
      <c r="O903" s="263" t="s">
        <v>4058</v>
      </c>
      <c r="P903" s="263" t="s">
        <v>3964</v>
      </c>
      <c r="Q903" s="263" t="s">
        <v>3680</v>
      </c>
      <c r="R903" s="126"/>
    </row>
    <row r="904" spans="1:18" s="34" customFormat="1" ht="30" hidden="1" customHeight="1" outlineLevel="4" x14ac:dyDescent="0.25">
      <c r="A904" s="110">
        <v>40</v>
      </c>
      <c r="B904" s="144" t="s">
        <v>1701</v>
      </c>
      <c r="C904" s="106" t="s">
        <v>1123</v>
      </c>
      <c r="D904" s="110">
        <v>16</v>
      </c>
      <c r="E904" s="110" t="s">
        <v>4234</v>
      </c>
      <c r="F904" s="122">
        <v>145600</v>
      </c>
      <c r="G904" s="122">
        <v>145600</v>
      </c>
      <c r="H904" s="122">
        <v>0</v>
      </c>
      <c r="I904" s="122">
        <f t="shared" si="92"/>
        <v>0</v>
      </c>
      <c r="J904" s="110" t="s">
        <v>2297</v>
      </c>
      <c r="K904" s="122" t="s">
        <v>1578</v>
      </c>
      <c r="L904" s="110" t="s">
        <v>849</v>
      </c>
      <c r="M904" s="267" t="s">
        <v>4760</v>
      </c>
      <c r="N904" s="264">
        <v>43280</v>
      </c>
      <c r="O904" s="263" t="s">
        <v>4058</v>
      </c>
      <c r="P904" s="263" t="s">
        <v>3964</v>
      </c>
      <c r="Q904" s="263" t="s">
        <v>3680</v>
      </c>
      <c r="R904" s="126"/>
    </row>
    <row r="905" spans="1:18" s="34" customFormat="1" ht="30" hidden="1" customHeight="1" outlineLevel="4" x14ac:dyDescent="0.25">
      <c r="A905" s="110">
        <v>41</v>
      </c>
      <c r="B905" s="144" t="s">
        <v>1702</v>
      </c>
      <c r="C905" s="106" t="s">
        <v>1123</v>
      </c>
      <c r="D905" s="110">
        <v>0</v>
      </c>
      <c r="E905" s="110" t="s">
        <v>4234</v>
      </c>
      <c r="F905" s="122">
        <v>0</v>
      </c>
      <c r="G905" s="122"/>
      <c r="H905" s="122"/>
      <c r="I905" s="122" t="e">
        <f t="shared" si="92"/>
        <v>#DIV/0!</v>
      </c>
      <c r="J905" s="110" t="s">
        <v>2297</v>
      </c>
      <c r="K905" s="122" t="s">
        <v>1578</v>
      </c>
      <c r="L905" s="110" t="s">
        <v>849</v>
      </c>
      <c r="M905" s="267" t="s">
        <v>4760</v>
      </c>
      <c r="N905" s="264">
        <v>43280</v>
      </c>
      <c r="O905" s="263" t="s">
        <v>4058</v>
      </c>
      <c r="P905" s="263" t="s">
        <v>3964</v>
      </c>
      <c r="Q905" s="263" t="s">
        <v>3680</v>
      </c>
      <c r="R905" s="126"/>
    </row>
    <row r="906" spans="1:18" s="34" customFormat="1" ht="90" hidden="1" customHeight="1" outlineLevel="4" x14ac:dyDescent="0.25">
      <c r="A906" s="110">
        <v>42</v>
      </c>
      <c r="B906" s="144" t="s">
        <v>1703</v>
      </c>
      <c r="C906" s="106" t="s">
        <v>1123</v>
      </c>
      <c r="D906" s="110">
        <v>0</v>
      </c>
      <c r="E906" s="110" t="s">
        <v>4234</v>
      </c>
      <c r="F906" s="122">
        <v>0</v>
      </c>
      <c r="G906" s="122"/>
      <c r="H906" s="122"/>
      <c r="I906" s="122" t="e">
        <f t="shared" si="92"/>
        <v>#DIV/0!</v>
      </c>
      <c r="J906" s="110" t="s">
        <v>2297</v>
      </c>
      <c r="K906" s="122" t="s">
        <v>1578</v>
      </c>
      <c r="L906" s="110" t="s">
        <v>849</v>
      </c>
      <c r="M906" s="267" t="s">
        <v>4760</v>
      </c>
      <c r="N906" s="264">
        <v>43280</v>
      </c>
      <c r="O906" s="263" t="s">
        <v>4058</v>
      </c>
      <c r="P906" s="263" t="s">
        <v>3964</v>
      </c>
      <c r="Q906" s="263" t="s">
        <v>3680</v>
      </c>
      <c r="R906" s="126"/>
    </row>
    <row r="907" spans="1:18" s="34" customFormat="1" ht="30" hidden="1" customHeight="1" outlineLevel="4" x14ac:dyDescent="0.25">
      <c r="A907" s="110">
        <v>43</v>
      </c>
      <c r="B907" s="144" t="s">
        <v>1704</v>
      </c>
      <c r="C907" s="106" t="s">
        <v>1123</v>
      </c>
      <c r="D907" s="110">
        <v>4</v>
      </c>
      <c r="E907" s="110" t="s">
        <v>4234</v>
      </c>
      <c r="F907" s="122">
        <v>22320</v>
      </c>
      <c r="G907" s="122">
        <v>22320</v>
      </c>
      <c r="H907" s="122">
        <v>0</v>
      </c>
      <c r="I907" s="122">
        <f t="shared" si="92"/>
        <v>0</v>
      </c>
      <c r="J907" s="110" t="s">
        <v>2297</v>
      </c>
      <c r="K907" s="122" t="s">
        <v>1578</v>
      </c>
      <c r="L907" s="110" t="s">
        <v>849</v>
      </c>
      <c r="M907" s="267" t="s">
        <v>4760</v>
      </c>
      <c r="N907" s="264">
        <v>43280</v>
      </c>
      <c r="O907" s="263" t="s">
        <v>4058</v>
      </c>
      <c r="P907" s="263" t="s">
        <v>3964</v>
      </c>
      <c r="Q907" s="263" t="s">
        <v>3680</v>
      </c>
      <c r="R907" s="126"/>
    </row>
    <row r="908" spans="1:18" s="34" customFormat="1" ht="45" hidden="1" customHeight="1" outlineLevel="4" x14ac:dyDescent="0.25">
      <c r="A908" s="110">
        <v>44</v>
      </c>
      <c r="B908" s="144" t="s">
        <v>1705</v>
      </c>
      <c r="C908" s="106" t="s">
        <v>1123</v>
      </c>
      <c r="D908" s="110">
        <v>3</v>
      </c>
      <c r="E908" s="110" t="s">
        <v>4234</v>
      </c>
      <c r="F908" s="122">
        <v>194310</v>
      </c>
      <c r="G908" s="122">
        <v>194310</v>
      </c>
      <c r="H908" s="122">
        <v>0</v>
      </c>
      <c r="I908" s="122">
        <f t="shared" si="92"/>
        <v>0</v>
      </c>
      <c r="J908" s="110" t="s">
        <v>2297</v>
      </c>
      <c r="K908" s="122" t="s">
        <v>1578</v>
      </c>
      <c r="L908" s="110" t="s">
        <v>849</v>
      </c>
      <c r="M908" s="267" t="s">
        <v>4760</v>
      </c>
      <c r="N908" s="264">
        <v>43280</v>
      </c>
      <c r="O908" s="263" t="s">
        <v>4058</v>
      </c>
      <c r="P908" s="263" t="s">
        <v>3964</v>
      </c>
      <c r="Q908" s="263" t="s">
        <v>3680</v>
      </c>
      <c r="R908" s="126"/>
    </row>
    <row r="909" spans="1:18" s="34" customFormat="1" ht="45" hidden="1" customHeight="1" outlineLevel="4" x14ac:dyDescent="0.25">
      <c r="A909" s="110">
        <v>45</v>
      </c>
      <c r="B909" s="144" t="s">
        <v>1706</v>
      </c>
      <c r="C909" s="106" t="s">
        <v>1123</v>
      </c>
      <c r="D909" s="110">
        <v>0</v>
      </c>
      <c r="E909" s="110" t="s">
        <v>4234</v>
      </c>
      <c r="F909" s="122">
        <v>0</v>
      </c>
      <c r="G909" s="122"/>
      <c r="H909" s="122"/>
      <c r="I909" s="122" t="e">
        <f t="shared" si="92"/>
        <v>#DIV/0!</v>
      </c>
      <c r="J909" s="110" t="s">
        <v>2297</v>
      </c>
      <c r="K909" s="122" t="s">
        <v>1578</v>
      </c>
      <c r="L909" s="110" t="s">
        <v>849</v>
      </c>
      <c r="M909" s="267" t="s">
        <v>4760</v>
      </c>
      <c r="N909" s="264">
        <v>43280</v>
      </c>
      <c r="O909" s="263" t="s">
        <v>4058</v>
      </c>
      <c r="P909" s="263" t="s">
        <v>3964</v>
      </c>
      <c r="Q909" s="263" t="s">
        <v>3680</v>
      </c>
      <c r="R909" s="126"/>
    </row>
    <row r="910" spans="1:18" s="34" customFormat="1" ht="90" hidden="1" customHeight="1" outlineLevel="4" x14ac:dyDescent="0.25">
      <c r="A910" s="110">
        <v>46</v>
      </c>
      <c r="B910" s="144" t="s">
        <v>1707</v>
      </c>
      <c r="C910" s="106" t="s">
        <v>1123</v>
      </c>
      <c r="D910" s="110">
        <v>1</v>
      </c>
      <c r="E910" s="110" t="s">
        <v>4234</v>
      </c>
      <c r="F910" s="122">
        <v>113290</v>
      </c>
      <c r="G910" s="122">
        <v>113290</v>
      </c>
      <c r="H910" s="122">
        <v>0</v>
      </c>
      <c r="I910" s="122">
        <f t="shared" si="92"/>
        <v>0</v>
      </c>
      <c r="J910" s="110" t="s">
        <v>2297</v>
      </c>
      <c r="K910" s="122" t="s">
        <v>1578</v>
      </c>
      <c r="L910" s="110" t="s">
        <v>849</v>
      </c>
      <c r="M910" s="267" t="s">
        <v>4760</v>
      </c>
      <c r="N910" s="264">
        <v>43280</v>
      </c>
      <c r="O910" s="263" t="s">
        <v>4058</v>
      </c>
      <c r="P910" s="263" t="s">
        <v>3964</v>
      </c>
      <c r="Q910" s="263" t="s">
        <v>3680</v>
      </c>
      <c r="R910" s="126"/>
    </row>
    <row r="911" spans="1:18" s="34" customFormat="1" ht="30" hidden="1" customHeight="1" outlineLevel="4" x14ac:dyDescent="0.25">
      <c r="A911" s="110">
        <v>47</v>
      </c>
      <c r="B911" s="144" t="s">
        <v>1708</v>
      </c>
      <c r="C911" s="106" t="s">
        <v>1123</v>
      </c>
      <c r="D911" s="110">
        <v>0</v>
      </c>
      <c r="E911" s="110" t="s">
        <v>4234</v>
      </c>
      <c r="F911" s="122">
        <v>0</v>
      </c>
      <c r="G911" s="122"/>
      <c r="H911" s="122"/>
      <c r="I911" s="122" t="e">
        <f t="shared" si="92"/>
        <v>#DIV/0!</v>
      </c>
      <c r="J911" s="110" t="s">
        <v>2297</v>
      </c>
      <c r="K911" s="122" t="s">
        <v>1578</v>
      </c>
      <c r="L911" s="110" t="s">
        <v>849</v>
      </c>
      <c r="M911" s="267" t="s">
        <v>4760</v>
      </c>
      <c r="N911" s="264">
        <v>43280</v>
      </c>
      <c r="O911" s="263" t="s">
        <v>4058</v>
      </c>
      <c r="P911" s="263" t="s">
        <v>3964</v>
      </c>
      <c r="Q911" s="263" t="s">
        <v>3680</v>
      </c>
      <c r="R911" s="126"/>
    </row>
    <row r="912" spans="1:18" s="34" customFormat="1" ht="30" hidden="1" customHeight="1" outlineLevel="4" x14ac:dyDescent="0.25">
      <c r="A912" s="110">
        <v>48</v>
      </c>
      <c r="B912" s="144" t="s">
        <v>1709</v>
      </c>
      <c r="C912" s="106" t="s">
        <v>1123</v>
      </c>
      <c r="D912" s="110">
        <v>0</v>
      </c>
      <c r="E912" s="110" t="s">
        <v>4234</v>
      </c>
      <c r="F912" s="122">
        <v>0</v>
      </c>
      <c r="G912" s="122"/>
      <c r="H912" s="122"/>
      <c r="I912" s="122" t="e">
        <f t="shared" si="92"/>
        <v>#DIV/0!</v>
      </c>
      <c r="J912" s="110" t="s">
        <v>2297</v>
      </c>
      <c r="K912" s="122" t="s">
        <v>1578</v>
      </c>
      <c r="L912" s="110" t="s">
        <v>849</v>
      </c>
      <c r="M912" s="267" t="s">
        <v>4760</v>
      </c>
      <c r="N912" s="264">
        <v>43280</v>
      </c>
      <c r="O912" s="263" t="s">
        <v>4058</v>
      </c>
      <c r="P912" s="263" t="s">
        <v>3964</v>
      </c>
      <c r="Q912" s="263" t="s">
        <v>3680</v>
      </c>
      <c r="R912" s="126"/>
    </row>
    <row r="913" spans="1:18" s="34" customFormat="1" ht="60" hidden="1" customHeight="1" outlineLevel="4" x14ac:dyDescent="0.25">
      <c r="A913" s="110">
        <v>49</v>
      </c>
      <c r="B913" s="144" t="s">
        <v>1710</v>
      </c>
      <c r="C913" s="106" t="s">
        <v>1123</v>
      </c>
      <c r="D913" s="110">
        <v>2</v>
      </c>
      <c r="E913" s="110" t="s">
        <v>4234</v>
      </c>
      <c r="F913" s="122">
        <v>707850</v>
      </c>
      <c r="G913" s="122">
        <v>707850</v>
      </c>
      <c r="H913" s="122">
        <v>0</v>
      </c>
      <c r="I913" s="122">
        <f t="shared" si="92"/>
        <v>0</v>
      </c>
      <c r="J913" s="110" t="s">
        <v>2297</v>
      </c>
      <c r="K913" s="106" t="s">
        <v>2298</v>
      </c>
      <c r="L913" s="110" t="s">
        <v>849</v>
      </c>
      <c r="M913" s="267" t="s">
        <v>4760</v>
      </c>
      <c r="N913" s="264">
        <v>43280</v>
      </c>
      <c r="O913" s="263" t="s">
        <v>4059</v>
      </c>
      <c r="P913" s="263" t="s">
        <v>3964</v>
      </c>
      <c r="Q913" s="263" t="s">
        <v>3680</v>
      </c>
      <c r="R913" s="126"/>
    </row>
    <row r="914" spans="1:18" s="34" customFormat="1" ht="30" hidden="1" customHeight="1" outlineLevel="4" x14ac:dyDescent="0.25">
      <c r="A914" s="110">
        <v>50</v>
      </c>
      <c r="B914" s="144" t="s">
        <v>1711</v>
      </c>
      <c r="C914" s="106" t="s">
        <v>1123</v>
      </c>
      <c r="D914" s="110">
        <v>0</v>
      </c>
      <c r="E914" s="110" t="s">
        <v>4234</v>
      </c>
      <c r="F914" s="122">
        <v>0</v>
      </c>
      <c r="G914" s="122"/>
      <c r="H914" s="122"/>
      <c r="I914" s="122" t="e">
        <f t="shared" si="92"/>
        <v>#DIV/0!</v>
      </c>
      <c r="J914" s="110" t="s">
        <v>2297</v>
      </c>
      <c r="K914" s="106" t="s">
        <v>2298</v>
      </c>
      <c r="L914" s="110" t="s">
        <v>849</v>
      </c>
      <c r="M914" s="267" t="s">
        <v>4760</v>
      </c>
      <c r="N914" s="264">
        <v>43280</v>
      </c>
      <c r="O914" s="263" t="s">
        <v>4059</v>
      </c>
      <c r="P914" s="263" t="s">
        <v>3964</v>
      </c>
      <c r="Q914" s="263" t="s">
        <v>3680</v>
      </c>
      <c r="R914" s="126"/>
    </row>
    <row r="915" spans="1:18" s="34" customFormat="1" ht="30" hidden="1" customHeight="1" outlineLevel="4" x14ac:dyDescent="0.25">
      <c r="A915" s="110">
        <v>51</v>
      </c>
      <c r="B915" s="144" t="s">
        <v>1712</v>
      </c>
      <c r="C915" s="106" t="s">
        <v>1123</v>
      </c>
      <c r="D915" s="110">
        <v>15</v>
      </c>
      <c r="E915" s="110" t="s">
        <v>4234</v>
      </c>
      <c r="F915" s="122">
        <v>345535.64999999997</v>
      </c>
      <c r="G915" s="122">
        <v>345535.65</v>
      </c>
      <c r="H915" s="122">
        <v>0</v>
      </c>
      <c r="I915" s="122">
        <f t="shared" si="92"/>
        <v>0</v>
      </c>
      <c r="J915" s="110" t="s">
        <v>2297</v>
      </c>
      <c r="K915" s="106" t="s">
        <v>2298</v>
      </c>
      <c r="L915" s="110" t="s">
        <v>849</v>
      </c>
      <c r="M915" s="267" t="s">
        <v>4760</v>
      </c>
      <c r="N915" s="264">
        <v>43280</v>
      </c>
      <c r="O915" s="263" t="s">
        <v>4059</v>
      </c>
      <c r="P915" s="263" t="s">
        <v>3964</v>
      </c>
      <c r="Q915" s="263" t="s">
        <v>3680</v>
      </c>
      <c r="R915" s="126"/>
    </row>
    <row r="916" spans="1:18" s="34" customFormat="1" ht="30" hidden="1" customHeight="1" outlineLevel="4" x14ac:dyDescent="0.25">
      <c r="A916" s="110">
        <v>52</v>
      </c>
      <c r="B916" s="144" t="s">
        <v>1713</v>
      </c>
      <c r="C916" s="106" t="s">
        <v>1123</v>
      </c>
      <c r="D916" s="110">
        <v>8</v>
      </c>
      <c r="E916" s="110" t="s">
        <v>4234</v>
      </c>
      <c r="F916" s="122">
        <v>1008200</v>
      </c>
      <c r="G916" s="122">
        <v>1008200</v>
      </c>
      <c r="H916" s="122">
        <v>0</v>
      </c>
      <c r="I916" s="122">
        <f t="shared" si="92"/>
        <v>0</v>
      </c>
      <c r="J916" s="110" t="s">
        <v>2297</v>
      </c>
      <c r="K916" s="106" t="s">
        <v>2298</v>
      </c>
      <c r="L916" s="110" t="s">
        <v>849</v>
      </c>
      <c r="M916" s="267" t="s">
        <v>4760</v>
      </c>
      <c r="N916" s="264">
        <v>43280</v>
      </c>
      <c r="O916" s="263" t="s">
        <v>4059</v>
      </c>
      <c r="P916" s="263" t="s">
        <v>3964</v>
      </c>
      <c r="Q916" s="263" t="s">
        <v>3680</v>
      </c>
      <c r="R916" s="126"/>
    </row>
    <row r="917" spans="1:18" s="34" customFormat="1" ht="60" hidden="1" customHeight="1" outlineLevel="4" x14ac:dyDescent="0.25">
      <c r="A917" s="110">
        <v>53</v>
      </c>
      <c r="B917" s="144" t="s">
        <v>1714</v>
      </c>
      <c r="C917" s="106" t="s">
        <v>1123</v>
      </c>
      <c r="D917" s="110">
        <v>1</v>
      </c>
      <c r="E917" s="110" t="s">
        <v>4234</v>
      </c>
      <c r="F917" s="122">
        <v>525710</v>
      </c>
      <c r="G917" s="122">
        <v>525710</v>
      </c>
      <c r="H917" s="122">
        <v>0</v>
      </c>
      <c r="I917" s="122">
        <f t="shared" si="92"/>
        <v>0</v>
      </c>
      <c r="J917" s="110" t="s">
        <v>2297</v>
      </c>
      <c r="K917" s="106" t="s">
        <v>2298</v>
      </c>
      <c r="L917" s="110" t="s">
        <v>849</v>
      </c>
      <c r="M917" s="267" t="s">
        <v>4760</v>
      </c>
      <c r="N917" s="264">
        <v>43280</v>
      </c>
      <c r="O917" s="263" t="s">
        <v>4059</v>
      </c>
      <c r="P917" s="263" t="s">
        <v>3964</v>
      </c>
      <c r="Q917" s="263" t="s">
        <v>3680</v>
      </c>
      <c r="R917" s="126"/>
    </row>
    <row r="918" spans="1:18" s="34" customFormat="1" ht="45" hidden="1" customHeight="1" outlineLevel="4" x14ac:dyDescent="0.25">
      <c r="A918" s="110">
        <v>54</v>
      </c>
      <c r="B918" s="144" t="s">
        <v>1715</v>
      </c>
      <c r="C918" s="106" t="s">
        <v>1123</v>
      </c>
      <c r="D918" s="110">
        <v>2</v>
      </c>
      <c r="E918" s="110" t="s">
        <v>4234</v>
      </c>
      <c r="F918" s="122">
        <v>364223.22</v>
      </c>
      <c r="G918" s="122">
        <v>364223.22</v>
      </c>
      <c r="H918" s="122">
        <v>0</v>
      </c>
      <c r="I918" s="122">
        <f t="shared" si="92"/>
        <v>0</v>
      </c>
      <c r="J918" s="110" t="s">
        <v>2297</v>
      </c>
      <c r="K918" s="106" t="s">
        <v>2298</v>
      </c>
      <c r="L918" s="110" t="s">
        <v>849</v>
      </c>
      <c r="M918" s="267" t="s">
        <v>4760</v>
      </c>
      <c r="N918" s="264">
        <v>43280</v>
      </c>
      <c r="O918" s="263" t="s">
        <v>4059</v>
      </c>
      <c r="P918" s="263" t="s">
        <v>3964</v>
      </c>
      <c r="Q918" s="263" t="s">
        <v>3680</v>
      </c>
      <c r="R918" s="126"/>
    </row>
    <row r="919" spans="1:18" s="34" customFormat="1" ht="30" hidden="1" customHeight="1" outlineLevel="4" x14ac:dyDescent="0.25">
      <c r="A919" s="110">
        <v>55</v>
      </c>
      <c r="B919" s="144" t="s">
        <v>1716</v>
      </c>
      <c r="C919" s="106" t="s">
        <v>1123</v>
      </c>
      <c r="D919" s="110">
        <v>7</v>
      </c>
      <c r="E919" s="110" t="s">
        <v>4234</v>
      </c>
      <c r="F919" s="122">
        <v>141875.02000000002</v>
      </c>
      <c r="G919" s="122">
        <v>141875.01999999999</v>
      </c>
      <c r="H919" s="122">
        <v>0</v>
      </c>
      <c r="I919" s="122">
        <f t="shared" si="92"/>
        <v>0</v>
      </c>
      <c r="J919" s="110" t="s">
        <v>2297</v>
      </c>
      <c r="K919" s="106" t="s">
        <v>2298</v>
      </c>
      <c r="L919" s="110" t="s">
        <v>849</v>
      </c>
      <c r="M919" s="267" t="s">
        <v>4760</v>
      </c>
      <c r="N919" s="264">
        <v>43280</v>
      </c>
      <c r="O919" s="263" t="s">
        <v>4059</v>
      </c>
      <c r="P919" s="263" t="s">
        <v>3964</v>
      </c>
      <c r="Q919" s="263" t="s">
        <v>3680</v>
      </c>
      <c r="R919" s="126"/>
    </row>
    <row r="920" spans="1:18" s="34" customFormat="1" ht="45" hidden="1" customHeight="1" outlineLevel="4" x14ac:dyDescent="0.25">
      <c r="A920" s="110">
        <v>56</v>
      </c>
      <c r="B920" s="144" t="s">
        <v>1717</v>
      </c>
      <c r="C920" s="106" t="s">
        <v>1123</v>
      </c>
      <c r="D920" s="110">
        <v>9</v>
      </c>
      <c r="E920" s="110" t="s">
        <v>4234</v>
      </c>
      <c r="F920" s="122">
        <v>416531.25</v>
      </c>
      <c r="G920" s="122">
        <v>416531.25</v>
      </c>
      <c r="H920" s="122">
        <v>0</v>
      </c>
      <c r="I920" s="122">
        <f t="shared" si="92"/>
        <v>0</v>
      </c>
      <c r="J920" s="110" t="s">
        <v>2297</v>
      </c>
      <c r="K920" s="106" t="s">
        <v>2298</v>
      </c>
      <c r="L920" s="110" t="s">
        <v>849</v>
      </c>
      <c r="M920" s="267" t="s">
        <v>4760</v>
      </c>
      <c r="N920" s="264">
        <v>43280</v>
      </c>
      <c r="O920" s="263" t="s">
        <v>4059</v>
      </c>
      <c r="P920" s="263" t="s">
        <v>3964</v>
      </c>
      <c r="Q920" s="263" t="s">
        <v>3680</v>
      </c>
      <c r="R920" s="126"/>
    </row>
    <row r="921" spans="1:18" s="34" customFormat="1" ht="30" hidden="1" customHeight="1" outlineLevel="4" x14ac:dyDescent="0.25">
      <c r="A921" s="110">
        <v>57</v>
      </c>
      <c r="B921" s="144" t="s">
        <v>1718</v>
      </c>
      <c r="C921" s="106" t="s">
        <v>1123</v>
      </c>
      <c r="D921" s="110">
        <v>0</v>
      </c>
      <c r="E921" s="110" t="s">
        <v>4234</v>
      </c>
      <c r="F921" s="122">
        <v>0</v>
      </c>
      <c r="G921" s="122"/>
      <c r="H921" s="122"/>
      <c r="I921" s="122" t="e">
        <f t="shared" si="92"/>
        <v>#DIV/0!</v>
      </c>
      <c r="J921" s="110" t="s">
        <v>2297</v>
      </c>
      <c r="K921" s="106" t="s">
        <v>2298</v>
      </c>
      <c r="L921" s="110" t="s">
        <v>849</v>
      </c>
      <c r="M921" s="267" t="s">
        <v>4760</v>
      </c>
      <c r="N921" s="264">
        <v>43280</v>
      </c>
      <c r="O921" s="263" t="s">
        <v>4059</v>
      </c>
      <c r="P921" s="263" t="s">
        <v>3964</v>
      </c>
      <c r="Q921" s="263" t="s">
        <v>3680</v>
      </c>
      <c r="R921" s="126"/>
    </row>
    <row r="922" spans="1:18" s="34" customFormat="1" ht="30" hidden="1" customHeight="1" outlineLevel="4" x14ac:dyDescent="0.25">
      <c r="A922" s="110">
        <v>58</v>
      </c>
      <c r="B922" s="144" t="s">
        <v>1719</v>
      </c>
      <c r="C922" s="106" t="s">
        <v>1123</v>
      </c>
      <c r="D922" s="110">
        <v>0</v>
      </c>
      <c r="E922" s="110" t="s">
        <v>4234</v>
      </c>
      <c r="F922" s="122">
        <v>0</v>
      </c>
      <c r="G922" s="122"/>
      <c r="H922" s="122"/>
      <c r="I922" s="122" t="e">
        <f t="shared" si="92"/>
        <v>#DIV/0!</v>
      </c>
      <c r="J922" s="110" t="s">
        <v>2297</v>
      </c>
      <c r="K922" s="106" t="s">
        <v>2298</v>
      </c>
      <c r="L922" s="110" t="s">
        <v>849</v>
      </c>
      <c r="M922" s="267" t="s">
        <v>4760</v>
      </c>
      <c r="N922" s="264">
        <v>43280</v>
      </c>
      <c r="O922" s="263" t="s">
        <v>4059</v>
      </c>
      <c r="P922" s="263" t="s">
        <v>3964</v>
      </c>
      <c r="Q922" s="263" t="s">
        <v>3680</v>
      </c>
      <c r="R922" s="126"/>
    </row>
    <row r="923" spans="1:18" s="34" customFormat="1" ht="30" hidden="1" customHeight="1" outlineLevel="4" x14ac:dyDescent="0.25">
      <c r="A923" s="110">
        <v>59</v>
      </c>
      <c r="B923" s="144" t="s">
        <v>1720</v>
      </c>
      <c r="C923" s="106" t="s">
        <v>1123</v>
      </c>
      <c r="D923" s="110">
        <v>0</v>
      </c>
      <c r="E923" s="110" t="s">
        <v>4234</v>
      </c>
      <c r="F923" s="122">
        <v>0</v>
      </c>
      <c r="G923" s="122"/>
      <c r="H923" s="122"/>
      <c r="I923" s="122" t="e">
        <f t="shared" si="92"/>
        <v>#DIV/0!</v>
      </c>
      <c r="J923" s="110" t="s">
        <v>2297</v>
      </c>
      <c r="K923" s="106" t="s">
        <v>2298</v>
      </c>
      <c r="L923" s="110" t="s">
        <v>849</v>
      </c>
      <c r="M923" s="267" t="s">
        <v>4760</v>
      </c>
      <c r="N923" s="264">
        <v>43280</v>
      </c>
      <c r="O923" s="263" t="s">
        <v>4059</v>
      </c>
      <c r="P923" s="263" t="s">
        <v>3964</v>
      </c>
      <c r="Q923" s="263" t="s">
        <v>3680</v>
      </c>
      <c r="R923" s="126"/>
    </row>
    <row r="924" spans="1:18" s="34" customFormat="1" ht="30" hidden="1" customHeight="1" outlineLevel="4" x14ac:dyDescent="0.25">
      <c r="A924" s="110">
        <v>60</v>
      </c>
      <c r="B924" s="144" t="s">
        <v>1721</v>
      </c>
      <c r="C924" s="106" t="s">
        <v>1123</v>
      </c>
      <c r="D924" s="110">
        <v>2</v>
      </c>
      <c r="E924" s="110" t="s">
        <v>4234</v>
      </c>
      <c r="F924" s="122">
        <v>183589.3</v>
      </c>
      <c r="G924" s="122">
        <v>183589.3</v>
      </c>
      <c r="H924" s="122">
        <v>0</v>
      </c>
      <c r="I924" s="122">
        <f t="shared" si="92"/>
        <v>0</v>
      </c>
      <c r="J924" s="110" t="s">
        <v>2297</v>
      </c>
      <c r="K924" s="106" t="s">
        <v>2298</v>
      </c>
      <c r="L924" s="110" t="s">
        <v>849</v>
      </c>
      <c r="M924" s="267" t="s">
        <v>4760</v>
      </c>
      <c r="N924" s="264">
        <v>43280</v>
      </c>
      <c r="O924" s="263" t="s">
        <v>4059</v>
      </c>
      <c r="P924" s="263" t="s">
        <v>3964</v>
      </c>
      <c r="Q924" s="263" t="s">
        <v>3680</v>
      </c>
      <c r="R924" s="126"/>
    </row>
    <row r="925" spans="1:18" s="34" customFormat="1" ht="30" hidden="1" customHeight="1" outlineLevel="4" x14ac:dyDescent="0.25">
      <c r="A925" s="110">
        <v>61</v>
      </c>
      <c r="B925" s="144" t="s">
        <v>1722</v>
      </c>
      <c r="C925" s="106" t="s">
        <v>1123</v>
      </c>
      <c r="D925" s="110">
        <v>1</v>
      </c>
      <c r="E925" s="110" t="s">
        <v>4234</v>
      </c>
      <c r="F925" s="122">
        <v>96339.29</v>
      </c>
      <c r="G925" s="122">
        <v>96339.29</v>
      </c>
      <c r="H925" s="122">
        <v>0</v>
      </c>
      <c r="I925" s="122">
        <f t="shared" si="92"/>
        <v>0</v>
      </c>
      <c r="J925" s="110" t="s">
        <v>2297</v>
      </c>
      <c r="K925" s="106" t="s">
        <v>2298</v>
      </c>
      <c r="L925" s="110" t="s">
        <v>849</v>
      </c>
      <c r="M925" s="267" t="s">
        <v>4760</v>
      </c>
      <c r="N925" s="264">
        <v>43280</v>
      </c>
      <c r="O925" s="263" t="s">
        <v>4059</v>
      </c>
      <c r="P925" s="263" t="s">
        <v>3964</v>
      </c>
      <c r="Q925" s="263" t="s">
        <v>3680</v>
      </c>
      <c r="R925" s="126"/>
    </row>
    <row r="926" spans="1:18" s="34" customFormat="1" ht="30" hidden="1" customHeight="1" outlineLevel="4" x14ac:dyDescent="0.25">
      <c r="A926" s="110">
        <v>62</v>
      </c>
      <c r="B926" s="144" t="s">
        <v>1723</v>
      </c>
      <c r="C926" s="106" t="s">
        <v>1123</v>
      </c>
      <c r="D926" s="110">
        <v>0</v>
      </c>
      <c r="E926" s="110" t="s">
        <v>4234</v>
      </c>
      <c r="F926" s="122">
        <v>0</v>
      </c>
      <c r="G926" s="122"/>
      <c r="H926" s="122"/>
      <c r="I926" s="122" t="e">
        <f t="shared" si="92"/>
        <v>#DIV/0!</v>
      </c>
      <c r="J926" s="110" t="s">
        <v>2297</v>
      </c>
      <c r="K926" s="106" t="s">
        <v>2298</v>
      </c>
      <c r="L926" s="110" t="s">
        <v>849</v>
      </c>
      <c r="M926" s="267" t="s">
        <v>4760</v>
      </c>
      <c r="N926" s="264">
        <v>43280</v>
      </c>
      <c r="O926" s="263" t="s">
        <v>4059</v>
      </c>
      <c r="P926" s="263" t="s">
        <v>3964</v>
      </c>
      <c r="Q926" s="263" t="s">
        <v>3680</v>
      </c>
      <c r="R926" s="126"/>
    </row>
    <row r="927" spans="1:18" s="34" customFormat="1" ht="30" hidden="1" customHeight="1" outlineLevel="4" x14ac:dyDescent="0.25">
      <c r="A927" s="110">
        <v>63</v>
      </c>
      <c r="B927" s="144" t="s">
        <v>1724</v>
      </c>
      <c r="C927" s="106" t="s">
        <v>1123</v>
      </c>
      <c r="D927" s="110">
        <v>3</v>
      </c>
      <c r="E927" s="110" t="s">
        <v>4234</v>
      </c>
      <c r="F927" s="122">
        <v>443839.29</v>
      </c>
      <c r="G927" s="122">
        <v>443839.29</v>
      </c>
      <c r="H927" s="122">
        <v>0</v>
      </c>
      <c r="I927" s="122">
        <f t="shared" si="92"/>
        <v>0</v>
      </c>
      <c r="J927" s="110" t="s">
        <v>2297</v>
      </c>
      <c r="K927" s="106" t="s">
        <v>2298</v>
      </c>
      <c r="L927" s="110" t="s">
        <v>849</v>
      </c>
      <c r="M927" s="267" t="s">
        <v>4760</v>
      </c>
      <c r="N927" s="264">
        <v>43280</v>
      </c>
      <c r="O927" s="263" t="s">
        <v>4059</v>
      </c>
      <c r="P927" s="263" t="s">
        <v>3964</v>
      </c>
      <c r="Q927" s="263" t="s">
        <v>3680</v>
      </c>
      <c r="R927" s="126"/>
    </row>
    <row r="928" spans="1:18" s="34" customFormat="1" ht="45" hidden="1" customHeight="1" outlineLevel="4" x14ac:dyDescent="0.25">
      <c r="A928" s="110">
        <v>64</v>
      </c>
      <c r="B928" s="144" t="s">
        <v>1725</v>
      </c>
      <c r="C928" s="106" t="s">
        <v>1123</v>
      </c>
      <c r="D928" s="110">
        <v>0</v>
      </c>
      <c r="E928" s="110" t="s">
        <v>4234</v>
      </c>
      <c r="F928" s="122">
        <v>0</v>
      </c>
      <c r="G928" s="122"/>
      <c r="H928" s="122"/>
      <c r="I928" s="122" t="e">
        <f t="shared" si="92"/>
        <v>#DIV/0!</v>
      </c>
      <c r="J928" s="110" t="s">
        <v>2297</v>
      </c>
      <c r="K928" s="106" t="s">
        <v>2298</v>
      </c>
      <c r="L928" s="110" t="s">
        <v>849</v>
      </c>
      <c r="M928" s="267" t="s">
        <v>4760</v>
      </c>
      <c r="N928" s="264">
        <v>43280</v>
      </c>
      <c r="O928" s="263" t="s">
        <v>4059</v>
      </c>
      <c r="P928" s="263" t="s">
        <v>3964</v>
      </c>
      <c r="Q928" s="263" t="s">
        <v>3680</v>
      </c>
      <c r="R928" s="126"/>
    </row>
    <row r="929" spans="1:18" s="34" customFormat="1" ht="30" hidden="1" customHeight="1" outlineLevel="4" x14ac:dyDescent="0.25">
      <c r="A929" s="110">
        <v>65</v>
      </c>
      <c r="B929" s="144" t="s">
        <v>1726</v>
      </c>
      <c r="C929" s="106" t="s">
        <v>1123</v>
      </c>
      <c r="D929" s="110">
        <v>0</v>
      </c>
      <c r="E929" s="110" t="s">
        <v>4234</v>
      </c>
      <c r="F929" s="122">
        <v>0</v>
      </c>
      <c r="G929" s="122"/>
      <c r="H929" s="122"/>
      <c r="I929" s="122" t="e">
        <f t="shared" si="92"/>
        <v>#DIV/0!</v>
      </c>
      <c r="J929" s="110" t="s">
        <v>2297</v>
      </c>
      <c r="K929" s="106" t="s">
        <v>2298</v>
      </c>
      <c r="L929" s="110" t="s">
        <v>849</v>
      </c>
      <c r="M929" s="267" t="s">
        <v>4760</v>
      </c>
      <c r="N929" s="264">
        <v>43280</v>
      </c>
      <c r="O929" s="263" t="s">
        <v>4059</v>
      </c>
      <c r="P929" s="263" t="s">
        <v>3964</v>
      </c>
      <c r="Q929" s="263" t="s">
        <v>3680</v>
      </c>
      <c r="R929" s="126"/>
    </row>
    <row r="930" spans="1:18" s="34" customFormat="1" ht="30" hidden="1" customHeight="1" outlineLevel="4" x14ac:dyDescent="0.25">
      <c r="A930" s="110">
        <v>66</v>
      </c>
      <c r="B930" s="144" t="s">
        <v>1727</v>
      </c>
      <c r="C930" s="106" t="s">
        <v>1123</v>
      </c>
      <c r="D930" s="110">
        <v>5</v>
      </c>
      <c r="E930" s="110" t="s">
        <v>4234</v>
      </c>
      <c r="F930" s="122">
        <v>115401.8</v>
      </c>
      <c r="G930" s="122">
        <v>115401.8</v>
      </c>
      <c r="H930" s="122">
        <v>0</v>
      </c>
      <c r="I930" s="122">
        <f t="shared" ref="I930:I993" si="93">H930/G930</f>
        <v>0</v>
      </c>
      <c r="J930" s="110" t="s">
        <v>2297</v>
      </c>
      <c r="K930" s="106" t="s">
        <v>2298</v>
      </c>
      <c r="L930" s="110" t="s">
        <v>849</v>
      </c>
      <c r="M930" s="267" t="s">
        <v>4760</v>
      </c>
      <c r="N930" s="264">
        <v>43280</v>
      </c>
      <c r="O930" s="263" t="s">
        <v>4059</v>
      </c>
      <c r="P930" s="263" t="s">
        <v>3964</v>
      </c>
      <c r="Q930" s="263" t="s">
        <v>3680</v>
      </c>
      <c r="R930" s="126"/>
    </row>
    <row r="931" spans="1:18" s="34" customFormat="1" ht="30" hidden="1" customHeight="1" outlineLevel="4" x14ac:dyDescent="0.25">
      <c r="A931" s="110">
        <v>67</v>
      </c>
      <c r="B931" s="144" t="s">
        <v>1728</v>
      </c>
      <c r="C931" s="106" t="s">
        <v>1123</v>
      </c>
      <c r="D931" s="110">
        <v>2</v>
      </c>
      <c r="E931" s="110" t="s">
        <v>4234</v>
      </c>
      <c r="F931" s="122">
        <v>282746</v>
      </c>
      <c r="G931" s="122">
        <v>282746</v>
      </c>
      <c r="H931" s="122">
        <v>0</v>
      </c>
      <c r="I931" s="122">
        <f t="shared" si="93"/>
        <v>0</v>
      </c>
      <c r="J931" s="110" t="s">
        <v>2297</v>
      </c>
      <c r="K931" s="106" t="s">
        <v>2298</v>
      </c>
      <c r="L931" s="110" t="s">
        <v>849</v>
      </c>
      <c r="M931" s="267" t="s">
        <v>4760</v>
      </c>
      <c r="N931" s="264">
        <v>43280</v>
      </c>
      <c r="O931" s="263" t="s">
        <v>4059</v>
      </c>
      <c r="P931" s="263" t="s">
        <v>3964</v>
      </c>
      <c r="Q931" s="263" t="s">
        <v>3680</v>
      </c>
      <c r="R931" s="126"/>
    </row>
    <row r="932" spans="1:18" s="34" customFormat="1" ht="30" hidden="1" customHeight="1" outlineLevel="4" x14ac:dyDescent="0.25">
      <c r="A932" s="110">
        <v>68</v>
      </c>
      <c r="B932" s="144" t="s">
        <v>1729</v>
      </c>
      <c r="C932" s="106" t="s">
        <v>1123</v>
      </c>
      <c r="D932" s="110">
        <v>0</v>
      </c>
      <c r="E932" s="110" t="s">
        <v>4234</v>
      </c>
      <c r="F932" s="122">
        <v>0</v>
      </c>
      <c r="G932" s="122"/>
      <c r="H932" s="122"/>
      <c r="I932" s="122" t="e">
        <f t="shared" si="93"/>
        <v>#DIV/0!</v>
      </c>
      <c r="J932" s="110" t="s">
        <v>2297</v>
      </c>
      <c r="K932" s="106" t="s">
        <v>2298</v>
      </c>
      <c r="L932" s="110" t="s">
        <v>849</v>
      </c>
      <c r="M932" s="267" t="s">
        <v>4760</v>
      </c>
      <c r="N932" s="264">
        <v>43280</v>
      </c>
      <c r="O932" s="263" t="s">
        <v>4059</v>
      </c>
      <c r="P932" s="263" t="s">
        <v>3964</v>
      </c>
      <c r="Q932" s="263" t="s">
        <v>3680</v>
      </c>
      <c r="R932" s="126"/>
    </row>
    <row r="933" spans="1:18" s="34" customFormat="1" ht="30" hidden="1" customHeight="1" outlineLevel="4" x14ac:dyDescent="0.25">
      <c r="A933" s="110">
        <v>69</v>
      </c>
      <c r="B933" s="144" t="s">
        <v>1730</v>
      </c>
      <c r="C933" s="106" t="s">
        <v>1123</v>
      </c>
      <c r="D933" s="110">
        <v>1</v>
      </c>
      <c r="E933" s="110" t="s">
        <v>4234</v>
      </c>
      <c r="F933" s="122">
        <v>72270</v>
      </c>
      <c r="G933" s="122">
        <v>72270</v>
      </c>
      <c r="H933" s="122">
        <v>0</v>
      </c>
      <c r="I933" s="122">
        <f t="shared" si="93"/>
        <v>0</v>
      </c>
      <c r="J933" s="110" t="s">
        <v>2297</v>
      </c>
      <c r="K933" s="106" t="s">
        <v>2298</v>
      </c>
      <c r="L933" s="110" t="s">
        <v>849</v>
      </c>
      <c r="M933" s="267" t="s">
        <v>4760</v>
      </c>
      <c r="N933" s="264">
        <v>43280</v>
      </c>
      <c r="O933" s="263" t="s">
        <v>4059</v>
      </c>
      <c r="P933" s="263" t="s">
        <v>3964</v>
      </c>
      <c r="Q933" s="263" t="s">
        <v>3680</v>
      </c>
      <c r="R933" s="126"/>
    </row>
    <row r="934" spans="1:18" s="34" customFormat="1" ht="30" hidden="1" customHeight="1" outlineLevel="4" x14ac:dyDescent="0.25">
      <c r="A934" s="110">
        <v>70</v>
      </c>
      <c r="B934" s="144" t="s">
        <v>1731</v>
      </c>
      <c r="C934" s="106" t="s">
        <v>1123</v>
      </c>
      <c r="D934" s="110">
        <v>2</v>
      </c>
      <c r="E934" s="110" t="s">
        <v>4234</v>
      </c>
      <c r="F934" s="122">
        <v>375017.86</v>
      </c>
      <c r="G934" s="122">
        <v>375017.86</v>
      </c>
      <c r="H934" s="122">
        <v>0</v>
      </c>
      <c r="I934" s="122">
        <f t="shared" si="93"/>
        <v>0</v>
      </c>
      <c r="J934" s="110" t="s">
        <v>2297</v>
      </c>
      <c r="K934" s="106" t="s">
        <v>2298</v>
      </c>
      <c r="L934" s="110" t="s">
        <v>849</v>
      </c>
      <c r="M934" s="267" t="s">
        <v>4760</v>
      </c>
      <c r="N934" s="264">
        <v>43280</v>
      </c>
      <c r="O934" s="263" t="s">
        <v>4059</v>
      </c>
      <c r="P934" s="263" t="s">
        <v>3964</v>
      </c>
      <c r="Q934" s="263" t="s">
        <v>3680</v>
      </c>
      <c r="R934" s="126"/>
    </row>
    <row r="935" spans="1:18" s="34" customFormat="1" ht="45" hidden="1" customHeight="1" outlineLevel="4" x14ac:dyDescent="0.25">
      <c r="A935" s="110">
        <v>71</v>
      </c>
      <c r="B935" s="144" t="s">
        <v>1732</v>
      </c>
      <c r="C935" s="106" t="s">
        <v>1123</v>
      </c>
      <c r="D935" s="110">
        <v>2</v>
      </c>
      <c r="E935" s="110" t="s">
        <v>4234</v>
      </c>
      <c r="F935" s="122">
        <v>1091664</v>
      </c>
      <c r="G935" s="122">
        <v>1091664</v>
      </c>
      <c r="H935" s="122">
        <v>0</v>
      </c>
      <c r="I935" s="122">
        <f t="shared" si="93"/>
        <v>0</v>
      </c>
      <c r="J935" s="110" t="s">
        <v>2297</v>
      </c>
      <c r="K935" s="106" t="s">
        <v>2298</v>
      </c>
      <c r="L935" s="110" t="s">
        <v>849</v>
      </c>
      <c r="M935" s="267" t="s">
        <v>4760</v>
      </c>
      <c r="N935" s="264">
        <v>43280</v>
      </c>
      <c r="O935" s="263" t="s">
        <v>4059</v>
      </c>
      <c r="P935" s="263" t="s">
        <v>3964</v>
      </c>
      <c r="Q935" s="263" t="s">
        <v>3680</v>
      </c>
      <c r="R935" s="126"/>
    </row>
    <row r="936" spans="1:18" s="34" customFormat="1" ht="60" hidden="1" customHeight="1" outlineLevel="4" x14ac:dyDescent="0.25">
      <c r="A936" s="110">
        <v>72</v>
      </c>
      <c r="B936" s="144" t="s">
        <v>1733</v>
      </c>
      <c r="C936" s="106" t="s">
        <v>1123</v>
      </c>
      <c r="D936" s="110">
        <v>3</v>
      </c>
      <c r="E936" s="110" t="s">
        <v>4234</v>
      </c>
      <c r="F936" s="122">
        <v>245346</v>
      </c>
      <c r="G936" s="122">
        <v>245346</v>
      </c>
      <c r="H936" s="122">
        <v>0</v>
      </c>
      <c r="I936" s="122">
        <f t="shared" si="93"/>
        <v>0</v>
      </c>
      <c r="J936" s="110" t="s">
        <v>2297</v>
      </c>
      <c r="K936" s="106" t="s">
        <v>2298</v>
      </c>
      <c r="L936" s="110" t="s">
        <v>849</v>
      </c>
      <c r="M936" s="267" t="s">
        <v>4760</v>
      </c>
      <c r="N936" s="264">
        <v>43280</v>
      </c>
      <c r="O936" s="263" t="s">
        <v>4059</v>
      </c>
      <c r="P936" s="263" t="s">
        <v>3964</v>
      </c>
      <c r="Q936" s="263" t="s">
        <v>3680</v>
      </c>
      <c r="R936" s="126"/>
    </row>
    <row r="937" spans="1:18" s="34" customFormat="1" ht="30" hidden="1" customHeight="1" outlineLevel="4" x14ac:dyDescent="0.25">
      <c r="A937" s="110">
        <v>73</v>
      </c>
      <c r="B937" s="144" t="s">
        <v>1734</v>
      </c>
      <c r="C937" s="106" t="s">
        <v>1123</v>
      </c>
      <c r="D937" s="110">
        <v>2</v>
      </c>
      <c r="E937" s="110" t="s">
        <v>4234</v>
      </c>
      <c r="F937" s="122">
        <v>324964.3</v>
      </c>
      <c r="G937" s="122">
        <v>324964.3</v>
      </c>
      <c r="H937" s="122">
        <v>0</v>
      </c>
      <c r="I937" s="122">
        <f t="shared" si="93"/>
        <v>0</v>
      </c>
      <c r="J937" s="110" t="s">
        <v>2297</v>
      </c>
      <c r="K937" s="106" t="s">
        <v>2298</v>
      </c>
      <c r="L937" s="110" t="s">
        <v>849</v>
      </c>
      <c r="M937" s="267" t="s">
        <v>4760</v>
      </c>
      <c r="N937" s="264">
        <v>43280</v>
      </c>
      <c r="O937" s="263" t="s">
        <v>4059</v>
      </c>
      <c r="P937" s="263" t="s">
        <v>3964</v>
      </c>
      <c r="Q937" s="263" t="s">
        <v>3680</v>
      </c>
      <c r="R937" s="126"/>
    </row>
    <row r="938" spans="1:18" s="34" customFormat="1" ht="30" hidden="1" customHeight="1" outlineLevel="4" x14ac:dyDescent="0.25">
      <c r="A938" s="110">
        <v>74</v>
      </c>
      <c r="B938" s="144" t="s">
        <v>1735</v>
      </c>
      <c r="C938" s="106" t="s">
        <v>1123</v>
      </c>
      <c r="D938" s="110">
        <v>0</v>
      </c>
      <c r="E938" s="110" t="s">
        <v>4234</v>
      </c>
      <c r="F938" s="122">
        <v>0</v>
      </c>
      <c r="G938" s="122"/>
      <c r="H938" s="122"/>
      <c r="I938" s="122" t="e">
        <f t="shared" si="93"/>
        <v>#DIV/0!</v>
      </c>
      <c r="J938" s="110" t="s">
        <v>2297</v>
      </c>
      <c r="K938" s="106" t="s">
        <v>2298</v>
      </c>
      <c r="L938" s="110" t="s">
        <v>849</v>
      </c>
      <c r="M938" s="267" t="s">
        <v>4760</v>
      </c>
      <c r="N938" s="264">
        <v>43280</v>
      </c>
      <c r="O938" s="263" t="s">
        <v>4059</v>
      </c>
      <c r="P938" s="263" t="s">
        <v>3964</v>
      </c>
      <c r="Q938" s="263" t="s">
        <v>3680</v>
      </c>
      <c r="R938" s="126"/>
    </row>
    <row r="939" spans="1:18" s="34" customFormat="1" ht="30" hidden="1" customHeight="1" outlineLevel="4" x14ac:dyDescent="0.25">
      <c r="A939" s="110">
        <v>75</v>
      </c>
      <c r="B939" s="144" t="s">
        <v>1736</v>
      </c>
      <c r="C939" s="106" t="s">
        <v>1123</v>
      </c>
      <c r="D939" s="110">
        <v>1</v>
      </c>
      <c r="E939" s="110" t="s">
        <v>4234</v>
      </c>
      <c r="F939" s="122">
        <v>91357.15</v>
      </c>
      <c r="G939" s="122">
        <v>91357.15</v>
      </c>
      <c r="H939" s="122">
        <v>0</v>
      </c>
      <c r="I939" s="122">
        <f t="shared" si="93"/>
        <v>0</v>
      </c>
      <c r="J939" s="110" t="s">
        <v>2297</v>
      </c>
      <c r="K939" s="106" t="s">
        <v>2298</v>
      </c>
      <c r="L939" s="110" t="s">
        <v>849</v>
      </c>
      <c r="M939" s="267" t="s">
        <v>4760</v>
      </c>
      <c r="N939" s="264">
        <v>43280</v>
      </c>
      <c r="O939" s="263" t="s">
        <v>4059</v>
      </c>
      <c r="P939" s="263" t="s">
        <v>3964</v>
      </c>
      <c r="Q939" s="263" t="s">
        <v>3680</v>
      </c>
      <c r="R939" s="126"/>
    </row>
    <row r="940" spans="1:18" s="34" customFormat="1" ht="30" hidden="1" customHeight="1" outlineLevel="4" x14ac:dyDescent="0.25">
      <c r="A940" s="110">
        <v>76</v>
      </c>
      <c r="B940" s="144" t="s">
        <v>1737</v>
      </c>
      <c r="C940" s="106" t="s">
        <v>1123</v>
      </c>
      <c r="D940" s="110">
        <v>1</v>
      </c>
      <c r="E940" s="110" t="s">
        <v>4234</v>
      </c>
      <c r="F940" s="122">
        <v>82093.75</v>
      </c>
      <c r="G940" s="122">
        <v>82093.75</v>
      </c>
      <c r="H940" s="122">
        <v>0</v>
      </c>
      <c r="I940" s="122">
        <f t="shared" si="93"/>
        <v>0</v>
      </c>
      <c r="J940" s="110" t="s">
        <v>2297</v>
      </c>
      <c r="K940" s="106" t="s">
        <v>2298</v>
      </c>
      <c r="L940" s="110" t="s">
        <v>849</v>
      </c>
      <c r="M940" s="267" t="s">
        <v>4760</v>
      </c>
      <c r="N940" s="264">
        <v>43280</v>
      </c>
      <c r="O940" s="263" t="s">
        <v>4059</v>
      </c>
      <c r="P940" s="263" t="s">
        <v>3964</v>
      </c>
      <c r="Q940" s="263" t="s">
        <v>3680</v>
      </c>
      <c r="R940" s="126"/>
    </row>
    <row r="941" spans="1:18" s="34" customFormat="1" ht="30" hidden="1" customHeight="1" outlineLevel="4" x14ac:dyDescent="0.25">
      <c r="A941" s="110">
        <v>77</v>
      </c>
      <c r="B941" s="144" t="s">
        <v>1738</v>
      </c>
      <c r="C941" s="106" t="s">
        <v>1123</v>
      </c>
      <c r="D941" s="110">
        <v>0</v>
      </c>
      <c r="E941" s="110" t="s">
        <v>4234</v>
      </c>
      <c r="F941" s="122">
        <v>0</v>
      </c>
      <c r="G941" s="122"/>
      <c r="H941" s="122"/>
      <c r="I941" s="122" t="e">
        <f t="shared" si="93"/>
        <v>#DIV/0!</v>
      </c>
      <c r="J941" s="110" t="s">
        <v>2297</v>
      </c>
      <c r="K941" s="106" t="s">
        <v>2298</v>
      </c>
      <c r="L941" s="110" t="s">
        <v>849</v>
      </c>
      <c r="M941" s="267" t="s">
        <v>4760</v>
      </c>
      <c r="N941" s="264">
        <v>43280</v>
      </c>
      <c r="O941" s="263" t="s">
        <v>4059</v>
      </c>
      <c r="P941" s="263" t="s">
        <v>3964</v>
      </c>
      <c r="Q941" s="263" t="s">
        <v>3680</v>
      </c>
      <c r="R941" s="126"/>
    </row>
    <row r="942" spans="1:18" s="34" customFormat="1" ht="30" hidden="1" customHeight="1" outlineLevel="4" x14ac:dyDescent="0.25">
      <c r="A942" s="110">
        <v>78</v>
      </c>
      <c r="B942" s="144" t="s">
        <v>1739</v>
      </c>
      <c r="C942" s="106" t="s">
        <v>1123</v>
      </c>
      <c r="D942" s="110">
        <v>0</v>
      </c>
      <c r="E942" s="110" t="s">
        <v>4234</v>
      </c>
      <c r="F942" s="122">
        <v>0</v>
      </c>
      <c r="G942" s="122"/>
      <c r="H942" s="122"/>
      <c r="I942" s="122" t="e">
        <f t="shared" si="93"/>
        <v>#DIV/0!</v>
      </c>
      <c r="J942" s="110" t="s">
        <v>2297</v>
      </c>
      <c r="K942" s="106" t="s">
        <v>2298</v>
      </c>
      <c r="L942" s="110" t="s">
        <v>849</v>
      </c>
      <c r="M942" s="267" t="s">
        <v>4760</v>
      </c>
      <c r="N942" s="264">
        <v>43280</v>
      </c>
      <c r="O942" s="263" t="s">
        <v>4059</v>
      </c>
      <c r="P942" s="263" t="s">
        <v>3964</v>
      </c>
      <c r="Q942" s="263" t="s">
        <v>3680</v>
      </c>
      <c r="R942" s="126"/>
    </row>
    <row r="943" spans="1:18" s="34" customFormat="1" ht="30" hidden="1" customHeight="1" outlineLevel="4" x14ac:dyDescent="0.25">
      <c r="A943" s="110">
        <v>79</v>
      </c>
      <c r="B943" s="144" t="s">
        <v>1740</v>
      </c>
      <c r="C943" s="106" t="s">
        <v>1123</v>
      </c>
      <c r="D943" s="110">
        <v>0</v>
      </c>
      <c r="E943" s="110" t="s">
        <v>4234</v>
      </c>
      <c r="F943" s="122">
        <v>0</v>
      </c>
      <c r="G943" s="122"/>
      <c r="H943" s="122"/>
      <c r="I943" s="122" t="e">
        <f t="shared" si="93"/>
        <v>#DIV/0!</v>
      </c>
      <c r="J943" s="110" t="s">
        <v>2297</v>
      </c>
      <c r="K943" s="106" t="s">
        <v>2298</v>
      </c>
      <c r="L943" s="110" t="s">
        <v>849</v>
      </c>
      <c r="M943" s="267" t="s">
        <v>4760</v>
      </c>
      <c r="N943" s="264">
        <v>43280</v>
      </c>
      <c r="O943" s="263" t="s">
        <v>4059</v>
      </c>
      <c r="P943" s="263" t="s">
        <v>3964</v>
      </c>
      <c r="Q943" s="263" t="s">
        <v>3680</v>
      </c>
      <c r="R943" s="126"/>
    </row>
    <row r="944" spans="1:18" s="34" customFormat="1" ht="30" hidden="1" customHeight="1" outlineLevel="4" x14ac:dyDescent="0.25">
      <c r="A944" s="110">
        <v>80</v>
      </c>
      <c r="B944" s="144" t="s">
        <v>1741</v>
      </c>
      <c r="C944" s="106" t="s">
        <v>1123</v>
      </c>
      <c r="D944" s="110">
        <v>0</v>
      </c>
      <c r="E944" s="110" t="s">
        <v>4234</v>
      </c>
      <c r="F944" s="122">
        <v>0</v>
      </c>
      <c r="G944" s="122"/>
      <c r="H944" s="122"/>
      <c r="I944" s="122" t="e">
        <f t="shared" si="93"/>
        <v>#DIV/0!</v>
      </c>
      <c r="J944" s="110" t="s">
        <v>2297</v>
      </c>
      <c r="K944" s="106" t="s">
        <v>2298</v>
      </c>
      <c r="L944" s="110" t="s">
        <v>849</v>
      </c>
      <c r="M944" s="267" t="s">
        <v>4760</v>
      </c>
      <c r="N944" s="264">
        <v>43280</v>
      </c>
      <c r="O944" s="263" t="s">
        <v>4059</v>
      </c>
      <c r="P944" s="263" t="s">
        <v>3964</v>
      </c>
      <c r="Q944" s="263" t="s">
        <v>3680</v>
      </c>
      <c r="R944" s="126"/>
    </row>
    <row r="945" spans="1:18" s="34" customFormat="1" ht="60" hidden="1" customHeight="1" outlineLevel="4" x14ac:dyDescent="0.25">
      <c r="A945" s="110">
        <v>81</v>
      </c>
      <c r="B945" s="144" t="s">
        <v>1742</v>
      </c>
      <c r="C945" s="106" t="s">
        <v>1123</v>
      </c>
      <c r="D945" s="110">
        <v>0</v>
      </c>
      <c r="E945" s="110" t="s">
        <v>4234</v>
      </c>
      <c r="F945" s="122">
        <v>0</v>
      </c>
      <c r="G945" s="122"/>
      <c r="H945" s="122"/>
      <c r="I945" s="122" t="e">
        <f t="shared" si="93"/>
        <v>#DIV/0!</v>
      </c>
      <c r="J945" s="110" t="s">
        <v>2297</v>
      </c>
      <c r="K945" s="106" t="s">
        <v>2298</v>
      </c>
      <c r="L945" s="110" t="s">
        <v>849</v>
      </c>
      <c r="M945" s="267" t="s">
        <v>4760</v>
      </c>
      <c r="N945" s="264">
        <v>43280</v>
      </c>
      <c r="O945" s="263" t="s">
        <v>4059</v>
      </c>
      <c r="P945" s="263" t="s">
        <v>3964</v>
      </c>
      <c r="Q945" s="263" t="s">
        <v>3680</v>
      </c>
      <c r="R945" s="126"/>
    </row>
    <row r="946" spans="1:18" s="34" customFormat="1" ht="30" hidden="1" customHeight="1" outlineLevel="4" x14ac:dyDescent="0.25">
      <c r="A946" s="110">
        <v>82</v>
      </c>
      <c r="B946" s="144" t="s">
        <v>1743</v>
      </c>
      <c r="C946" s="106" t="s">
        <v>1123</v>
      </c>
      <c r="D946" s="110">
        <v>0</v>
      </c>
      <c r="E946" s="110" t="s">
        <v>4234</v>
      </c>
      <c r="F946" s="122">
        <v>0</v>
      </c>
      <c r="G946" s="122"/>
      <c r="H946" s="122"/>
      <c r="I946" s="122" t="e">
        <f t="shared" si="93"/>
        <v>#DIV/0!</v>
      </c>
      <c r="J946" s="110" t="s">
        <v>2297</v>
      </c>
      <c r="K946" s="106" t="s">
        <v>2298</v>
      </c>
      <c r="L946" s="110" t="s">
        <v>849</v>
      </c>
      <c r="M946" s="267" t="s">
        <v>4760</v>
      </c>
      <c r="N946" s="264">
        <v>43280</v>
      </c>
      <c r="O946" s="263" t="s">
        <v>4059</v>
      </c>
      <c r="P946" s="263" t="s">
        <v>3964</v>
      </c>
      <c r="Q946" s="263" t="s">
        <v>3680</v>
      </c>
      <c r="R946" s="126"/>
    </row>
    <row r="947" spans="1:18" s="34" customFormat="1" ht="45" hidden="1" customHeight="1" outlineLevel="4" x14ac:dyDescent="0.25">
      <c r="A947" s="110">
        <v>83</v>
      </c>
      <c r="B947" s="144" t="s">
        <v>1744</v>
      </c>
      <c r="C947" s="106" t="s">
        <v>1123</v>
      </c>
      <c r="D947" s="110">
        <v>0</v>
      </c>
      <c r="E947" s="110" t="s">
        <v>4234</v>
      </c>
      <c r="F947" s="122">
        <v>0</v>
      </c>
      <c r="G947" s="122"/>
      <c r="H947" s="122"/>
      <c r="I947" s="122" t="e">
        <f t="shared" si="93"/>
        <v>#DIV/0!</v>
      </c>
      <c r="J947" s="110" t="s">
        <v>2297</v>
      </c>
      <c r="K947" s="106" t="s">
        <v>2298</v>
      </c>
      <c r="L947" s="110" t="s">
        <v>849</v>
      </c>
      <c r="M947" s="267" t="s">
        <v>4760</v>
      </c>
      <c r="N947" s="264">
        <v>43280</v>
      </c>
      <c r="O947" s="263" t="s">
        <v>4059</v>
      </c>
      <c r="P947" s="263" t="s">
        <v>3964</v>
      </c>
      <c r="Q947" s="263" t="s">
        <v>3680</v>
      </c>
      <c r="R947" s="126"/>
    </row>
    <row r="948" spans="1:18" s="34" customFormat="1" ht="90" hidden="1" customHeight="1" outlineLevel="4" x14ac:dyDescent="0.25">
      <c r="A948" s="110">
        <v>84</v>
      </c>
      <c r="B948" s="144" t="s">
        <v>1745</v>
      </c>
      <c r="C948" s="106" t="s">
        <v>1123</v>
      </c>
      <c r="D948" s="110">
        <v>12</v>
      </c>
      <c r="E948" s="110" t="s">
        <v>4237</v>
      </c>
      <c r="F948" s="122">
        <v>346200</v>
      </c>
      <c r="G948" s="122">
        <v>346200</v>
      </c>
      <c r="H948" s="122">
        <v>0</v>
      </c>
      <c r="I948" s="122">
        <f t="shared" si="93"/>
        <v>0</v>
      </c>
      <c r="J948" s="110" t="s">
        <v>2299</v>
      </c>
      <c r="K948" s="110" t="s">
        <v>892</v>
      </c>
      <c r="L948" s="110" t="s">
        <v>890</v>
      </c>
      <c r="M948" s="267" t="s">
        <v>4760</v>
      </c>
      <c r="N948" s="264">
        <v>43248</v>
      </c>
      <c r="O948" s="263" t="s">
        <v>4052</v>
      </c>
      <c r="P948" s="264">
        <v>43830</v>
      </c>
      <c r="Q948" s="263" t="s">
        <v>3680</v>
      </c>
      <c r="R948" s="126"/>
    </row>
    <row r="949" spans="1:18" s="34" customFormat="1" ht="30" hidden="1" customHeight="1" outlineLevel="4" x14ac:dyDescent="0.25">
      <c r="A949" s="110">
        <v>85</v>
      </c>
      <c r="B949" s="144" t="s">
        <v>1746</v>
      </c>
      <c r="C949" s="106" t="s">
        <v>1123</v>
      </c>
      <c r="D949" s="110">
        <v>14</v>
      </c>
      <c r="E949" s="110" t="s">
        <v>4237</v>
      </c>
      <c r="F949" s="122">
        <v>553140</v>
      </c>
      <c r="G949" s="122">
        <v>553140</v>
      </c>
      <c r="H949" s="122">
        <v>0</v>
      </c>
      <c r="I949" s="122">
        <f t="shared" si="93"/>
        <v>0</v>
      </c>
      <c r="J949" s="110" t="s">
        <v>2299</v>
      </c>
      <c r="K949" s="110" t="s">
        <v>892</v>
      </c>
      <c r="L949" s="110" t="s">
        <v>890</v>
      </c>
      <c r="M949" s="267" t="s">
        <v>4760</v>
      </c>
      <c r="N949" s="264">
        <v>43248</v>
      </c>
      <c r="O949" s="263" t="s">
        <v>4052</v>
      </c>
      <c r="P949" s="264">
        <v>43830</v>
      </c>
      <c r="Q949" s="263" t="s">
        <v>3680</v>
      </c>
      <c r="R949" s="126"/>
    </row>
    <row r="950" spans="1:18" s="34" customFormat="1" ht="30" hidden="1" customHeight="1" outlineLevel="4" x14ac:dyDescent="0.25">
      <c r="A950" s="110">
        <v>86</v>
      </c>
      <c r="B950" s="144" t="s">
        <v>1747</v>
      </c>
      <c r="C950" s="106" t="s">
        <v>1123</v>
      </c>
      <c r="D950" s="110">
        <v>14</v>
      </c>
      <c r="E950" s="110" t="s">
        <v>4237</v>
      </c>
      <c r="F950" s="122">
        <v>581630</v>
      </c>
      <c r="G950" s="122">
        <v>581630</v>
      </c>
      <c r="H950" s="122">
        <v>0</v>
      </c>
      <c r="I950" s="122">
        <f t="shared" si="93"/>
        <v>0</v>
      </c>
      <c r="J950" s="110" t="s">
        <v>2299</v>
      </c>
      <c r="K950" s="110" t="s">
        <v>892</v>
      </c>
      <c r="L950" s="110" t="s">
        <v>890</v>
      </c>
      <c r="M950" s="267" t="s">
        <v>4760</v>
      </c>
      <c r="N950" s="264">
        <v>43248</v>
      </c>
      <c r="O950" s="263" t="s">
        <v>4052</v>
      </c>
      <c r="P950" s="264">
        <v>43830</v>
      </c>
      <c r="Q950" s="263" t="s">
        <v>3680</v>
      </c>
      <c r="R950" s="126"/>
    </row>
    <row r="951" spans="1:18" s="34" customFormat="1" ht="60" hidden="1" customHeight="1" outlineLevel="4" x14ac:dyDescent="0.25">
      <c r="A951" s="110">
        <v>87</v>
      </c>
      <c r="B951" s="144" t="s">
        <v>1748</v>
      </c>
      <c r="C951" s="106" t="s">
        <v>1123</v>
      </c>
      <c r="D951" s="110">
        <v>14</v>
      </c>
      <c r="E951" s="110" t="s">
        <v>4237</v>
      </c>
      <c r="F951" s="122">
        <v>553140</v>
      </c>
      <c r="G951" s="122">
        <v>553140</v>
      </c>
      <c r="H951" s="122">
        <v>0</v>
      </c>
      <c r="I951" s="122">
        <f t="shared" si="93"/>
        <v>0</v>
      </c>
      <c r="J951" s="110" t="s">
        <v>2299</v>
      </c>
      <c r="K951" s="110" t="s">
        <v>892</v>
      </c>
      <c r="L951" s="110" t="s">
        <v>890</v>
      </c>
      <c r="M951" s="267" t="s">
        <v>4760</v>
      </c>
      <c r="N951" s="264">
        <v>43248</v>
      </c>
      <c r="O951" s="263" t="s">
        <v>4052</v>
      </c>
      <c r="P951" s="264">
        <v>43830</v>
      </c>
      <c r="Q951" s="263" t="s">
        <v>3680</v>
      </c>
      <c r="R951" s="126"/>
    </row>
    <row r="952" spans="1:18" s="34" customFormat="1" ht="60" hidden="1" customHeight="1" outlineLevel="4" x14ac:dyDescent="0.25">
      <c r="A952" s="110">
        <v>88</v>
      </c>
      <c r="B952" s="144" t="s">
        <v>1749</v>
      </c>
      <c r="C952" s="106" t="s">
        <v>1123</v>
      </c>
      <c r="D952" s="110">
        <v>12</v>
      </c>
      <c r="E952" s="110" t="s">
        <v>4237</v>
      </c>
      <c r="F952" s="122">
        <v>498540</v>
      </c>
      <c r="G952" s="122">
        <v>498540</v>
      </c>
      <c r="H952" s="122">
        <v>0</v>
      </c>
      <c r="I952" s="122">
        <f t="shared" si="93"/>
        <v>0</v>
      </c>
      <c r="J952" s="110" t="s">
        <v>2299</v>
      </c>
      <c r="K952" s="110" t="s">
        <v>892</v>
      </c>
      <c r="L952" s="110" t="s">
        <v>890</v>
      </c>
      <c r="M952" s="267" t="s">
        <v>4760</v>
      </c>
      <c r="N952" s="264">
        <v>43248</v>
      </c>
      <c r="O952" s="263" t="s">
        <v>4052</v>
      </c>
      <c r="P952" s="264">
        <v>43830</v>
      </c>
      <c r="Q952" s="263" t="s">
        <v>3680</v>
      </c>
      <c r="R952" s="126"/>
    </row>
    <row r="953" spans="1:18" s="34" customFormat="1" ht="30" hidden="1" customHeight="1" outlineLevel="4" x14ac:dyDescent="0.25">
      <c r="A953" s="110">
        <v>89</v>
      </c>
      <c r="B953" s="144" t="s">
        <v>1750</v>
      </c>
      <c r="C953" s="106" t="s">
        <v>1123</v>
      </c>
      <c r="D953" s="110">
        <v>2</v>
      </c>
      <c r="E953" s="110" t="s">
        <v>4234</v>
      </c>
      <c r="F953" s="122">
        <v>1050530</v>
      </c>
      <c r="G953" s="122">
        <v>1050530</v>
      </c>
      <c r="H953" s="122">
        <v>0</v>
      </c>
      <c r="I953" s="122">
        <f t="shared" si="93"/>
        <v>0</v>
      </c>
      <c r="J953" s="110" t="s">
        <v>2300</v>
      </c>
      <c r="K953" s="110" t="s">
        <v>4070</v>
      </c>
      <c r="L953" s="110" t="s">
        <v>890</v>
      </c>
      <c r="M953" s="267" t="s">
        <v>4760</v>
      </c>
      <c r="N953" s="264">
        <v>43378</v>
      </c>
      <c r="O953" s="263" t="s">
        <v>4071</v>
      </c>
      <c r="P953" s="264">
        <v>43830</v>
      </c>
      <c r="Q953" s="263" t="s">
        <v>3680</v>
      </c>
      <c r="R953" s="126"/>
    </row>
    <row r="954" spans="1:18" s="34" customFormat="1" ht="45" hidden="1" customHeight="1" outlineLevel="4" x14ac:dyDescent="0.25">
      <c r="A954" s="110">
        <v>90</v>
      </c>
      <c r="B954" s="144" t="s">
        <v>1751</v>
      </c>
      <c r="C954" s="106" t="s">
        <v>1123</v>
      </c>
      <c r="D954" s="110">
        <v>5</v>
      </c>
      <c r="E954" s="110" t="s">
        <v>724</v>
      </c>
      <c r="F954" s="122">
        <v>196000</v>
      </c>
      <c r="G954" s="122">
        <v>196000</v>
      </c>
      <c r="H954" s="122">
        <v>0</v>
      </c>
      <c r="I954" s="122">
        <f t="shared" si="93"/>
        <v>0</v>
      </c>
      <c r="J954" s="110" t="s">
        <v>2301</v>
      </c>
      <c r="K954" s="110" t="s">
        <v>2302</v>
      </c>
      <c r="L954" s="110" t="s">
        <v>890</v>
      </c>
      <c r="M954" s="267" t="s">
        <v>4760</v>
      </c>
      <c r="N954" s="264">
        <v>43150</v>
      </c>
      <c r="O954" s="263" t="s">
        <v>4042</v>
      </c>
      <c r="P954" s="264">
        <v>43830</v>
      </c>
      <c r="Q954" s="263" t="s">
        <v>3680</v>
      </c>
      <c r="R954" s="126"/>
    </row>
    <row r="955" spans="1:18" s="34" customFormat="1" ht="45" hidden="1" customHeight="1" outlineLevel="4" x14ac:dyDescent="0.25">
      <c r="A955" s="110">
        <v>91</v>
      </c>
      <c r="B955" s="144" t="s">
        <v>1752</v>
      </c>
      <c r="C955" s="106" t="s">
        <v>1123</v>
      </c>
      <c r="D955" s="110">
        <v>50</v>
      </c>
      <c r="E955" s="110" t="s">
        <v>4234</v>
      </c>
      <c r="F955" s="122">
        <v>714000</v>
      </c>
      <c r="G955" s="122">
        <v>714000</v>
      </c>
      <c r="H955" s="122">
        <v>0</v>
      </c>
      <c r="I955" s="122">
        <f t="shared" si="93"/>
        <v>0</v>
      </c>
      <c r="J955" s="110" t="s">
        <v>2303</v>
      </c>
      <c r="K955" s="110" t="s">
        <v>2304</v>
      </c>
      <c r="L955" s="110" t="s">
        <v>890</v>
      </c>
      <c r="M955" s="267" t="s">
        <v>4760</v>
      </c>
      <c r="N955" s="264">
        <v>43280</v>
      </c>
      <c r="O955" s="263" t="s">
        <v>4057</v>
      </c>
      <c r="P955" s="263" t="s">
        <v>3964</v>
      </c>
      <c r="Q955" s="263" t="s">
        <v>3680</v>
      </c>
      <c r="R955" s="126"/>
    </row>
    <row r="956" spans="1:18" s="34" customFormat="1" ht="30" hidden="1" customHeight="1" outlineLevel="4" x14ac:dyDescent="0.25">
      <c r="A956" s="110">
        <v>92</v>
      </c>
      <c r="B956" s="144" t="s">
        <v>1753</v>
      </c>
      <c r="C956" s="106" t="s">
        <v>1123</v>
      </c>
      <c r="D956" s="110">
        <v>1</v>
      </c>
      <c r="E956" s="110" t="s">
        <v>4234</v>
      </c>
      <c r="F956" s="122">
        <v>149900</v>
      </c>
      <c r="G956" s="122">
        <v>149900</v>
      </c>
      <c r="H956" s="122">
        <v>100</v>
      </c>
      <c r="I956" s="122">
        <f t="shared" si="93"/>
        <v>6.6711140760506999E-4</v>
      </c>
      <c r="J956" s="110" t="s">
        <v>2305</v>
      </c>
      <c r="K956" s="110" t="s">
        <v>2302</v>
      </c>
      <c r="L956" s="110" t="s">
        <v>890</v>
      </c>
      <c r="M956" s="267" t="s">
        <v>4760</v>
      </c>
      <c r="N956" s="264">
        <v>43209</v>
      </c>
      <c r="O956" s="263" t="s">
        <v>4050</v>
      </c>
      <c r="P956" s="264">
        <v>43830</v>
      </c>
      <c r="Q956" s="263" t="s">
        <v>3680</v>
      </c>
      <c r="R956" s="126"/>
    </row>
    <row r="957" spans="1:18" s="34" customFormat="1" ht="30" hidden="1" customHeight="1" outlineLevel="4" x14ac:dyDescent="0.25">
      <c r="A957" s="110">
        <v>93</v>
      </c>
      <c r="B957" s="144" t="s">
        <v>1754</v>
      </c>
      <c r="C957" s="106" t="s">
        <v>1123</v>
      </c>
      <c r="D957" s="110">
        <v>1</v>
      </c>
      <c r="E957" s="110" t="s">
        <v>4234</v>
      </c>
      <c r="F957" s="122">
        <v>158800</v>
      </c>
      <c r="G957" s="122">
        <v>158800</v>
      </c>
      <c r="H957" s="122">
        <v>0</v>
      </c>
      <c r="I957" s="122">
        <f t="shared" si="93"/>
        <v>0</v>
      </c>
      <c r="J957" s="110" t="s">
        <v>2305</v>
      </c>
      <c r="K957" s="110" t="s">
        <v>2302</v>
      </c>
      <c r="L957" s="110" t="s">
        <v>890</v>
      </c>
      <c r="M957" s="267" t="s">
        <v>4760</v>
      </c>
      <c r="N957" s="264">
        <v>43209</v>
      </c>
      <c r="O957" s="263" t="s">
        <v>4050</v>
      </c>
      <c r="P957" s="264">
        <v>43830</v>
      </c>
      <c r="Q957" s="263" t="s">
        <v>3680</v>
      </c>
      <c r="R957" s="126"/>
    </row>
    <row r="958" spans="1:18" s="34" customFormat="1" ht="30" hidden="1" customHeight="1" outlineLevel="4" x14ac:dyDescent="0.25">
      <c r="A958" s="110">
        <v>94</v>
      </c>
      <c r="B958" s="144" t="s">
        <v>1755</v>
      </c>
      <c r="C958" s="106" t="s">
        <v>1123</v>
      </c>
      <c r="D958" s="110">
        <v>1</v>
      </c>
      <c r="E958" s="110" t="s">
        <v>4234</v>
      </c>
      <c r="F958" s="122">
        <v>158800</v>
      </c>
      <c r="G958" s="122">
        <v>158800</v>
      </c>
      <c r="H958" s="122">
        <v>100</v>
      </c>
      <c r="I958" s="122">
        <f t="shared" si="93"/>
        <v>6.2972292191435767E-4</v>
      </c>
      <c r="J958" s="110" t="s">
        <v>2305</v>
      </c>
      <c r="K958" s="110" t="s">
        <v>2302</v>
      </c>
      <c r="L958" s="110" t="s">
        <v>890</v>
      </c>
      <c r="M958" s="267" t="s">
        <v>4760</v>
      </c>
      <c r="N958" s="264">
        <v>43209</v>
      </c>
      <c r="O958" s="263" t="s">
        <v>4050</v>
      </c>
      <c r="P958" s="264">
        <v>43830</v>
      </c>
      <c r="Q958" s="263" t="s">
        <v>3680</v>
      </c>
      <c r="R958" s="126"/>
    </row>
    <row r="959" spans="1:18" s="34" customFormat="1" ht="30" hidden="1" customHeight="1" outlineLevel="4" x14ac:dyDescent="0.25">
      <c r="A959" s="110">
        <v>95</v>
      </c>
      <c r="B959" s="144" t="s">
        <v>1756</v>
      </c>
      <c r="C959" s="106" t="s">
        <v>1123</v>
      </c>
      <c r="D959" s="110">
        <v>1</v>
      </c>
      <c r="E959" s="110" t="s">
        <v>4234</v>
      </c>
      <c r="F959" s="122">
        <v>158800</v>
      </c>
      <c r="G959" s="122">
        <v>158800</v>
      </c>
      <c r="H959" s="122">
        <v>0</v>
      </c>
      <c r="I959" s="122">
        <f t="shared" si="93"/>
        <v>0</v>
      </c>
      <c r="J959" s="110" t="s">
        <v>2305</v>
      </c>
      <c r="K959" s="110" t="s">
        <v>2302</v>
      </c>
      <c r="L959" s="110" t="s">
        <v>890</v>
      </c>
      <c r="M959" s="267" t="s">
        <v>4760</v>
      </c>
      <c r="N959" s="264">
        <v>43209</v>
      </c>
      <c r="O959" s="263" t="s">
        <v>4050</v>
      </c>
      <c r="P959" s="264">
        <v>43830</v>
      </c>
      <c r="Q959" s="263" t="s">
        <v>3680</v>
      </c>
      <c r="R959" s="126"/>
    </row>
    <row r="960" spans="1:18" s="34" customFormat="1" ht="30" hidden="1" customHeight="1" outlineLevel="4" x14ac:dyDescent="0.25">
      <c r="A960" s="110">
        <v>96</v>
      </c>
      <c r="B960" s="144" t="s">
        <v>1757</v>
      </c>
      <c r="C960" s="106" t="s">
        <v>1123</v>
      </c>
      <c r="D960" s="110">
        <v>1</v>
      </c>
      <c r="E960" s="110" t="s">
        <v>4234</v>
      </c>
      <c r="F960" s="122">
        <v>149900</v>
      </c>
      <c r="G960" s="122">
        <v>149900</v>
      </c>
      <c r="H960" s="122">
        <v>100</v>
      </c>
      <c r="I960" s="122">
        <f t="shared" si="93"/>
        <v>6.6711140760506999E-4</v>
      </c>
      <c r="J960" s="110" t="s">
        <v>2305</v>
      </c>
      <c r="K960" s="110" t="s">
        <v>2302</v>
      </c>
      <c r="L960" s="110" t="s">
        <v>890</v>
      </c>
      <c r="M960" s="267" t="s">
        <v>4760</v>
      </c>
      <c r="N960" s="264">
        <v>43209</v>
      </c>
      <c r="O960" s="263" t="s">
        <v>4050</v>
      </c>
      <c r="P960" s="264">
        <v>43830</v>
      </c>
      <c r="Q960" s="263" t="s">
        <v>3680</v>
      </c>
      <c r="R960" s="126"/>
    </row>
    <row r="961" spans="1:18" s="34" customFormat="1" ht="30" hidden="1" customHeight="1" outlineLevel="4" x14ac:dyDescent="0.25">
      <c r="A961" s="110">
        <v>97</v>
      </c>
      <c r="B961" s="144" t="s">
        <v>1758</v>
      </c>
      <c r="C961" s="106" t="s">
        <v>1123</v>
      </c>
      <c r="D961" s="110">
        <v>1</v>
      </c>
      <c r="E961" s="110" t="s">
        <v>4234</v>
      </c>
      <c r="F961" s="122">
        <v>158800</v>
      </c>
      <c r="G961" s="122">
        <v>158800</v>
      </c>
      <c r="H961" s="122">
        <v>0</v>
      </c>
      <c r="I961" s="122">
        <f t="shared" si="93"/>
        <v>0</v>
      </c>
      <c r="J961" s="110" t="s">
        <v>2305</v>
      </c>
      <c r="K961" s="110" t="s">
        <v>2302</v>
      </c>
      <c r="L961" s="110" t="s">
        <v>890</v>
      </c>
      <c r="M961" s="267" t="s">
        <v>4760</v>
      </c>
      <c r="N961" s="264">
        <v>43209</v>
      </c>
      <c r="O961" s="263" t="s">
        <v>4050</v>
      </c>
      <c r="P961" s="264">
        <v>43830</v>
      </c>
      <c r="Q961" s="263" t="s">
        <v>3680</v>
      </c>
      <c r="R961" s="126"/>
    </row>
    <row r="962" spans="1:18" s="34" customFormat="1" ht="30" hidden="1" customHeight="1" outlineLevel="4" x14ac:dyDescent="0.25">
      <c r="A962" s="110">
        <v>98</v>
      </c>
      <c r="B962" s="144" t="s">
        <v>1759</v>
      </c>
      <c r="C962" s="106" t="s">
        <v>1123</v>
      </c>
      <c r="D962" s="110">
        <v>1</v>
      </c>
      <c r="E962" s="110" t="s">
        <v>4234</v>
      </c>
      <c r="F962" s="122">
        <v>158800</v>
      </c>
      <c r="G962" s="122">
        <v>158800</v>
      </c>
      <c r="H962" s="122">
        <v>100</v>
      </c>
      <c r="I962" s="122">
        <f t="shared" si="93"/>
        <v>6.2972292191435767E-4</v>
      </c>
      <c r="J962" s="110" t="s">
        <v>2305</v>
      </c>
      <c r="K962" s="110" t="s">
        <v>2302</v>
      </c>
      <c r="L962" s="110" t="s">
        <v>890</v>
      </c>
      <c r="M962" s="267" t="s">
        <v>4760</v>
      </c>
      <c r="N962" s="264">
        <v>43209</v>
      </c>
      <c r="O962" s="263" t="s">
        <v>4050</v>
      </c>
      <c r="P962" s="264">
        <v>43830</v>
      </c>
      <c r="Q962" s="263" t="s">
        <v>3680</v>
      </c>
      <c r="R962" s="126"/>
    </row>
    <row r="963" spans="1:18" s="34" customFormat="1" ht="30" hidden="1" customHeight="1" outlineLevel="4" x14ac:dyDescent="0.25">
      <c r="A963" s="110">
        <v>99</v>
      </c>
      <c r="B963" s="144" t="s">
        <v>1760</v>
      </c>
      <c r="C963" s="106" t="s">
        <v>1123</v>
      </c>
      <c r="D963" s="110">
        <v>1</v>
      </c>
      <c r="E963" s="110" t="s">
        <v>4234</v>
      </c>
      <c r="F963" s="122">
        <v>149900</v>
      </c>
      <c r="G963" s="122">
        <v>149900</v>
      </c>
      <c r="H963" s="122">
        <v>0</v>
      </c>
      <c r="I963" s="122">
        <f t="shared" si="93"/>
        <v>0</v>
      </c>
      <c r="J963" s="110" t="s">
        <v>2305</v>
      </c>
      <c r="K963" s="110" t="s">
        <v>2302</v>
      </c>
      <c r="L963" s="110" t="s">
        <v>890</v>
      </c>
      <c r="M963" s="267" t="s">
        <v>4760</v>
      </c>
      <c r="N963" s="264">
        <v>43209</v>
      </c>
      <c r="O963" s="263" t="s">
        <v>4050</v>
      </c>
      <c r="P963" s="264">
        <v>43830</v>
      </c>
      <c r="Q963" s="263" t="s">
        <v>3680</v>
      </c>
      <c r="R963" s="126"/>
    </row>
    <row r="964" spans="1:18" s="34" customFormat="1" ht="30" hidden="1" customHeight="1" outlineLevel="4" x14ac:dyDescent="0.25">
      <c r="A964" s="110">
        <v>100</v>
      </c>
      <c r="B964" s="144" t="s">
        <v>1761</v>
      </c>
      <c r="C964" s="106" t="s">
        <v>1123</v>
      </c>
      <c r="D964" s="110">
        <v>1</v>
      </c>
      <c r="E964" s="110" t="s">
        <v>4234</v>
      </c>
      <c r="F964" s="122">
        <v>149900</v>
      </c>
      <c r="G964" s="122">
        <v>149900</v>
      </c>
      <c r="H964" s="122">
        <v>0</v>
      </c>
      <c r="I964" s="122">
        <f t="shared" si="93"/>
        <v>0</v>
      </c>
      <c r="J964" s="110" t="s">
        <v>2305</v>
      </c>
      <c r="K964" s="110" t="s">
        <v>2302</v>
      </c>
      <c r="L964" s="110" t="s">
        <v>890</v>
      </c>
      <c r="M964" s="267" t="s">
        <v>4760</v>
      </c>
      <c r="N964" s="264">
        <v>43209</v>
      </c>
      <c r="O964" s="263" t="s">
        <v>4050</v>
      </c>
      <c r="P964" s="264">
        <v>43830</v>
      </c>
      <c r="Q964" s="263" t="s">
        <v>3680</v>
      </c>
      <c r="R964" s="126"/>
    </row>
    <row r="965" spans="1:18" s="34" customFormat="1" ht="30" hidden="1" customHeight="1" outlineLevel="4" x14ac:dyDescent="0.25">
      <c r="A965" s="110">
        <v>101</v>
      </c>
      <c r="B965" s="144" t="s">
        <v>1762</v>
      </c>
      <c r="C965" s="106" t="s">
        <v>1123</v>
      </c>
      <c r="D965" s="110">
        <v>1</v>
      </c>
      <c r="E965" s="110" t="s">
        <v>4234</v>
      </c>
      <c r="F965" s="122">
        <v>149900</v>
      </c>
      <c r="G965" s="122">
        <v>149900</v>
      </c>
      <c r="H965" s="122">
        <v>0</v>
      </c>
      <c r="I965" s="122">
        <f t="shared" si="93"/>
        <v>0</v>
      </c>
      <c r="J965" s="110" t="s">
        <v>2305</v>
      </c>
      <c r="K965" s="110" t="s">
        <v>2302</v>
      </c>
      <c r="L965" s="110" t="s">
        <v>890</v>
      </c>
      <c r="M965" s="267" t="s">
        <v>4760</v>
      </c>
      <c r="N965" s="264">
        <v>43209</v>
      </c>
      <c r="O965" s="263" t="s">
        <v>4050</v>
      </c>
      <c r="P965" s="264">
        <v>43830</v>
      </c>
      <c r="Q965" s="263" t="s">
        <v>3680</v>
      </c>
      <c r="R965" s="126"/>
    </row>
    <row r="966" spans="1:18" s="34" customFormat="1" ht="45" hidden="1" customHeight="1" outlineLevel="4" x14ac:dyDescent="0.25">
      <c r="A966" s="110">
        <v>102</v>
      </c>
      <c r="B966" s="144" t="s">
        <v>1763</v>
      </c>
      <c r="C966" s="106" t="s">
        <v>1123</v>
      </c>
      <c r="D966" s="110">
        <v>10</v>
      </c>
      <c r="E966" s="110" t="s">
        <v>4237</v>
      </c>
      <c r="F966" s="122">
        <v>449270</v>
      </c>
      <c r="G966" s="122">
        <v>449270</v>
      </c>
      <c r="H966" s="122">
        <v>0</v>
      </c>
      <c r="I966" s="122">
        <f t="shared" si="93"/>
        <v>0</v>
      </c>
      <c r="J966" s="110" t="s">
        <v>2306</v>
      </c>
      <c r="K966" s="110" t="s">
        <v>2307</v>
      </c>
      <c r="L966" s="110" t="s">
        <v>890</v>
      </c>
      <c r="M966" s="267" t="s">
        <v>4760</v>
      </c>
      <c r="N966" s="264">
        <v>43150</v>
      </c>
      <c r="O966" s="263" t="s">
        <v>4041</v>
      </c>
      <c r="P966" s="264">
        <v>43830</v>
      </c>
      <c r="Q966" s="263" t="s">
        <v>3680</v>
      </c>
      <c r="R966" s="126"/>
    </row>
    <row r="967" spans="1:18" s="34" customFormat="1" ht="75" hidden="1" customHeight="1" outlineLevel="4" x14ac:dyDescent="0.25">
      <c r="A967" s="110">
        <v>103</v>
      </c>
      <c r="B967" s="144" t="s">
        <v>1764</v>
      </c>
      <c r="C967" s="106" t="s">
        <v>1123</v>
      </c>
      <c r="D967" s="110">
        <v>24</v>
      </c>
      <c r="E967" s="110" t="s">
        <v>4237</v>
      </c>
      <c r="F967" s="122">
        <v>1078248</v>
      </c>
      <c r="G967" s="122">
        <v>1078248</v>
      </c>
      <c r="H967" s="122">
        <v>0</v>
      </c>
      <c r="I967" s="122">
        <f t="shared" si="93"/>
        <v>0</v>
      </c>
      <c r="J967" s="110" t="s">
        <v>2306</v>
      </c>
      <c r="K967" s="110" t="s">
        <v>2307</v>
      </c>
      <c r="L967" s="110" t="s">
        <v>890</v>
      </c>
      <c r="M967" s="267" t="s">
        <v>4760</v>
      </c>
      <c r="N967" s="264">
        <v>43150</v>
      </c>
      <c r="O967" s="263" t="s">
        <v>4041</v>
      </c>
      <c r="P967" s="264">
        <v>43830</v>
      </c>
      <c r="Q967" s="263" t="s">
        <v>3680</v>
      </c>
      <c r="R967" s="126"/>
    </row>
    <row r="968" spans="1:18" s="34" customFormat="1" ht="45" hidden="1" customHeight="1" outlineLevel="4" x14ac:dyDescent="0.25">
      <c r="A968" s="110">
        <v>104</v>
      </c>
      <c r="B968" s="144" t="s">
        <v>1765</v>
      </c>
      <c r="C968" s="106" t="s">
        <v>1123</v>
      </c>
      <c r="D968" s="110">
        <v>14</v>
      </c>
      <c r="E968" s="110" t="s">
        <v>4237</v>
      </c>
      <c r="F968" s="122">
        <v>628978</v>
      </c>
      <c r="G968" s="122">
        <v>628978</v>
      </c>
      <c r="H968" s="122">
        <v>0</v>
      </c>
      <c r="I968" s="122">
        <f t="shared" si="93"/>
        <v>0</v>
      </c>
      <c r="J968" s="110" t="s">
        <v>2306</v>
      </c>
      <c r="K968" s="110" t="s">
        <v>2307</v>
      </c>
      <c r="L968" s="110" t="s">
        <v>890</v>
      </c>
      <c r="M968" s="267" t="s">
        <v>4760</v>
      </c>
      <c r="N968" s="264">
        <v>43150</v>
      </c>
      <c r="O968" s="263" t="s">
        <v>4041</v>
      </c>
      <c r="P968" s="264">
        <v>43830</v>
      </c>
      <c r="Q968" s="263" t="s">
        <v>3680</v>
      </c>
      <c r="R968" s="126"/>
    </row>
    <row r="969" spans="1:18" s="34" customFormat="1" ht="45" hidden="1" customHeight="1" outlineLevel="4" x14ac:dyDescent="0.25">
      <c r="A969" s="110">
        <v>105</v>
      </c>
      <c r="B969" s="144" t="s">
        <v>1766</v>
      </c>
      <c r="C969" s="106" t="s">
        <v>1123</v>
      </c>
      <c r="D969" s="110">
        <v>14</v>
      </c>
      <c r="E969" s="110" t="s">
        <v>4237</v>
      </c>
      <c r="F969" s="122">
        <v>628978</v>
      </c>
      <c r="G969" s="122">
        <v>628978</v>
      </c>
      <c r="H969" s="122">
        <v>0</v>
      </c>
      <c r="I969" s="122">
        <f t="shared" si="93"/>
        <v>0</v>
      </c>
      <c r="J969" s="110" t="s">
        <v>2306</v>
      </c>
      <c r="K969" s="110" t="s">
        <v>2307</v>
      </c>
      <c r="L969" s="110" t="s">
        <v>890</v>
      </c>
      <c r="M969" s="267" t="s">
        <v>4760</v>
      </c>
      <c r="N969" s="264">
        <v>43150</v>
      </c>
      <c r="O969" s="263" t="s">
        <v>4041</v>
      </c>
      <c r="P969" s="264">
        <v>43830</v>
      </c>
      <c r="Q969" s="263" t="s">
        <v>3680</v>
      </c>
      <c r="R969" s="126"/>
    </row>
    <row r="970" spans="1:18" s="34" customFormat="1" ht="45" hidden="1" customHeight="1" outlineLevel="4" x14ac:dyDescent="0.25">
      <c r="A970" s="110">
        <v>106</v>
      </c>
      <c r="B970" s="144" t="s">
        <v>1767</v>
      </c>
      <c r="C970" s="106" t="s">
        <v>1123</v>
      </c>
      <c r="D970" s="110">
        <v>10</v>
      </c>
      <c r="E970" s="110" t="s">
        <v>4237</v>
      </c>
      <c r="F970" s="122">
        <v>449270</v>
      </c>
      <c r="G970" s="122">
        <v>449270</v>
      </c>
      <c r="H970" s="122">
        <v>0</v>
      </c>
      <c r="I970" s="122">
        <f t="shared" si="93"/>
        <v>0</v>
      </c>
      <c r="J970" s="110" t="s">
        <v>2306</v>
      </c>
      <c r="K970" s="110" t="s">
        <v>2307</v>
      </c>
      <c r="L970" s="110" t="s">
        <v>890</v>
      </c>
      <c r="M970" s="267" t="s">
        <v>4760</v>
      </c>
      <c r="N970" s="264">
        <v>43150</v>
      </c>
      <c r="O970" s="263" t="s">
        <v>4041</v>
      </c>
      <c r="P970" s="264">
        <v>43830</v>
      </c>
      <c r="Q970" s="263" t="s">
        <v>3680</v>
      </c>
      <c r="R970" s="126"/>
    </row>
    <row r="971" spans="1:18" s="34" customFormat="1" ht="45" hidden="1" customHeight="1" outlineLevel="4" x14ac:dyDescent="0.25">
      <c r="A971" s="110">
        <v>107</v>
      </c>
      <c r="B971" s="144" t="s">
        <v>1768</v>
      </c>
      <c r="C971" s="106" t="s">
        <v>1123</v>
      </c>
      <c r="D971" s="110">
        <v>6</v>
      </c>
      <c r="E971" s="110" t="s">
        <v>4237</v>
      </c>
      <c r="F971" s="122">
        <v>269562</v>
      </c>
      <c r="G971" s="122">
        <v>269562</v>
      </c>
      <c r="H971" s="122">
        <v>0</v>
      </c>
      <c r="I971" s="122">
        <f t="shared" si="93"/>
        <v>0</v>
      </c>
      <c r="J971" s="110" t="s">
        <v>2306</v>
      </c>
      <c r="K971" s="110" t="s">
        <v>2307</v>
      </c>
      <c r="L971" s="110" t="s">
        <v>890</v>
      </c>
      <c r="M971" s="267" t="s">
        <v>4760</v>
      </c>
      <c r="N971" s="264">
        <v>43150</v>
      </c>
      <c r="O971" s="263" t="s">
        <v>4041</v>
      </c>
      <c r="P971" s="264">
        <v>43830</v>
      </c>
      <c r="Q971" s="263" t="s">
        <v>3680</v>
      </c>
      <c r="R971" s="126"/>
    </row>
    <row r="972" spans="1:18" s="34" customFormat="1" ht="30" hidden="1" customHeight="1" outlineLevel="4" x14ac:dyDescent="0.25">
      <c r="A972" s="110">
        <v>108</v>
      </c>
      <c r="B972" s="144" t="s">
        <v>1769</v>
      </c>
      <c r="C972" s="106" t="s">
        <v>1123</v>
      </c>
      <c r="D972" s="110">
        <v>10</v>
      </c>
      <c r="E972" s="110" t="s">
        <v>4237</v>
      </c>
      <c r="F972" s="122">
        <v>449270</v>
      </c>
      <c r="G972" s="122">
        <v>449270</v>
      </c>
      <c r="H972" s="122">
        <v>0</v>
      </c>
      <c r="I972" s="122">
        <f t="shared" si="93"/>
        <v>0</v>
      </c>
      <c r="J972" s="110" t="s">
        <v>2306</v>
      </c>
      <c r="K972" s="110" t="s">
        <v>2307</v>
      </c>
      <c r="L972" s="110" t="s">
        <v>890</v>
      </c>
      <c r="M972" s="267" t="s">
        <v>4760</v>
      </c>
      <c r="N972" s="264">
        <v>43150</v>
      </c>
      <c r="O972" s="263" t="s">
        <v>4041</v>
      </c>
      <c r="P972" s="264">
        <v>43830</v>
      </c>
      <c r="Q972" s="263" t="s">
        <v>3680</v>
      </c>
      <c r="R972" s="126"/>
    </row>
    <row r="973" spans="1:18" s="34" customFormat="1" ht="30" hidden="1" customHeight="1" outlineLevel="4" x14ac:dyDescent="0.25">
      <c r="A973" s="110">
        <v>109</v>
      </c>
      <c r="B973" s="144" t="s">
        <v>1770</v>
      </c>
      <c r="C973" s="106" t="s">
        <v>1123</v>
      </c>
      <c r="D973" s="110">
        <v>10</v>
      </c>
      <c r="E973" s="110" t="s">
        <v>4237</v>
      </c>
      <c r="F973" s="122">
        <v>449270</v>
      </c>
      <c r="G973" s="122">
        <v>449270</v>
      </c>
      <c r="H973" s="122">
        <v>0</v>
      </c>
      <c r="I973" s="122">
        <f t="shared" si="93"/>
        <v>0</v>
      </c>
      <c r="J973" s="110" t="s">
        <v>2306</v>
      </c>
      <c r="K973" s="110" t="s">
        <v>2307</v>
      </c>
      <c r="L973" s="110" t="s">
        <v>890</v>
      </c>
      <c r="M973" s="267" t="s">
        <v>4760</v>
      </c>
      <c r="N973" s="264">
        <v>43150</v>
      </c>
      <c r="O973" s="263" t="s">
        <v>4041</v>
      </c>
      <c r="P973" s="264">
        <v>43830</v>
      </c>
      <c r="Q973" s="263" t="s">
        <v>3680</v>
      </c>
      <c r="R973" s="126"/>
    </row>
    <row r="974" spans="1:18" s="34" customFormat="1" ht="45" hidden="1" customHeight="1" outlineLevel="4" x14ac:dyDescent="0.25">
      <c r="A974" s="110">
        <v>110</v>
      </c>
      <c r="B974" s="144" t="s">
        <v>1771</v>
      </c>
      <c r="C974" s="106" t="s">
        <v>1123</v>
      </c>
      <c r="D974" s="110">
        <v>24</v>
      </c>
      <c r="E974" s="110" t="s">
        <v>4237</v>
      </c>
      <c r="F974" s="122">
        <v>1078248</v>
      </c>
      <c r="G974" s="122">
        <v>1078248</v>
      </c>
      <c r="H974" s="122">
        <v>0</v>
      </c>
      <c r="I974" s="122">
        <f t="shared" si="93"/>
        <v>0</v>
      </c>
      <c r="J974" s="110" t="s">
        <v>2306</v>
      </c>
      <c r="K974" s="110" t="s">
        <v>2307</v>
      </c>
      <c r="L974" s="110" t="s">
        <v>890</v>
      </c>
      <c r="M974" s="267" t="s">
        <v>4760</v>
      </c>
      <c r="N974" s="264">
        <v>43150</v>
      </c>
      <c r="O974" s="263" t="s">
        <v>4041</v>
      </c>
      <c r="P974" s="264">
        <v>43830</v>
      </c>
      <c r="Q974" s="263" t="s">
        <v>3680</v>
      </c>
      <c r="R974" s="126"/>
    </row>
    <row r="975" spans="1:18" s="34" customFormat="1" ht="45" hidden="1" customHeight="1" outlineLevel="4" x14ac:dyDescent="0.25">
      <c r="A975" s="110">
        <v>111</v>
      </c>
      <c r="B975" s="144" t="s">
        <v>1772</v>
      </c>
      <c r="C975" s="106" t="s">
        <v>1123</v>
      </c>
      <c r="D975" s="110">
        <v>20</v>
      </c>
      <c r="E975" s="110" t="s">
        <v>4237</v>
      </c>
      <c r="F975" s="122">
        <v>898540</v>
      </c>
      <c r="G975" s="122">
        <v>898540</v>
      </c>
      <c r="H975" s="122">
        <v>0</v>
      </c>
      <c r="I975" s="122">
        <f t="shared" si="93"/>
        <v>0</v>
      </c>
      <c r="J975" s="110" t="s">
        <v>2306</v>
      </c>
      <c r="K975" s="110" t="s">
        <v>2307</v>
      </c>
      <c r="L975" s="110" t="s">
        <v>890</v>
      </c>
      <c r="M975" s="267" t="s">
        <v>4760</v>
      </c>
      <c r="N975" s="264">
        <v>43150</v>
      </c>
      <c r="O975" s="263" t="s">
        <v>4041</v>
      </c>
      <c r="P975" s="264">
        <v>43830</v>
      </c>
      <c r="Q975" s="263" t="s">
        <v>3680</v>
      </c>
      <c r="R975" s="126"/>
    </row>
    <row r="976" spans="1:18" s="34" customFormat="1" ht="45" hidden="1" customHeight="1" outlineLevel="4" x14ac:dyDescent="0.25">
      <c r="A976" s="110">
        <v>112</v>
      </c>
      <c r="B976" s="144" t="s">
        <v>1773</v>
      </c>
      <c r="C976" s="106" t="s">
        <v>1123</v>
      </c>
      <c r="D976" s="110">
        <v>20</v>
      </c>
      <c r="E976" s="110" t="s">
        <v>4237</v>
      </c>
      <c r="F976" s="122">
        <v>898540</v>
      </c>
      <c r="G976" s="122">
        <v>898540</v>
      </c>
      <c r="H976" s="122">
        <v>0</v>
      </c>
      <c r="I976" s="122">
        <f t="shared" si="93"/>
        <v>0</v>
      </c>
      <c r="J976" s="110" t="s">
        <v>2306</v>
      </c>
      <c r="K976" s="110" t="s">
        <v>2307</v>
      </c>
      <c r="L976" s="110" t="s">
        <v>890</v>
      </c>
      <c r="M976" s="267" t="s">
        <v>4760</v>
      </c>
      <c r="N976" s="264">
        <v>43150</v>
      </c>
      <c r="O976" s="263" t="s">
        <v>4041</v>
      </c>
      <c r="P976" s="264">
        <v>43830</v>
      </c>
      <c r="Q976" s="263" t="s">
        <v>3680</v>
      </c>
      <c r="R976" s="126"/>
    </row>
    <row r="977" spans="1:18" s="34" customFormat="1" ht="60" hidden="1" customHeight="1" outlineLevel="4" x14ac:dyDescent="0.25">
      <c r="A977" s="110">
        <v>113</v>
      </c>
      <c r="B977" s="144" t="s">
        <v>1774</v>
      </c>
      <c r="C977" s="106" t="s">
        <v>1123</v>
      </c>
      <c r="D977" s="110">
        <v>20</v>
      </c>
      <c r="E977" s="110" t="s">
        <v>4237</v>
      </c>
      <c r="F977" s="122">
        <v>898540</v>
      </c>
      <c r="G977" s="122">
        <v>898540</v>
      </c>
      <c r="H977" s="122">
        <v>0</v>
      </c>
      <c r="I977" s="122">
        <f t="shared" si="93"/>
        <v>0</v>
      </c>
      <c r="J977" s="110" t="s">
        <v>2306</v>
      </c>
      <c r="K977" s="110" t="s">
        <v>2307</v>
      </c>
      <c r="L977" s="110" t="s">
        <v>890</v>
      </c>
      <c r="M977" s="267" t="s">
        <v>4760</v>
      </c>
      <c r="N977" s="264">
        <v>43150</v>
      </c>
      <c r="O977" s="263" t="s">
        <v>4041</v>
      </c>
      <c r="P977" s="264">
        <v>43830</v>
      </c>
      <c r="Q977" s="263" t="s">
        <v>3680</v>
      </c>
      <c r="R977" s="126"/>
    </row>
    <row r="978" spans="1:18" s="34" customFormat="1" ht="60" hidden="1" customHeight="1" outlineLevel="4" x14ac:dyDescent="0.25">
      <c r="A978" s="110">
        <v>114</v>
      </c>
      <c r="B978" s="144" t="s">
        <v>1775</v>
      </c>
      <c r="C978" s="106" t="s">
        <v>1123</v>
      </c>
      <c r="D978" s="110">
        <v>20</v>
      </c>
      <c r="E978" s="110" t="s">
        <v>4237</v>
      </c>
      <c r="F978" s="122">
        <v>898540</v>
      </c>
      <c r="G978" s="122">
        <v>898540</v>
      </c>
      <c r="H978" s="122">
        <v>0</v>
      </c>
      <c r="I978" s="122">
        <f t="shared" si="93"/>
        <v>0</v>
      </c>
      <c r="J978" s="110" t="s">
        <v>2306</v>
      </c>
      <c r="K978" s="110" t="s">
        <v>2307</v>
      </c>
      <c r="L978" s="110" t="s">
        <v>890</v>
      </c>
      <c r="M978" s="267" t="s">
        <v>4760</v>
      </c>
      <c r="N978" s="264">
        <v>43150</v>
      </c>
      <c r="O978" s="263" t="s">
        <v>4041</v>
      </c>
      <c r="P978" s="264">
        <v>43830</v>
      </c>
      <c r="Q978" s="263" t="s">
        <v>3680</v>
      </c>
      <c r="R978" s="126"/>
    </row>
    <row r="979" spans="1:18" s="34" customFormat="1" ht="45" hidden="1" customHeight="1" outlineLevel="4" x14ac:dyDescent="0.25">
      <c r="A979" s="110">
        <v>115</v>
      </c>
      <c r="B979" s="144" t="s">
        <v>1776</v>
      </c>
      <c r="C979" s="106" t="s">
        <v>1123</v>
      </c>
      <c r="D979" s="110">
        <v>8</v>
      </c>
      <c r="E979" s="110" t="s">
        <v>4237</v>
      </c>
      <c r="F979" s="122">
        <v>452680</v>
      </c>
      <c r="G979" s="122">
        <v>452680</v>
      </c>
      <c r="H979" s="122">
        <v>0</v>
      </c>
      <c r="I979" s="122">
        <f t="shared" si="93"/>
        <v>0</v>
      </c>
      <c r="J979" s="110" t="s">
        <v>2306</v>
      </c>
      <c r="K979" s="110" t="s">
        <v>2307</v>
      </c>
      <c r="L979" s="110" t="s">
        <v>890</v>
      </c>
      <c r="M979" s="267" t="s">
        <v>4760</v>
      </c>
      <c r="N979" s="264">
        <v>43150</v>
      </c>
      <c r="O979" s="263" t="s">
        <v>4041</v>
      </c>
      <c r="P979" s="264">
        <v>43830</v>
      </c>
      <c r="Q979" s="263" t="s">
        <v>3680</v>
      </c>
      <c r="R979" s="126"/>
    </row>
    <row r="980" spans="1:18" s="34" customFormat="1" ht="60" hidden="1" customHeight="1" outlineLevel="4" x14ac:dyDescent="0.25">
      <c r="A980" s="110">
        <v>116</v>
      </c>
      <c r="B980" s="144" t="s">
        <v>1777</v>
      </c>
      <c r="C980" s="106" t="s">
        <v>1123</v>
      </c>
      <c r="D980" s="110">
        <v>5</v>
      </c>
      <c r="E980" s="110" t="s">
        <v>4237</v>
      </c>
      <c r="F980" s="122">
        <v>282925</v>
      </c>
      <c r="G980" s="122">
        <v>282925</v>
      </c>
      <c r="H980" s="122">
        <v>0</v>
      </c>
      <c r="I980" s="122">
        <f t="shared" si="93"/>
        <v>0</v>
      </c>
      <c r="J980" s="110" t="s">
        <v>2306</v>
      </c>
      <c r="K980" s="110" t="s">
        <v>2307</v>
      </c>
      <c r="L980" s="110" t="s">
        <v>890</v>
      </c>
      <c r="M980" s="267" t="s">
        <v>4760</v>
      </c>
      <c r="N980" s="264">
        <v>43150</v>
      </c>
      <c r="O980" s="263" t="s">
        <v>4041</v>
      </c>
      <c r="P980" s="264">
        <v>43830</v>
      </c>
      <c r="Q980" s="263" t="s">
        <v>3680</v>
      </c>
      <c r="R980" s="126"/>
    </row>
    <row r="981" spans="1:18" s="34" customFormat="1" ht="30" hidden="1" customHeight="1" outlineLevel="4" x14ac:dyDescent="0.25">
      <c r="A981" s="110">
        <v>117</v>
      </c>
      <c r="B981" s="144" t="s">
        <v>1778</v>
      </c>
      <c r="C981" s="106" t="s">
        <v>1123</v>
      </c>
      <c r="D981" s="110">
        <v>15</v>
      </c>
      <c r="E981" s="110" t="s">
        <v>4237</v>
      </c>
      <c r="F981" s="122">
        <v>1684800</v>
      </c>
      <c r="G981" s="122">
        <v>1684800</v>
      </c>
      <c r="H981" s="122">
        <v>0</v>
      </c>
      <c r="I981" s="122">
        <f t="shared" si="93"/>
        <v>0</v>
      </c>
      <c r="J981" s="110" t="s">
        <v>2306</v>
      </c>
      <c r="K981" s="110" t="s">
        <v>2307</v>
      </c>
      <c r="L981" s="110" t="s">
        <v>890</v>
      </c>
      <c r="M981" s="267" t="s">
        <v>4760</v>
      </c>
      <c r="N981" s="264">
        <v>43150</v>
      </c>
      <c r="O981" s="263" t="s">
        <v>4041</v>
      </c>
      <c r="P981" s="264">
        <v>43830</v>
      </c>
      <c r="Q981" s="263" t="s">
        <v>3680</v>
      </c>
      <c r="R981" s="126"/>
    </row>
    <row r="982" spans="1:18" s="34" customFormat="1" ht="45" hidden="1" customHeight="1" outlineLevel="4" x14ac:dyDescent="0.25">
      <c r="A982" s="110">
        <v>118</v>
      </c>
      <c r="B982" s="144" t="s">
        <v>1779</v>
      </c>
      <c r="C982" s="106" t="s">
        <v>1123</v>
      </c>
      <c r="D982" s="110">
        <v>4</v>
      </c>
      <c r="E982" s="110" t="s">
        <v>4237</v>
      </c>
      <c r="F982" s="122">
        <v>354564</v>
      </c>
      <c r="G982" s="122">
        <v>354564</v>
      </c>
      <c r="H982" s="122">
        <v>0</v>
      </c>
      <c r="I982" s="122">
        <f t="shared" si="93"/>
        <v>0</v>
      </c>
      <c r="J982" s="110" t="s">
        <v>2306</v>
      </c>
      <c r="K982" s="110" t="s">
        <v>2307</v>
      </c>
      <c r="L982" s="110" t="s">
        <v>890</v>
      </c>
      <c r="M982" s="267" t="s">
        <v>4760</v>
      </c>
      <c r="N982" s="264">
        <v>43150</v>
      </c>
      <c r="O982" s="263" t="s">
        <v>4041</v>
      </c>
      <c r="P982" s="264">
        <v>43830</v>
      </c>
      <c r="Q982" s="263" t="s">
        <v>3680</v>
      </c>
      <c r="R982" s="126"/>
    </row>
    <row r="983" spans="1:18" s="34" customFormat="1" ht="45" hidden="1" customHeight="1" outlineLevel="4" x14ac:dyDescent="0.25">
      <c r="A983" s="110">
        <v>119</v>
      </c>
      <c r="B983" s="144" t="s">
        <v>1780</v>
      </c>
      <c r="C983" s="106" t="s">
        <v>1123</v>
      </c>
      <c r="D983" s="110">
        <v>8</v>
      </c>
      <c r="E983" s="110" t="s">
        <v>4237</v>
      </c>
      <c r="F983" s="122">
        <v>437128</v>
      </c>
      <c r="G983" s="122">
        <v>437128</v>
      </c>
      <c r="H983" s="122">
        <v>0</v>
      </c>
      <c r="I983" s="122">
        <f t="shared" si="93"/>
        <v>0</v>
      </c>
      <c r="J983" s="110" t="s">
        <v>2306</v>
      </c>
      <c r="K983" s="110" t="s">
        <v>2307</v>
      </c>
      <c r="L983" s="110" t="s">
        <v>890</v>
      </c>
      <c r="M983" s="267" t="s">
        <v>4760</v>
      </c>
      <c r="N983" s="264">
        <v>43150</v>
      </c>
      <c r="O983" s="263" t="s">
        <v>4041</v>
      </c>
      <c r="P983" s="264">
        <v>43830</v>
      </c>
      <c r="Q983" s="263" t="s">
        <v>3680</v>
      </c>
      <c r="R983" s="126"/>
    </row>
    <row r="984" spans="1:18" s="34" customFormat="1" ht="45" hidden="1" customHeight="1" outlineLevel="4" x14ac:dyDescent="0.25">
      <c r="A984" s="110">
        <v>120</v>
      </c>
      <c r="B984" s="144" t="s">
        <v>1781</v>
      </c>
      <c r="C984" s="106" t="s">
        <v>1123</v>
      </c>
      <c r="D984" s="110">
        <v>8</v>
      </c>
      <c r="E984" s="110" t="s">
        <v>4237</v>
      </c>
      <c r="F984" s="122">
        <v>453128</v>
      </c>
      <c r="G984" s="122">
        <v>453128</v>
      </c>
      <c r="H984" s="122">
        <v>0</v>
      </c>
      <c r="I984" s="122">
        <f t="shared" si="93"/>
        <v>0</v>
      </c>
      <c r="J984" s="110" t="s">
        <v>2306</v>
      </c>
      <c r="K984" s="110" t="s">
        <v>2307</v>
      </c>
      <c r="L984" s="110" t="s">
        <v>890</v>
      </c>
      <c r="M984" s="267" t="s">
        <v>4760</v>
      </c>
      <c r="N984" s="264">
        <v>43150</v>
      </c>
      <c r="O984" s="263" t="s">
        <v>4041</v>
      </c>
      <c r="P984" s="264">
        <v>43830</v>
      </c>
      <c r="Q984" s="263" t="s">
        <v>3680</v>
      </c>
      <c r="R984" s="126"/>
    </row>
    <row r="985" spans="1:18" s="34" customFormat="1" ht="75" hidden="1" customHeight="1" outlineLevel="4" x14ac:dyDescent="0.25">
      <c r="A985" s="110">
        <v>121</v>
      </c>
      <c r="B985" s="144" t="s">
        <v>1782</v>
      </c>
      <c r="C985" s="106" t="s">
        <v>1123</v>
      </c>
      <c r="D985" s="110">
        <v>20</v>
      </c>
      <c r="E985" s="110" t="s">
        <v>4237</v>
      </c>
      <c r="F985" s="122">
        <v>898540</v>
      </c>
      <c r="G985" s="122">
        <v>898540</v>
      </c>
      <c r="H985" s="122">
        <v>0</v>
      </c>
      <c r="I985" s="122">
        <f t="shared" si="93"/>
        <v>0</v>
      </c>
      <c r="J985" s="110" t="s">
        <v>2306</v>
      </c>
      <c r="K985" s="110" t="s">
        <v>2307</v>
      </c>
      <c r="L985" s="110" t="s">
        <v>890</v>
      </c>
      <c r="M985" s="267" t="s">
        <v>4760</v>
      </c>
      <c r="N985" s="264">
        <v>43150</v>
      </c>
      <c r="O985" s="263" t="s">
        <v>4041</v>
      </c>
      <c r="P985" s="264">
        <v>43830</v>
      </c>
      <c r="Q985" s="263" t="s">
        <v>3680</v>
      </c>
      <c r="R985" s="126"/>
    </row>
    <row r="986" spans="1:18" s="34" customFormat="1" ht="30" hidden="1" customHeight="1" outlineLevel="4" x14ac:dyDescent="0.25">
      <c r="A986" s="110">
        <v>122</v>
      </c>
      <c r="B986" s="144" t="s">
        <v>1783</v>
      </c>
      <c r="C986" s="106" t="s">
        <v>1123</v>
      </c>
      <c r="D986" s="110">
        <v>3</v>
      </c>
      <c r="E986" s="110" t="s">
        <v>4237</v>
      </c>
      <c r="F986" s="122">
        <v>134781</v>
      </c>
      <c r="G986" s="122">
        <v>134781</v>
      </c>
      <c r="H986" s="122">
        <v>0</v>
      </c>
      <c r="I986" s="122">
        <f t="shared" si="93"/>
        <v>0</v>
      </c>
      <c r="J986" s="110" t="s">
        <v>2306</v>
      </c>
      <c r="K986" s="110" t="s">
        <v>2307</v>
      </c>
      <c r="L986" s="110" t="s">
        <v>890</v>
      </c>
      <c r="M986" s="267" t="s">
        <v>4760</v>
      </c>
      <c r="N986" s="264">
        <v>43150</v>
      </c>
      <c r="O986" s="263" t="s">
        <v>4041</v>
      </c>
      <c r="P986" s="264">
        <v>43830</v>
      </c>
      <c r="Q986" s="263" t="s">
        <v>3680</v>
      </c>
      <c r="R986" s="126"/>
    </row>
    <row r="987" spans="1:18" s="34" customFormat="1" ht="60" hidden="1" customHeight="1" outlineLevel="4" x14ac:dyDescent="0.25">
      <c r="A987" s="110">
        <v>123</v>
      </c>
      <c r="B987" s="144" t="s">
        <v>1784</v>
      </c>
      <c r="C987" s="106" t="s">
        <v>1123</v>
      </c>
      <c r="D987" s="110">
        <v>2</v>
      </c>
      <c r="E987" s="110" t="s">
        <v>4237</v>
      </c>
      <c r="F987" s="122">
        <v>208000</v>
      </c>
      <c r="G987" s="122">
        <v>208000</v>
      </c>
      <c r="H987" s="122">
        <v>0</v>
      </c>
      <c r="I987" s="122">
        <f t="shared" si="93"/>
        <v>0</v>
      </c>
      <c r="J987" s="110" t="s">
        <v>2308</v>
      </c>
      <c r="K987" s="110" t="s">
        <v>892</v>
      </c>
      <c r="L987" s="110" t="s">
        <v>890</v>
      </c>
      <c r="M987" s="267" t="s">
        <v>4760</v>
      </c>
      <c r="N987" s="264">
        <v>43144</v>
      </c>
      <c r="O987" s="263" t="s">
        <v>4039</v>
      </c>
      <c r="P987" s="264">
        <v>43830</v>
      </c>
      <c r="Q987" s="263" t="s">
        <v>3680</v>
      </c>
      <c r="R987" s="126"/>
    </row>
    <row r="988" spans="1:18" s="34" customFormat="1" ht="90" hidden="1" customHeight="1" outlineLevel="4" x14ac:dyDescent="0.25">
      <c r="A988" s="110">
        <v>124</v>
      </c>
      <c r="B988" s="144" t="s">
        <v>1785</v>
      </c>
      <c r="C988" s="106" t="s">
        <v>1123</v>
      </c>
      <c r="D988" s="110">
        <v>10</v>
      </c>
      <c r="E988" s="110" t="s">
        <v>4237</v>
      </c>
      <c r="F988" s="122">
        <v>357000</v>
      </c>
      <c r="G988" s="122">
        <v>357000</v>
      </c>
      <c r="H988" s="122">
        <v>0</v>
      </c>
      <c r="I988" s="122">
        <f t="shared" si="93"/>
        <v>0</v>
      </c>
      <c r="J988" s="110" t="s">
        <v>2308</v>
      </c>
      <c r="K988" s="110" t="s">
        <v>892</v>
      </c>
      <c r="L988" s="110" t="s">
        <v>890</v>
      </c>
      <c r="M988" s="267" t="s">
        <v>4760</v>
      </c>
      <c r="N988" s="264">
        <v>43144</v>
      </c>
      <c r="O988" s="263" t="s">
        <v>4039</v>
      </c>
      <c r="P988" s="264">
        <v>43830</v>
      </c>
      <c r="Q988" s="263" t="s">
        <v>3680</v>
      </c>
      <c r="R988" s="126"/>
    </row>
    <row r="989" spans="1:18" s="34" customFormat="1" ht="105" hidden="1" customHeight="1" outlineLevel="4" x14ac:dyDescent="0.25">
      <c r="A989" s="110">
        <v>125</v>
      </c>
      <c r="B989" s="144" t="s">
        <v>1786</v>
      </c>
      <c r="C989" s="106" t="s">
        <v>1123</v>
      </c>
      <c r="D989" s="110">
        <v>10</v>
      </c>
      <c r="E989" s="110" t="s">
        <v>4237</v>
      </c>
      <c r="F989" s="122">
        <v>373500</v>
      </c>
      <c r="G989" s="122">
        <v>373500</v>
      </c>
      <c r="H989" s="122">
        <v>0</v>
      </c>
      <c r="I989" s="122">
        <f t="shared" si="93"/>
        <v>0</v>
      </c>
      <c r="J989" s="110" t="s">
        <v>2308</v>
      </c>
      <c r="K989" s="110" t="s">
        <v>892</v>
      </c>
      <c r="L989" s="110" t="s">
        <v>890</v>
      </c>
      <c r="M989" s="267" t="s">
        <v>4760</v>
      </c>
      <c r="N989" s="264">
        <v>43144</v>
      </c>
      <c r="O989" s="263" t="s">
        <v>4039</v>
      </c>
      <c r="P989" s="264">
        <v>43830</v>
      </c>
      <c r="Q989" s="263" t="s">
        <v>3680</v>
      </c>
      <c r="R989" s="126"/>
    </row>
    <row r="990" spans="1:18" s="34" customFormat="1" ht="105" hidden="1" customHeight="1" outlineLevel="4" x14ac:dyDescent="0.25">
      <c r="A990" s="110">
        <v>126</v>
      </c>
      <c r="B990" s="144" t="s">
        <v>1787</v>
      </c>
      <c r="C990" s="106" t="s">
        <v>1123</v>
      </c>
      <c r="D990" s="110">
        <v>10</v>
      </c>
      <c r="E990" s="110" t="s">
        <v>4237</v>
      </c>
      <c r="F990" s="122">
        <v>403300</v>
      </c>
      <c r="G990" s="122">
        <v>403300</v>
      </c>
      <c r="H990" s="122">
        <v>0</v>
      </c>
      <c r="I990" s="122">
        <f t="shared" si="93"/>
        <v>0</v>
      </c>
      <c r="J990" s="110" t="s">
        <v>2308</v>
      </c>
      <c r="K990" s="110" t="s">
        <v>892</v>
      </c>
      <c r="L990" s="110" t="s">
        <v>890</v>
      </c>
      <c r="M990" s="267" t="s">
        <v>4760</v>
      </c>
      <c r="N990" s="264">
        <v>43144</v>
      </c>
      <c r="O990" s="263" t="s">
        <v>4039</v>
      </c>
      <c r="P990" s="264">
        <v>43830</v>
      </c>
      <c r="Q990" s="263" t="s">
        <v>3680</v>
      </c>
      <c r="R990" s="126"/>
    </row>
    <row r="991" spans="1:18" s="34" customFormat="1" ht="105" hidden="1" customHeight="1" outlineLevel="4" x14ac:dyDescent="0.25">
      <c r="A991" s="110">
        <v>127</v>
      </c>
      <c r="B991" s="144" t="s">
        <v>1788</v>
      </c>
      <c r="C991" s="106" t="s">
        <v>1123</v>
      </c>
      <c r="D991" s="110">
        <v>16</v>
      </c>
      <c r="E991" s="110" t="s">
        <v>4237</v>
      </c>
      <c r="F991" s="122">
        <v>632160</v>
      </c>
      <c r="G991" s="122">
        <v>632160</v>
      </c>
      <c r="H991" s="122">
        <v>0</v>
      </c>
      <c r="I991" s="122">
        <f t="shared" si="93"/>
        <v>0</v>
      </c>
      <c r="J991" s="110" t="s">
        <v>2308</v>
      </c>
      <c r="K991" s="110" t="s">
        <v>892</v>
      </c>
      <c r="L991" s="110" t="s">
        <v>890</v>
      </c>
      <c r="M991" s="267" t="s">
        <v>4760</v>
      </c>
      <c r="N991" s="264">
        <v>43144</v>
      </c>
      <c r="O991" s="263" t="s">
        <v>4039</v>
      </c>
      <c r="P991" s="264">
        <v>43830</v>
      </c>
      <c r="Q991" s="263" t="s">
        <v>3680</v>
      </c>
      <c r="R991" s="126"/>
    </row>
    <row r="992" spans="1:18" s="34" customFormat="1" ht="120" hidden="1" customHeight="1" outlineLevel="4" x14ac:dyDescent="0.25">
      <c r="A992" s="110">
        <v>128</v>
      </c>
      <c r="B992" s="144" t="s">
        <v>1789</v>
      </c>
      <c r="C992" s="106" t="s">
        <v>1123</v>
      </c>
      <c r="D992" s="110">
        <v>16</v>
      </c>
      <c r="E992" s="110" t="s">
        <v>4237</v>
      </c>
      <c r="F992" s="122">
        <v>664640</v>
      </c>
      <c r="G992" s="122">
        <v>664640</v>
      </c>
      <c r="H992" s="122">
        <v>0</v>
      </c>
      <c r="I992" s="122">
        <f t="shared" si="93"/>
        <v>0</v>
      </c>
      <c r="J992" s="110" t="s">
        <v>2308</v>
      </c>
      <c r="K992" s="110" t="s">
        <v>892</v>
      </c>
      <c r="L992" s="110" t="s">
        <v>890</v>
      </c>
      <c r="M992" s="267" t="s">
        <v>4760</v>
      </c>
      <c r="N992" s="264">
        <v>43144</v>
      </c>
      <c r="O992" s="263" t="s">
        <v>4039</v>
      </c>
      <c r="P992" s="264">
        <v>43830</v>
      </c>
      <c r="Q992" s="263" t="s">
        <v>3680</v>
      </c>
      <c r="R992" s="126"/>
    </row>
    <row r="993" spans="1:18" s="34" customFormat="1" ht="120" hidden="1" customHeight="1" outlineLevel="4" x14ac:dyDescent="0.25">
      <c r="A993" s="110">
        <v>129</v>
      </c>
      <c r="B993" s="144" t="s">
        <v>1790</v>
      </c>
      <c r="C993" s="106" t="s">
        <v>1123</v>
      </c>
      <c r="D993" s="110">
        <v>12</v>
      </c>
      <c r="E993" s="110" t="s">
        <v>4237</v>
      </c>
      <c r="F993" s="122">
        <v>385680</v>
      </c>
      <c r="G993" s="122">
        <v>385680</v>
      </c>
      <c r="H993" s="122">
        <v>0</v>
      </c>
      <c r="I993" s="122">
        <f t="shared" si="93"/>
        <v>0</v>
      </c>
      <c r="J993" s="110" t="s">
        <v>2308</v>
      </c>
      <c r="K993" s="110" t="s">
        <v>892</v>
      </c>
      <c r="L993" s="110" t="s">
        <v>890</v>
      </c>
      <c r="M993" s="267" t="s">
        <v>4760</v>
      </c>
      <c r="N993" s="264">
        <v>43144</v>
      </c>
      <c r="O993" s="263" t="s">
        <v>4039</v>
      </c>
      <c r="P993" s="264">
        <v>43830</v>
      </c>
      <c r="Q993" s="263" t="s">
        <v>3680</v>
      </c>
      <c r="R993" s="126"/>
    </row>
    <row r="994" spans="1:18" s="34" customFormat="1" ht="120" hidden="1" customHeight="1" outlineLevel="4" x14ac:dyDescent="0.25">
      <c r="A994" s="110">
        <v>130</v>
      </c>
      <c r="B994" s="144" t="s">
        <v>1791</v>
      </c>
      <c r="C994" s="106" t="s">
        <v>1123</v>
      </c>
      <c r="D994" s="110">
        <v>18</v>
      </c>
      <c r="E994" s="110" t="s">
        <v>4237</v>
      </c>
      <c r="F994" s="122">
        <v>671760</v>
      </c>
      <c r="G994" s="122">
        <v>671760</v>
      </c>
      <c r="H994" s="122">
        <v>0</v>
      </c>
      <c r="I994" s="122">
        <f t="shared" ref="I994:I1057" si="94">H994/G994</f>
        <v>0</v>
      </c>
      <c r="J994" s="110" t="s">
        <v>2308</v>
      </c>
      <c r="K994" s="110" t="s">
        <v>892</v>
      </c>
      <c r="L994" s="110" t="s">
        <v>890</v>
      </c>
      <c r="M994" s="267" t="s">
        <v>4760</v>
      </c>
      <c r="N994" s="264">
        <v>43144</v>
      </c>
      <c r="O994" s="263" t="s">
        <v>4039</v>
      </c>
      <c r="P994" s="264">
        <v>43830</v>
      </c>
      <c r="Q994" s="263" t="s">
        <v>3680</v>
      </c>
      <c r="R994" s="126"/>
    </row>
    <row r="995" spans="1:18" s="34" customFormat="1" ht="135" hidden="1" customHeight="1" outlineLevel="4" x14ac:dyDescent="0.25">
      <c r="A995" s="110">
        <v>131</v>
      </c>
      <c r="B995" s="144" t="s">
        <v>1792</v>
      </c>
      <c r="C995" s="106" t="s">
        <v>1123</v>
      </c>
      <c r="D995" s="110">
        <v>24</v>
      </c>
      <c r="E995" s="110" t="s">
        <v>4237</v>
      </c>
      <c r="F995" s="122">
        <v>1034640</v>
      </c>
      <c r="G995" s="122">
        <v>1034640</v>
      </c>
      <c r="H995" s="122">
        <v>0</v>
      </c>
      <c r="I995" s="122">
        <f t="shared" si="94"/>
        <v>0</v>
      </c>
      <c r="J995" s="110" t="s">
        <v>2308</v>
      </c>
      <c r="K995" s="110" t="s">
        <v>892</v>
      </c>
      <c r="L995" s="110" t="s">
        <v>890</v>
      </c>
      <c r="M995" s="267" t="s">
        <v>4760</v>
      </c>
      <c r="N995" s="264">
        <v>43144</v>
      </c>
      <c r="O995" s="263" t="s">
        <v>4039</v>
      </c>
      <c r="P995" s="264">
        <v>43830</v>
      </c>
      <c r="Q995" s="263" t="s">
        <v>3680</v>
      </c>
      <c r="R995" s="126"/>
    </row>
    <row r="996" spans="1:18" s="34" customFormat="1" ht="135" hidden="1" customHeight="1" outlineLevel="4" x14ac:dyDescent="0.25">
      <c r="A996" s="110">
        <v>132</v>
      </c>
      <c r="B996" s="144" t="s">
        <v>1793</v>
      </c>
      <c r="C996" s="106" t="s">
        <v>1123</v>
      </c>
      <c r="D996" s="110">
        <v>18</v>
      </c>
      <c r="E996" s="110" t="s">
        <v>4237</v>
      </c>
      <c r="F996" s="122">
        <v>766260</v>
      </c>
      <c r="G996" s="122">
        <v>766260</v>
      </c>
      <c r="H996" s="122">
        <v>0</v>
      </c>
      <c r="I996" s="122">
        <f t="shared" si="94"/>
        <v>0</v>
      </c>
      <c r="J996" s="110" t="s">
        <v>2308</v>
      </c>
      <c r="K996" s="110" t="s">
        <v>892</v>
      </c>
      <c r="L996" s="110" t="s">
        <v>890</v>
      </c>
      <c r="M996" s="267" t="s">
        <v>4760</v>
      </c>
      <c r="N996" s="264">
        <v>43144</v>
      </c>
      <c r="O996" s="263" t="s">
        <v>4039</v>
      </c>
      <c r="P996" s="264">
        <v>43830</v>
      </c>
      <c r="Q996" s="263" t="s">
        <v>3680</v>
      </c>
      <c r="R996" s="126"/>
    </row>
    <row r="997" spans="1:18" s="34" customFormat="1" ht="150" hidden="1" customHeight="1" outlineLevel="4" x14ac:dyDescent="0.25">
      <c r="A997" s="110">
        <v>133</v>
      </c>
      <c r="B997" s="144" t="s">
        <v>1794</v>
      </c>
      <c r="C997" s="106" t="s">
        <v>1123</v>
      </c>
      <c r="D997" s="110">
        <v>20</v>
      </c>
      <c r="E997" s="110" t="s">
        <v>4237</v>
      </c>
      <c r="F997" s="122">
        <v>878000</v>
      </c>
      <c r="G997" s="122">
        <v>878000</v>
      </c>
      <c r="H997" s="122">
        <v>0</v>
      </c>
      <c r="I997" s="122">
        <f t="shared" si="94"/>
        <v>0</v>
      </c>
      <c r="J997" s="110" t="s">
        <v>2308</v>
      </c>
      <c r="K997" s="110" t="s">
        <v>892</v>
      </c>
      <c r="L997" s="110" t="s">
        <v>890</v>
      </c>
      <c r="M997" s="267" t="s">
        <v>4760</v>
      </c>
      <c r="N997" s="264">
        <v>43144</v>
      </c>
      <c r="O997" s="263" t="s">
        <v>4039</v>
      </c>
      <c r="P997" s="264">
        <v>43830</v>
      </c>
      <c r="Q997" s="263" t="s">
        <v>3680</v>
      </c>
      <c r="R997" s="126"/>
    </row>
    <row r="998" spans="1:18" s="34" customFormat="1" ht="150" hidden="1" customHeight="1" outlineLevel="4" x14ac:dyDescent="0.25">
      <c r="A998" s="110">
        <v>134</v>
      </c>
      <c r="B998" s="144" t="s">
        <v>1795</v>
      </c>
      <c r="C998" s="106" t="s">
        <v>1123</v>
      </c>
      <c r="D998" s="110">
        <v>24</v>
      </c>
      <c r="E998" s="110" t="s">
        <v>4237</v>
      </c>
      <c r="F998" s="122">
        <v>1008720</v>
      </c>
      <c r="G998" s="122">
        <v>1008720</v>
      </c>
      <c r="H998" s="122">
        <v>0</v>
      </c>
      <c r="I998" s="122">
        <f t="shared" si="94"/>
        <v>0</v>
      </c>
      <c r="J998" s="110" t="s">
        <v>2308</v>
      </c>
      <c r="K998" s="110" t="s">
        <v>892</v>
      </c>
      <c r="L998" s="110" t="s">
        <v>890</v>
      </c>
      <c r="M998" s="267" t="s">
        <v>4760</v>
      </c>
      <c r="N998" s="264">
        <v>43144</v>
      </c>
      <c r="O998" s="263" t="s">
        <v>4039</v>
      </c>
      <c r="P998" s="264">
        <v>43830</v>
      </c>
      <c r="Q998" s="263" t="s">
        <v>3680</v>
      </c>
      <c r="R998" s="126"/>
    </row>
    <row r="999" spans="1:18" s="34" customFormat="1" ht="105" hidden="1" customHeight="1" outlineLevel="4" x14ac:dyDescent="0.25">
      <c r="A999" s="110">
        <v>135</v>
      </c>
      <c r="B999" s="144" t="s">
        <v>1796</v>
      </c>
      <c r="C999" s="106" t="s">
        <v>1123</v>
      </c>
      <c r="D999" s="110">
        <v>14</v>
      </c>
      <c r="E999" s="110" t="s">
        <v>4237</v>
      </c>
      <c r="F999" s="122">
        <v>553140</v>
      </c>
      <c r="G999" s="122">
        <v>553140</v>
      </c>
      <c r="H999" s="122">
        <v>0</v>
      </c>
      <c r="I999" s="122">
        <f t="shared" si="94"/>
        <v>0</v>
      </c>
      <c r="J999" s="110" t="s">
        <v>2308</v>
      </c>
      <c r="K999" s="110" t="s">
        <v>892</v>
      </c>
      <c r="L999" s="110" t="s">
        <v>890</v>
      </c>
      <c r="M999" s="267" t="s">
        <v>4760</v>
      </c>
      <c r="N999" s="264">
        <v>43144</v>
      </c>
      <c r="O999" s="263" t="s">
        <v>4039</v>
      </c>
      <c r="P999" s="264">
        <v>43830</v>
      </c>
      <c r="Q999" s="263" t="s">
        <v>3680</v>
      </c>
      <c r="R999" s="126"/>
    </row>
    <row r="1000" spans="1:18" s="34" customFormat="1" ht="105" hidden="1" customHeight="1" outlineLevel="4" x14ac:dyDescent="0.25">
      <c r="A1000" s="110">
        <v>136</v>
      </c>
      <c r="B1000" s="144" t="s">
        <v>1797</v>
      </c>
      <c r="C1000" s="106" t="s">
        <v>1123</v>
      </c>
      <c r="D1000" s="110">
        <v>13</v>
      </c>
      <c r="E1000" s="110" t="s">
        <v>4237</v>
      </c>
      <c r="F1000" s="122">
        <v>540085</v>
      </c>
      <c r="G1000" s="122">
        <v>540085</v>
      </c>
      <c r="H1000" s="122">
        <v>0</v>
      </c>
      <c r="I1000" s="122">
        <f t="shared" si="94"/>
        <v>0</v>
      </c>
      <c r="J1000" s="110" t="s">
        <v>2308</v>
      </c>
      <c r="K1000" s="110" t="s">
        <v>892</v>
      </c>
      <c r="L1000" s="110" t="s">
        <v>890</v>
      </c>
      <c r="M1000" s="267" t="s">
        <v>4760</v>
      </c>
      <c r="N1000" s="264">
        <v>43144</v>
      </c>
      <c r="O1000" s="263" t="s">
        <v>4039</v>
      </c>
      <c r="P1000" s="264">
        <v>43830</v>
      </c>
      <c r="Q1000" s="263" t="s">
        <v>3680</v>
      </c>
      <c r="R1000" s="126"/>
    </row>
    <row r="1001" spans="1:18" s="34" customFormat="1" ht="120" hidden="1" customHeight="1" outlineLevel="4" x14ac:dyDescent="0.25">
      <c r="A1001" s="110">
        <v>137</v>
      </c>
      <c r="B1001" s="144" t="s">
        <v>1798</v>
      </c>
      <c r="C1001" s="106" t="s">
        <v>1123</v>
      </c>
      <c r="D1001" s="110">
        <v>24</v>
      </c>
      <c r="E1001" s="110" t="s">
        <v>4237</v>
      </c>
      <c r="F1001" s="122">
        <v>880320</v>
      </c>
      <c r="G1001" s="122">
        <v>880320</v>
      </c>
      <c r="H1001" s="122">
        <v>0</v>
      </c>
      <c r="I1001" s="122">
        <f t="shared" si="94"/>
        <v>0</v>
      </c>
      <c r="J1001" s="110" t="s">
        <v>2308</v>
      </c>
      <c r="K1001" s="110" t="s">
        <v>892</v>
      </c>
      <c r="L1001" s="110" t="s">
        <v>890</v>
      </c>
      <c r="M1001" s="267" t="s">
        <v>4760</v>
      </c>
      <c r="N1001" s="264">
        <v>43144</v>
      </c>
      <c r="O1001" s="263" t="s">
        <v>4039</v>
      </c>
      <c r="P1001" s="264">
        <v>43830</v>
      </c>
      <c r="Q1001" s="263" t="s">
        <v>3680</v>
      </c>
      <c r="R1001" s="126"/>
    </row>
    <row r="1002" spans="1:18" s="34" customFormat="1" ht="150" hidden="1" customHeight="1" outlineLevel="4" x14ac:dyDescent="0.25">
      <c r="A1002" s="110">
        <v>138</v>
      </c>
      <c r="B1002" s="144" t="s">
        <v>1799</v>
      </c>
      <c r="C1002" s="106" t="s">
        <v>1123</v>
      </c>
      <c r="D1002" s="110">
        <v>21</v>
      </c>
      <c r="E1002" s="110" t="s">
        <v>4237</v>
      </c>
      <c r="F1002" s="122">
        <v>742140</v>
      </c>
      <c r="G1002" s="122">
        <v>742140</v>
      </c>
      <c r="H1002" s="122">
        <v>0</v>
      </c>
      <c r="I1002" s="122">
        <f t="shared" si="94"/>
        <v>0</v>
      </c>
      <c r="J1002" s="110" t="s">
        <v>2308</v>
      </c>
      <c r="K1002" s="110" t="s">
        <v>892</v>
      </c>
      <c r="L1002" s="110" t="s">
        <v>890</v>
      </c>
      <c r="M1002" s="267" t="s">
        <v>4760</v>
      </c>
      <c r="N1002" s="264">
        <v>43144</v>
      </c>
      <c r="O1002" s="263" t="s">
        <v>4039</v>
      </c>
      <c r="P1002" s="264">
        <v>43830</v>
      </c>
      <c r="Q1002" s="263" t="s">
        <v>3680</v>
      </c>
      <c r="R1002" s="126"/>
    </row>
    <row r="1003" spans="1:18" s="34" customFormat="1" ht="90" hidden="1" customHeight="1" outlineLevel="4" x14ac:dyDescent="0.25">
      <c r="A1003" s="110">
        <v>139</v>
      </c>
      <c r="B1003" s="144" t="s">
        <v>1800</v>
      </c>
      <c r="C1003" s="106" t="s">
        <v>1123</v>
      </c>
      <c r="D1003" s="110">
        <v>22</v>
      </c>
      <c r="E1003" s="110" t="s">
        <v>4237</v>
      </c>
      <c r="F1003" s="122">
        <v>836660</v>
      </c>
      <c r="G1003" s="122">
        <v>836660</v>
      </c>
      <c r="H1003" s="122">
        <v>0</v>
      </c>
      <c r="I1003" s="122">
        <f t="shared" si="94"/>
        <v>0</v>
      </c>
      <c r="J1003" s="110" t="s">
        <v>2308</v>
      </c>
      <c r="K1003" s="110" t="s">
        <v>892</v>
      </c>
      <c r="L1003" s="110" t="s">
        <v>890</v>
      </c>
      <c r="M1003" s="267" t="s">
        <v>4760</v>
      </c>
      <c r="N1003" s="264">
        <v>43144</v>
      </c>
      <c r="O1003" s="263" t="s">
        <v>4039</v>
      </c>
      <c r="P1003" s="264">
        <v>43830</v>
      </c>
      <c r="Q1003" s="263" t="s">
        <v>3680</v>
      </c>
      <c r="R1003" s="126"/>
    </row>
    <row r="1004" spans="1:18" s="34" customFormat="1" ht="120" hidden="1" customHeight="1" outlineLevel="4" x14ac:dyDescent="0.25">
      <c r="A1004" s="110">
        <v>140</v>
      </c>
      <c r="B1004" s="144" t="s">
        <v>1801</v>
      </c>
      <c r="C1004" s="106" t="s">
        <v>1123</v>
      </c>
      <c r="D1004" s="110">
        <v>20</v>
      </c>
      <c r="E1004" s="110" t="s">
        <v>4237</v>
      </c>
      <c r="F1004" s="122">
        <v>792400</v>
      </c>
      <c r="G1004" s="122">
        <v>792400</v>
      </c>
      <c r="H1004" s="122">
        <v>0</v>
      </c>
      <c r="I1004" s="122">
        <f t="shared" si="94"/>
        <v>0</v>
      </c>
      <c r="J1004" s="110" t="s">
        <v>2308</v>
      </c>
      <c r="K1004" s="110" t="s">
        <v>892</v>
      </c>
      <c r="L1004" s="110" t="s">
        <v>890</v>
      </c>
      <c r="M1004" s="267" t="s">
        <v>4760</v>
      </c>
      <c r="N1004" s="264">
        <v>43144</v>
      </c>
      <c r="O1004" s="263" t="s">
        <v>4039</v>
      </c>
      <c r="P1004" s="264">
        <v>43830</v>
      </c>
      <c r="Q1004" s="263" t="s">
        <v>3680</v>
      </c>
      <c r="R1004" s="126"/>
    </row>
    <row r="1005" spans="1:18" s="34" customFormat="1" ht="150" hidden="1" customHeight="1" outlineLevel="4" x14ac:dyDescent="0.25">
      <c r="A1005" s="110">
        <v>141</v>
      </c>
      <c r="B1005" s="144" t="s">
        <v>1802</v>
      </c>
      <c r="C1005" s="106" t="s">
        <v>1123</v>
      </c>
      <c r="D1005" s="110">
        <v>13</v>
      </c>
      <c r="E1005" s="110" t="s">
        <v>4237</v>
      </c>
      <c r="F1005" s="122">
        <v>631410</v>
      </c>
      <c r="G1005" s="122">
        <v>631410</v>
      </c>
      <c r="H1005" s="122">
        <v>0</v>
      </c>
      <c r="I1005" s="122">
        <f t="shared" si="94"/>
        <v>0</v>
      </c>
      <c r="J1005" s="110" t="s">
        <v>2308</v>
      </c>
      <c r="K1005" s="110" t="s">
        <v>892</v>
      </c>
      <c r="L1005" s="110" t="s">
        <v>890</v>
      </c>
      <c r="M1005" s="267" t="s">
        <v>4760</v>
      </c>
      <c r="N1005" s="264">
        <v>43144</v>
      </c>
      <c r="O1005" s="263" t="s">
        <v>4039</v>
      </c>
      <c r="P1005" s="264">
        <v>43830</v>
      </c>
      <c r="Q1005" s="263" t="s">
        <v>3680</v>
      </c>
      <c r="R1005" s="126"/>
    </row>
    <row r="1006" spans="1:18" s="34" customFormat="1" ht="135" hidden="1" customHeight="1" outlineLevel="4" x14ac:dyDescent="0.25">
      <c r="A1006" s="110">
        <v>142</v>
      </c>
      <c r="B1006" s="144" t="s">
        <v>1803</v>
      </c>
      <c r="C1006" s="106" t="s">
        <v>1123</v>
      </c>
      <c r="D1006" s="110">
        <v>24</v>
      </c>
      <c r="E1006" s="110" t="s">
        <v>4237</v>
      </c>
      <c r="F1006" s="122">
        <v>971280</v>
      </c>
      <c r="G1006" s="122">
        <v>971280</v>
      </c>
      <c r="H1006" s="122">
        <v>0</v>
      </c>
      <c r="I1006" s="122">
        <f t="shared" si="94"/>
        <v>0</v>
      </c>
      <c r="J1006" s="110" t="s">
        <v>2308</v>
      </c>
      <c r="K1006" s="110" t="s">
        <v>892</v>
      </c>
      <c r="L1006" s="110" t="s">
        <v>890</v>
      </c>
      <c r="M1006" s="267" t="s">
        <v>4760</v>
      </c>
      <c r="N1006" s="264">
        <v>43144</v>
      </c>
      <c r="O1006" s="263" t="s">
        <v>4039</v>
      </c>
      <c r="P1006" s="264">
        <v>43830</v>
      </c>
      <c r="Q1006" s="263" t="s">
        <v>3680</v>
      </c>
      <c r="R1006" s="126"/>
    </row>
    <row r="1007" spans="1:18" s="34" customFormat="1" ht="135" hidden="1" customHeight="1" outlineLevel="4" x14ac:dyDescent="0.25">
      <c r="A1007" s="110">
        <v>143</v>
      </c>
      <c r="B1007" s="144" t="s">
        <v>1804</v>
      </c>
      <c r="C1007" s="106" t="s">
        <v>1123</v>
      </c>
      <c r="D1007" s="110">
        <v>40</v>
      </c>
      <c r="E1007" s="110" t="s">
        <v>4237</v>
      </c>
      <c r="F1007" s="122">
        <v>2012400</v>
      </c>
      <c r="G1007" s="122">
        <v>2012400</v>
      </c>
      <c r="H1007" s="122">
        <v>0</v>
      </c>
      <c r="I1007" s="122">
        <f t="shared" si="94"/>
        <v>0</v>
      </c>
      <c r="J1007" s="110" t="s">
        <v>2308</v>
      </c>
      <c r="K1007" s="110" t="s">
        <v>892</v>
      </c>
      <c r="L1007" s="110" t="s">
        <v>890</v>
      </c>
      <c r="M1007" s="267" t="s">
        <v>4760</v>
      </c>
      <c r="N1007" s="264">
        <v>43144</v>
      </c>
      <c r="O1007" s="263" t="s">
        <v>4039</v>
      </c>
      <c r="P1007" s="264">
        <v>43830</v>
      </c>
      <c r="Q1007" s="263" t="s">
        <v>3680</v>
      </c>
      <c r="R1007" s="126"/>
    </row>
    <row r="1008" spans="1:18" s="34" customFormat="1" ht="105" hidden="1" customHeight="1" outlineLevel="4" x14ac:dyDescent="0.25">
      <c r="A1008" s="110">
        <v>144</v>
      </c>
      <c r="B1008" s="144" t="s">
        <v>1805</v>
      </c>
      <c r="C1008" s="106" t="s">
        <v>1123</v>
      </c>
      <c r="D1008" s="110">
        <v>40</v>
      </c>
      <c r="E1008" s="110" t="s">
        <v>4237</v>
      </c>
      <c r="F1008" s="122">
        <v>1671200</v>
      </c>
      <c r="G1008" s="122">
        <v>1671200</v>
      </c>
      <c r="H1008" s="122">
        <v>0</v>
      </c>
      <c r="I1008" s="122">
        <f t="shared" si="94"/>
        <v>0</v>
      </c>
      <c r="J1008" s="110" t="s">
        <v>2308</v>
      </c>
      <c r="K1008" s="110" t="s">
        <v>892</v>
      </c>
      <c r="L1008" s="110" t="s">
        <v>890</v>
      </c>
      <c r="M1008" s="267" t="s">
        <v>4760</v>
      </c>
      <c r="N1008" s="264">
        <v>43144</v>
      </c>
      <c r="O1008" s="263" t="s">
        <v>4039</v>
      </c>
      <c r="P1008" s="264">
        <v>43830</v>
      </c>
      <c r="Q1008" s="263" t="s">
        <v>3680</v>
      </c>
      <c r="R1008" s="126"/>
    </row>
    <row r="1009" spans="1:18" s="34" customFormat="1" ht="90" hidden="1" customHeight="1" outlineLevel="4" x14ac:dyDescent="0.25">
      <c r="A1009" s="110">
        <v>145</v>
      </c>
      <c r="B1009" s="144" t="s">
        <v>1806</v>
      </c>
      <c r="C1009" s="106" t="s">
        <v>1123</v>
      </c>
      <c r="D1009" s="110">
        <v>36</v>
      </c>
      <c r="E1009" s="110" t="s">
        <v>4237</v>
      </c>
      <c r="F1009" s="122">
        <v>1552320</v>
      </c>
      <c r="G1009" s="122">
        <v>1552320</v>
      </c>
      <c r="H1009" s="122">
        <v>0</v>
      </c>
      <c r="I1009" s="122">
        <f t="shared" si="94"/>
        <v>0</v>
      </c>
      <c r="J1009" s="110" t="s">
        <v>2308</v>
      </c>
      <c r="K1009" s="110" t="s">
        <v>892</v>
      </c>
      <c r="L1009" s="110" t="s">
        <v>890</v>
      </c>
      <c r="M1009" s="267" t="s">
        <v>4760</v>
      </c>
      <c r="N1009" s="264">
        <v>43144</v>
      </c>
      <c r="O1009" s="263" t="s">
        <v>4039</v>
      </c>
      <c r="P1009" s="264">
        <v>43830</v>
      </c>
      <c r="Q1009" s="263" t="s">
        <v>3680</v>
      </c>
      <c r="R1009" s="126"/>
    </row>
    <row r="1010" spans="1:18" s="34" customFormat="1" ht="90" hidden="1" customHeight="1" outlineLevel="4" x14ac:dyDescent="0.25">
      <c r="A1010" s="110">
        <v>146</v>
      </c>
      <c r="B1010" s="144" t="s">
        <v>1807</v>
      </c>
      <c r="C1010" s="106" t="s">
        <v>1123</v>
      </c>
      <c r="D1010" s="110">
        <v>12</v>
      </c>
      <c r="E1010" s="110" t="s">
        <v>4237</v>
      </c>
      <c r="F1010" s="122">
        <v>474180</v>
      </c>
      <c r="G1010" s="122">
        <v>474180</v>
      </c>
      <c r="H1010" s="122">
        <v>0</v>
      </c>
      <c r="I1010" s="122">
        <f t="shared" si="94"/>
        <v>0</v>
      </c>
      <c r="J1010" s="110" t="s">
        <v>2308</v>
      </c>
      <c r="K1010" s="110" t="s">
        <v>892</v>
      </c>
      <c r="L1010" s="110" t="s">
        <v>890</v>
      </c>
      <c r="M1010" s="267" t="s">
        <v>4760</v>
      </c>
      <c r="N1010" s="264">
        <v>43144</v>
      </c>
      <c r="O1010" s="263" t="s">
        <v>4039</v>
      </c>
      <c r="P1010" s="264">
        <v>43830</v>
      </c>
      <c r="Q1010" s="263" t="s">
        <v>3680</v>
      </c>
      <c r="R1010" s="126"/>
    </row>
    <row r="1011" spans="1:18" s="34" customFormat="1" ht="30" hidden="1" customHeight="1" outlineLevel="4" x14ac:dyDescent="0.25">
      <c r="A1011" s="110">
        <v>147</v>
      </c>
      <c r="B1011" s="144" t="s">
        <v>1808</v>
      </c>
      <c r="C1011" s="106" t="s">
        <v>1123</v>
      </c>
      <c r="D1011" s="110">
        <v>12</v>
      </c>
      <c r="E1011" s="110" t="s">
        <v>4237</v>
      </c>
      <c r="F1011" s="122">
        <v>498540</v>
      </c>
      <c r="G1011" s="122">
        <v>498540</v>
      </c>
      <c r="H1011" s="122">
        <v>0</v>
      </c>
      <c r="I1011" s="122">
        <f t="shared" si="94"/>
        <v>0</v>
      </c>
      <c r="J1011" s="110" t="s">
        <v>2308</v>
      </c>
      <c r="K1011" s="110" t="s">
        <v>892</v>
      </c>
      <c r="L1011" s="110" t="s">
        <v>890</v>
      </c>
      <c r="M1011" s="267" t="s">
        <v>4760</v>
      </c>
      <c r="N1011" s="264">
        <v>43144</v>
      </c>
      <c r="O1011" s="263" t="s">
        <v>4039</v>
      </c>
      <c r="P1011" s="264">
        <v>43830</v>
      </c>
      <c r="Q1011" s="263" t="s">
        <v>3680</v>
      </c>
      <c r="R1011" s="126"/>
    </row>
    <row r="1012" spans="1:18" s="34" customFormat="1" ht="105" hidden="1" customHeight="1" outlineLevel="4" x14ac:dyDescent="0.25">
      <c r="A1012" s="110">
        <v>148</v>
      </c>
      <c r="B1012" s="144" t="s">
        <v>1809</v>
      </c>
      <c r="C1012" s="106" t="s">
        <v>1123</v>
      </c>
      <c r="D1012" s="110">
        <v>18</v>
      </c>
      <c r="E1012" s="110" t="s">
        <v>4237</v>
      </c>
      <c r="F1012" s="122">
        <v>708120</v>
      </c>
      <c r="G1012" s="122">
        <v>708120</v>
      </c>
      <c r="H1012" s="122">
        <v>0</v>
      </c>
      <c r="I1012" s="122">
        <f t="shared" si="94"/>
        <v>0</v>
      </c>
      <c r="J1012" s="110" t="s">
        <v>2308</v>
      </c>
      <c r="K1012" s="110" t="s">
        <v>892</v>
      </c>
      <c r="L1012" s="110" t="s">
        <v>890</v>
      </c>
      <c r="M1012" s="267" t="s">
        <v>4760</v>
      </c>
      <c r="N1012" s="264">
        <v>43144</v>
      </c>
      <c r="O1012" s="263" t="s">
        <v>4039</v>
      </c>
      <c r="P1012" s="264">
        <v>43830</v>
      </c>
      <c r="Q1012" s="263" t="s">
        <v>3680</v>
      </c>
      <c r="R1012" s="126"/>
    </row>
    <row r="1013" spans="1:18" s="34" customFormat="1" ht="120" hidden="1" customHeight="1" outlineLevel="4" x14ac:dyDescent="0.25">
      <c r="A1013" s="110">
        <v>149</v>
      </c>
      <c r="B1013" s="144" t="s">
        <v>1810</v>
      </c>
      <c r="C1013" s="106" t="s">
        <v>1123</v>
      </c>
      <c r="D1013" s="110">
        <v>5</v>
      </c>
      <c r="E1013" s="110" t="s">
        <v>4237</v>
      </c>
      <c r="F1013" s="122">
        <v>214050</v>
      </c>
      <c r="G1013" s="122">
        <v>214050</v>
      </c>
      <c r="H1013" s="122">
        <v>0</v>
      </c>
      <c r="I1013" s="122">
        <f t="shared" si="94"/>
        <v>0</v>
      </c>
      <c r="J1013" s="110" t="s">
        <v>2308</v>
      </c>
      <c r="K1013" s="110" t="s">
        <v>892</v>
      </c>
      <c r="L1013" s="110" t="s">
        <v>890</v>
      </c>
      <c r="M1013" s="267" t="s">
        <v>4760</v>
      </c>
      <c r="N1013" s="264">
        <v>43144</v>
      </c>
      <c r="O1013" s="263" t="s">
        <v>4039</v>
      </c>
      <c r="P1013" s="264">
        <v>43830</v>
      </c>
      <c r="Q1013" s="263" t="s">
        <v>3680</v>
      </c>
      <c r="R1013" s="126"/>
    </row>
    <row r="1014" spans="1:18" s="34" customFormat="1" ht="120" hidden="1" customHeight="1" outlineLevel="4" x14ac:dyDescent="0.25">
      <c r="A1014" s="110">
        <v>150</v>
      </c>
      <c r="B1014" s="144" t="s">
        <v>1811</v>
      </c>
      <c r="C1014" s="106" t="s">
        <v>1123</v>
      </c>
      <c r="D1014" s="110">
        <v>10</v>
      </c>
      <c r="E1014" s="110" t="s">
        <v>4237</v>
      </c>
      <c r="F1014" s="122">
        <v>430800</v>
      </c>
      <c r="G1014" s="122">
        <v>430800</v>
      </c>
      <c r="H1014" s="122">
        <v>0</v>
      </c>
      <c r="I1014" s="122">
        <f t="shared" si="94"/>
        <v>0</v>
      </c>
      <c r="J1014" s="110" t="s">
        <v>2308</v>
      </c>
      <c r="K1014" s="110" t="s">
        <v>892</v>
      </c>
      <c r="L1014" s="110" t="s">
        <v>890</v>
      </c>
      <c r="M1014" s="267" t="s">
        <v>4760</v>
      </c>
      <c r="N1014" s="264">
        <v>43144</v>
      </c>
      <c r="O1014" s="263" t="s">
        <v>4039</v>
      </c>
      <c r="P1014" s="264">
        <v>43830</v>
      </c>
      <c r="Q1014" s="263" t="s">
        <v>3680</v>
      </c>
      <c r="R1014" s="126"/>
    </row>
    <row r="1015" spans="1:18" s="34" customFormat="1" ht="105" hidden="1" customHeight="1" outlineLevel="4" x14ac:dyDescent="0.25">
      <c r="A1015" s="110">
        <v>151</v>
      </c>
      <c r="B1015" s="144" t="s">
        <v>1812</v>
      </c>
      <c r="C1015" s="106" t="s">
        <v>1123</v>
      </c>
      <c r="D1015" s="110">
        <v>3</v>
      </c>
      <c r="E1015" s="110" t="s">
        <v>4237</v>
      </c>
      <c r="F1015" s="122">
        <v>210870</v>
      </c>
      <c r="G1015" s="122">
        <v>210870</v>
      </c>
      <c r="H1015" s="122">
        <v>0</v>
      </c>
      <c r="I1015" s="122">
        <f t="shared" si="94"/>
        <v>0</v>
      </c>
      <c r="J1015" s="110" t="s">
        <v>2308</v>
      </c>
      <c r="K1015" s="110" t="s">
        <v>892</v>
      </c>
      <c r="L1015" s="110" t="s">
        <v>890</v>
      </c>
      <c r="M1015" s="267" t="s">
        <v>4760</v>
      </c>
      <c r="N1015" s="264">
        <v>43144</v>
      </c>
      <c r="O1015" s="263" t="s">
        <v>4039</v>
      </c>
      <c r="P1015" s="264">
        <v>43830</v>
      </c>
      <c r="Q1015" s="263" t="s">
        <v>3680</v>
      </c>
      <c r="R1015" s="126"/>
    </row>
    <row r="1016" spans="1:18" s="34" customFormat="1" ht="60" hidden="1" customHeight="1" outlineLevel="4" x14ac:dyDescent="0.25">
      <c r="A1016" s="110">
        <v>152</v>
      </c>
      <c r="B1016" s="144" t="s">
        <v>1813</v>
      </c>
      <c r="C1016" s="106" t="s">
        <v>1123</v>
      </c>
      <c r="D1016" s="110">
        <v>10</v>
      </c>
      <c r="E1016" s="110" t="s">
        <v>4237</v>
      </c>
      <c r="F1016" s="122">
        <v>2335800</v>
      </c>
      <c r="G1016" s="122">
        <v>2335800</v>
      </c>
      <c r="H1016" s="122">
        <v>0</v>
      </c>
      <c r="I1016" s="122">
        <f t="shared" si="94"/>
        <v>0</v>
      </c>
      <c r="J1016" s="110" t="s">
        <v>2308</v>
      </c>
      <c r="K1016" s="110" t="s">
        <v>892</v>
      </c>
      <c r="L1016" s="110" t="s">
        <v>890</v>
      </c>
      <c r="M1016" s="267" t="s">
        <v>4760</v>
      </c>
      <c r="N1016" s="264">
        <v>43144</v>
      </c>
      <c r="O1016" s="263" t="s">
        <v>4039</v>
      </c>
      <c r="P1016" s="264">
        <v>43830</v>
      </c>
      <c r="Q1016" s="263" t="s">
        <v>3680</v>
      </c>
      <c r="R1016" s="126"/>
    </row>
    <row r="1017" spans="1:18" s="34" customFormat="1" ht="60" hidden="1" customHeight="1" outlineLevel="4" x14ac:dyDescent="0.25">
      <c r="A1017" s="110">
        <v>153</v>
      </c>
      <c r="B1017" s="144" t="s">
        <v>1814</v>
      </c>
      <c r="C1017" s="106" t="s">
        <v>1123</v>
      </c>
      <c r="D1017" s="110">
        <v>20</v>
      </c>
      <c r="E1017" s="110" t="s">
        <v>4237</v>
      </c>
      <c r="F1017" s="122">
        <v>1555600</v>
      </c>
      <c r="G1017" s="122">
        <v>1555600</v>
      </c>
      <c r="H1017" s="122">
        <v>0</v>
      </c>
      <c r="I1017" s="122">
        <f t="shared" si="94"/>
        <v>0</v>
      </c>
      <c r="J1017" s="110" t="s">
        <v>2308</v>
      </c>
      <c r="K1017" s="110" t="s">
        <v>892</v>
      </c>
      <c r="L1017" s="110" t="s">
        <v>890</v>
      </c>
      <c r="M1017" s="267" t="s">
        <v>4760</v>
      </c>
      <c r="N1017" s="264">
        <v>43144</v>
      </c>
      <c r="O1017" s="263" t="s">
        <v>4039</v>
      </c>
      <c r="P1017" s="264">
        <v>43830</v>
      </c>
      <c r="Q1017" s="263" t="s">
        <v>3680</v>
      </c>
      <c r="R1017" s="126"/>
    </row>
    <row r="1018" spans="1:18" s="34" customFormat="1" ht="60" hidden="1" customHeight="1" outlineLevel="4" x14ac:dyDescent="0.25">
      <c r="A1018" s="110">
        <v>154</v>
      </c>
      <c r="B1018" s="144" t="s">
        <v>1815</v>
      </c>
      <c r="C1018" s="106" t="s">
        <v>1123</v>
      </c>
      <c r="D1018" s="110">
        <v>15</v>
      </c>
      <c r="E1018" s="110" t="s">
        <v>4237</v>
      </c>
      <c r="F1018" s="122">
        <v>4905300</v>
      </c>
      <c r="G1018" s="122">
        <v>4905300</v>
      </c>
      <c r="H1018" s="122">
        <v>0</v>
      </c>
      <c r="I1018" s="122">
        <f t="shared" si="94"/>
        <v>0</v>
      </c>
      <c r="J1018" s="110" t="s">
        <v>2308</v>
      </c>
      <c r="K1018" s="110" t="s">
        <v>892</v>
      </c>
      <c r="L1018" s="110" t="s">
        <v>890</v>
      </c>
      <c r="M1018" s="267" t="s">
        <v>4760</v>
      </c>
      <c r="N1018" s="264">
        <v>43144</v>
      </c>
      <c r="O1018" s="263" t="s">
        <v>4039</v>
      </c>
      <c r="P1018" s="264">
        <v>43830</v>
      </c>
      <c r="Q1018" s="263" t="s">
        <v>3680</v>
      </c>
      <c r="R1018" s="126"/>
    </row>
    <row r="1019" spans="1:18" s="34" customFormat="1" ht="60" hidden="1" customHeight="1" outlineLevel="4" x14ac:dyDescent="0.25">
      <c r="A1019" s="110">
        <v>155</v>
      </c>
      <c r="B1019" s="144" t="s">
        <v>1816</v>
      </c>
      <c r="C1019" s="106" t="s">
        <v>1123</v>
      </c>
      <c r="D1019" s="110">
        <v>15</v>
      </c>
      <c r="E1019" s="110" t="s">
        <v>4237</v>
      </c>
      <c r="F1019" s="122">
        <v>1386000</v>
      </c>
      <c r="G1019" s="122">
        <v>1386000</v>
      </c>
      <c r="H1019" s="122">
        <v>0</v>
      </c>
      <c r="I1019" s="122">
        <f t="shared" si="94"/>
        <v>0</v>
      </c>
      <c r="J1019" s="110" t="s">
        <v>2308</v>
      </c>
      <c r="K1019" s="110" t="s">
        <v>892</v>
      </c>
      <c r="L1019" s="110" t="s">
        <v>890</v>
      </c>
      <c r="M1019" s="267" t="s">
        <v>4760</v>
      </c>
      <c r="N1019" s="264">
        <v>43144</v>
      </c>
      <c r="O1019" s="263" t="s">
        <v>4039</v>
      </c>
      <c r="P1019" s="264">
        <v>43830</v>
      </c>
      <c r="Q1019" s="263" t="s">
        <v>3680</v>
      </c>
      <c r="R1019" s="126"/>
    </row>
    <row r="1020" spans="1:18" s="34" customFormat="1" ht="60" hidden="1" customHeight="1" outlineLevel="4" x14ac:dyDescent="0.25">
      <c r="A1020" s="110">
        <v>156</v>
      </c>
      <c r="B1020" s="144" t="s">
        <v>1817</v>
      </c>
      <c r="C1020" s="106" t="s">
        <v>1123</v>
      </c>
      <c r="D1020" s="110">
        <v>10</v>
      </c>
      <c r="E1020" s="110" t="s">
        <v>4237</v>
      </c>
      <c r="F1020" s="122">
        <v>2290600</v>
      </c>
      <c r="G1020" s="122">
        <v>2290600</v>
      </c>
      <c r="H1020" s="122">
        <v>0</v>
      </c>
      <c r="I1020" s="122">
        <f t="shared" si="94"/>
        <v>0</v>
      </c>
      <c r="J1020" s="110" t="s">
        <v>2308</v>
      </c>
      <c r="K1020" s="110" t="s">
        <v>892</v>
      </c>
      <c r="L1020" s="110" t="s">
        <v>890</v>
      </c>
      <c r="M1020" s="267" t="s">
        <v>4760</v>
      </c>
      <c r="N1020" s="264">
        <v>43144</v>
      </c>
      <c r="O1020" s="263" t="s">
        <v>4039</v>
      </c>
      <c r="P1020" s="264">
        <v>43830</v>
      </c>
      <c r="Q1020" s="263" t="s">
        <v>3680</v>
      </c>
      <c r="R1020" s="126"/>
    </row>
    <row r="1021" spans="1:18" s="34" customFormat="1" ht="60" hidden="1" customHeight="1" outlineLevel="4" x14ac:dyDescent="0.25">
      <c r="A1021" s="110">
        <v>157</v>
      </c>
      <c r="B1021" s="144" t="s">
        <v>1818</v>
      </c>
      <c r="C1021" s="106" t="s">
        <v>1123</v>
      </c>
      <c r="D1021" s="110">
        <v>75</v>
      </c>
      <c r="E1021" s="110" t="s">
        <v>4237</v>
      </c>
      <c r="F1021" s="122">
        <v>3255000</v>
      </c>
      <c r="G1021" s="122">
        <v>3255000</v>
      </c>
      <c r="H1021" s="122">
        <v>0</v>
      </c>
      <c r="I1021" s="122">
        <f t="shared" si="94"/>
        <v>0</v>
      </c>
      <c r="J1021" s="110" t="s">
        <v>2308</v>
      </c>
      <c r="K1021" s="110" t="s">
        <v>892</v>
      </c>
      <c r="L1021" s="110" t="s">
        <v>890</v>
      </c>
      <c r="M1021" s="267" t="s">
        <v>4760</v>
      </c>
      <c r="N1021" s="264">
        <v>43144</v>
      </c>
      <c r="O1021" s="263" t="s">
        <v>4039</v>
      </c>
      <c r="P1021" s="264">
        <v>43830</v>
      </c>
      <c r="Q1021" s="263" t="s">
        <v>3680</v>
      </c>
      <c r="R1021" s="126"/>
    </row>
    <row r="1022" spans="1:18" s="34" customFormat="1" ht="60" hidden="1" customHeight="1" outlineLevel="4" x14ac:dyDescent="0.25">
      <c r="A1022" s="110">
        <v>158</v>
      </c>
      <c r="B1022" s="144" t="s">
        <v>1819</v>
      </c>
      <c r="C1022" s="106" t="s">
        <v>1123</v>
      </c>
      <c r="D1022" s="110">
        <v>25</v>
      </c>
      <c r="E1022" s="110" t="s">
        <v>4237</v>
      </c>
      <c r="F1022" s="122">
        <v>1032500</v>
      </c>
      <c r="G1022" s="122">
        <v>1032500</v>
      </c>
      <c r="H1022" s="122">
        <v>0</v>
      </c>
      <c r="I1022" s="122">
        <f t="shared" si="94"/>
        <v>0</v>
      </c>
      <c r="J1022" s="110" t="s">
        <v>2308</v>
      </c>
      <c r="K1022" s="110" t="s">
        <v>892</v>
      </c>
      <c r="L1022" s="110" t="s">
        <v>890</v>
      </c>
      <c r="M1022" s="267" t="s">
        <v>4760</v>
      </c>
      <c r="N1022" s="264">
        <v>43144</v>
      </c>
      <c r="O1022" s="263" t="s">
        <v>4039</v>
      </c>
      <c r="P1022" s="264">
        <v>43830</v>
      </c>
      <c r="Q1022" s="263" t="s">
        <v>3680</v>
      </c>
      <c r="R1022" s="126"/>
    </row>
    <row r="1023" spans="1:18" s="34" customFormat="1" ht="60" hidden="1" customHeight="1" outlineLevel="4" x14ac:dyDescent="0.25">
      <c r="A1023" s="110">
        <v>159</v>
      </c>
      <c r="B1023" s="144" t="s">
        <v>1820</v>
      </c>
      <c r="C1023" s="106" t="s">
        <v>1123</v>
      </c>
      <c r="D1023" s="110">
        <v>2</v>
      </c>
      <c r="E1023" s="110" t="s">
        <v>4237</v>
      </c>
      <c r="F1023" s="122">
        <v>82600</v>
      </c>
      <c r="G1023" s="122">
        <v>82600</v>
      </c>
      <c r="H1023" s="122">
        <v>0</v>
      </c>
      <c r="I1023" s="122">
        <f t="shared" si="94"/>
        <v>0</v>
      </c>
      <c r="J1023" s="110" t="s">
        <v>2308</v>
      </c>
      <c r="K1023" s="110" t="s">
        <v>892</v>
      </c>
      <c r="L1023" s="110" t="s">
        <v>890</v>
      </c>
      <c r="M1023" s="267" t="s">
        <v>4760</v>
      </c>
      <c r="N1023" s="264">
        <v>43144</v>
      </c>
      <c r="O1023" s="263" t="s">
        <v>4039</v>
      </c>
      <c r="P1023" s="264">
        <v>43830</v>
      </c>
      <c r="Q1023" s="263" t="s">
        <v>3680</v>
      </c>
      <c r="R1023" s="126"/>
    </row>
    <row r="1024" spans="1:18" s="34" customFormat="1" ht="60" hidden="1" customHeight="1" outlineLevel="4" x14ac:dyDescent="0.25">
      <c r="A1024" s="110">
        <v>160</v>
      </c>
      <c r="B1024" s="144" t="s">
        <v>1821</v>
      </c>
      <c r="C1024" s="106" t="s">
        <v>1123</v>
      </c>
      <c r="D1024" s="110">
        <v>30</v>
      </c>
      <c r="E1024" s="110" t="s">
        <v>4237</v>
      </c>
      <c r="F1024" s="122">
        <v>1302000</v>
      </c>
      <c r="G1024" s="122">
        <v>1302000</v>
      </c>
      <c r="H1024" s="122">
        <v>0</v>
      </c>
      <c r="I1024" s="122">
        <f t="shared" si="94"/>
        <v>0</v>
      </c>
      <c r="J1024" s="110" t="s">
        <v>2308</v>
      </c>
      <c r="K1024" s="110" t="s">
        <v>892</v>
      </c>
      <c r="L1024" s="110" t="s">
        <v>890</v>
      </c>
      <c r="M1024" s="267" t="s">
        <v>4760</v>
      </c>
      <c r="N1024" s="264">
        <v>43144</v>
      </c>
      <c r="O1024" s="263" t="s">
        <v>4039</v>
      </c>
      <c r="P1024" s="264">
        <v>43830</v>
      </c>
      <c r="Q1024" s="263" t="s">
        <v>3680</v>
      </c>
      <c r="R1024" s="126"/>
    </row>
    <row r="1025" spans="1:18" s="34" customFormat="1" ht="60" hidden="1" customHeight="1" outlineLevel="4" x14ac:dyDescent="0.25">
      <c r="A1025" s="110">
        <v>161</v>
      </c>
      <c r="B1025" s="144" t="s">
        <v>1822</v>
      </c>
      <c r="C1025" s="106" t="s">
        <v>1123</v>
      </c>
      <c r="D1025" s="110">
        <v>75</v>
      </c>
      <c r="E1025" s="110" t="s">
        <v>4237</v>
      </c>
      <c r="F1025" s="122">
        <v>3255000</v>
      </c>
      <c r="G1025" s="122">
        <v>3255000</v>
      </c>
      <c r="H1025" s="122">
        <v>0</v>
      </c>
      <c r="I1025" s="122">
        <f t="shared" si="94"/>
        <v>0</v>
      </c>
      <c r="J1025" s="110" t="s">
        <v>2308</v>
      </c>
      <c r="K1025" s="110" t="s">
        <v>892</v>
      </c>
      <c r="L1025" s="110" t="s">
        <v>890</v>
      </c>
      <c r="M1025" s="267" t="s">
        <v>4760</v>
      </c>
      <c r="N1025" s="264">
        <v>43144</v>
      </c>
      <c r="O1025" s="263" t="s">
        <v>4039</v>
      </c>
      <c r="P1025" s="264">
        <v>43830</v>
      </c>
      <c r="Q1025" s="263" t="s">
        <v>3680</v>
      </c>
      <c r="R1025" s="126"/>
    </row>
    <row r="1026" spans="1:18" s="34" customFormat="1" ht="60" hidden="1" customHeight="1" outlineLevel="4" x14ac:dyDescent="0.25">
      <c r="A1026" s="110">
        <v>162</v>
      </c>
      <c r="B1026" s="144" t="s">
        <v>1823</v>
      </c>
      <c r="C1026" s="106" t="s">
        <v>1123</v>
      </c>
      <c r="D1026" s="110">
        <v>2</v>
      </c>
      <c r="E1026" s="110" t="s">
        <v>4237</v>
      </c>
      <c r="F1026" s="122">
        <v>82600</v>
      </c>
      <c r="G1026" s="122">
        <v>82600</v>
      </c>
      <c r="H1026" s="122">
        <v>0</v>
      </c>
      <c r="I1026" s="122">
        <f t="shared" si="94"/>
        <v>0</v>
      </c>
      <c r="J1026" s="110" t="s">
        <v>2308</v>
      </c>
      <c r="K1026" s="110" t="s">
        <v>892</v>
      </c>
      <c r="L1026" s="110" t="s">
        <v>890</v>
      </c>
      <c r="M1026" s="267" t="s">
        <v>4760</v>
      </c>
      <c r="N1026" s="264">
        <v>43144</v>
      </c>
      <c r="O1026" s="263" t="s">
        <v>4039</v>
      </c>
      <c r="P1026" s="264">
        <v>43830</v>
      </c>
      <c r="Q1026" s="263" t="s">
        <v>3680</v>
      </c>
      <c r="R1026" s="126"/>
    </row>
    <row r="1027" spans="1:18" s="34" customFormat="1" ht="60" hidden="1" customHeight="1" outlineLevel="4" x14ac:dyDescent="0.25">
      <c r="A1027" s="110">
        <v>163</v>
      </c>
      <c r="B1027" s="144" t="s">
        <v>1824</v>
      </c>
      <c r="C1027" s="106" t="s">
        <v>1123</v>
      </c>
      <c r="D1027" s="110">
        <v>3</v>
      </c>
      <c r="E1027" s="110" t="s">
        <v>4237</v>
      </c>
      <c r="F1027" s="122">
        <v>123900</v>
      </c>
      <c r="G1027" s="122">
        <v>123900</v>
      </c>
      <c r="H1027" s="122">
        <v>0</v>
      </c>
      <c r="I1027" s="122">
        <f t="shared" si="94"/>
        <v>0</v>
      </c>
      <c r="J1027" s="110" t="s">
        <v>2308</v>
      </c>
      <c r="K1027" s="110" t="s">
        <v>892</v>
      </c>
      <c r="L1027" s="110" t="s">
        <v>890</v>
      </c>
      <c r="M1027" s="267" t="s">
        <v>4760</v>
      </c>
      <c r="N1027" s="264">
        <v>43144</v>
      </c>
      <c r="O1027" s="263" t="s">
        <v>4039</v>
      </c>
      <c r="P1027" s="264">
        <v>43830</v>
      </c>
      <c r="Q1027" s="263" t="s">
        <v>3680</v>
      </c>
      <c r="R1027" s="126"/>
    </row>
    <row r="1028" spans="1:18" s="34" customFormat="1" ht="60" hidden="1" customHeight="1" outlineLevel="4" x14ac:dyDescent="0.25">
      <c r="A1028" s="110">
        <v>164</v>
      </c>
      <c r="B1028" s="144" t="s">
        <v>1825</v>
      </c>
      <c r="C1028" s="106" t="s">
        <v>1123</v>
      </c>
      <c r="D1028" s="110">
        <v>2</v>
      </c>
      <c r="E1028" s="110" t="s">
        <v>4237</v>
      </c>
      <c r="F1028" s="122">
        <v>82600</v>
      </c>
      <c r="G1028" s="122">
        <v>82600</v>
      </c>
      <c r="H1028" s="122">
        <v>0</v>
      </c>
      <c r="I1028" s="122">
        <f t="shared" si="94"/>
        <v>0</v>
      </c>
      <c r="J1028" s="110" t="s">
        <v>2308</v>
      </c>
      <c r="K1028" s="110" t="s">
        <v>892</v>
      </c>
      <c r="L1028" s="110" t="s">
        <v>890</v>
      </c>
      <c r="M1028" s="267" t="s">
        <v>4760</v>
      </c>
      <c r="N1028" s="264">
        <v>43144</v>
      </c>
      <c r="O1028" s="263" t="s">
        <v>4039</v>
      </c>
      <c r="P1028" s="264">
        <v>43830</v>
      </c>
      <c r="Q1028" s="263" t="s">
        <v>3680</v>
      </c>
      <c r="R1028" s="126"/>
    </row>
    <row r="1029" spans="1:18" s="34" customFormat="1" ht="60" hidden="1" customHeight="1" outlineLevel="4" x14ac:dyDescent="0.25">
      <c r="A1029" s="110">
        <v>165</v>
      </c>
      <c r="B1029" s="144" t="s">
        <v>1826</v>
      </c>
      <c r="C1029" s="106" t="s">
        <v>1123</v>
      </c>
      <c r="D1029" s="110">
        <v>2</v>
      </c>
      <c r="E1029" s="110" t="s">
        <v>4237</v>
      </c>
      <c r="F1029" s="122">
        <v>82600</v>
      </c>
      <c r="G1029" s="122">
        <v>82600</v>
      </c>
      <c r="H1029" s="122">
        <v>0</v>
      </c>
      <c r="I1029" s="122">
        <f t="shared" si="94"/>
        <v>0</v>
      </c>
      <c r="J1029" s="110" t="s">
        <v>2308</v>
      </c>
      <c r="K1029" s="110" t="s">
        <v>892</v>
      </c>
      <c r="L1029" s="110" t="s">
        <v>890</v>
      </c>
      <c r="M1029" s="267" t="s">
        <v>4760</v>
      </c>
      <c r="N1029" s="264">
        <v>43144</v>
      </c>
      <c r="O1029" s="263" t="s">
        <v>4039</v>
      </c>
      <c r="P1029" s="264">
        <v>43830</v>
      </c>
      <c r="Q1029" s="263" t="s">
        <v>3680</v>
      </c>
      <c r="R1029" s="126"/>
    </row>
    <row r="1030" spans="1:18" s="34" customFormat="1" ht="60" hidden="1" customHeight="1" outlineLevel="4" x14ac:dyDescent="0.25">
      <c r="A1030" s="110">
        <v>166</v>
      </c>
      <c r="B1030" s="144" t="s">
        <v>1827</v>
      </c>
      <c r="C1030" s="106" t="s">
        <v>1123</v>
      </c>
      <c r="D1030" s="110">
        <v>22</v>
      </c>
      <c r="E1030" s="110" t="s">
        <v>4237</v>
      </c>
      <c r="F1030" s="122">
        <v>908600</v>
      </c>
      <c r="G1030" s="122">
        <v>908600</v>
      </c>
      <c r="H1030" s="122">
        <v>0</v>
      </c>
      <c r="I1030" s="122">
        <f t="shared" si="94"/>
        <v>0</v>
      </c>
      <c r="J1030" s="110" t="s">
        <v>2308</v>
      </c>
      <c r="K1030" s="110" t="s">
        <v>892</v>
      </c>
      <c r="L1030" s="110" t="s">
        <v>890</v>
      </c>
      <c r="M1030" s="267" t="s">
        <v>4760</v>
      </c>
      <c r="N1030" s="264">
        <v>43144</v>
      </c>
      <c r="O1030" s="263" t="s">
        <v>4039</v>
      </c>
      <c r="P1030" s="264">
        <v>43830</v>
      </c>
      <c r="Q1030" s="263" t="s">
        <v>3680</v>
      </c>
      <c r="R1030" s="126"/>
    </row>
    <row r="1031" spans="1:18" s="34" customFormat="1" ht="45" hidden="1" customHeight="1" outlineLevel="4" x14ac:dyDescent="0.25">
      <c r="A1031" s="110">
        <v>167</v>
      </c>
      <c r="B1031" s="144" t="s">
        <v>1828</v>
      </c>
      <c r="C1031" s="106" t="s">
        <v>1123</v>
      </c>
      <c r="D1031" s="110">
        <v>5</v>
      </c>
      <c r="E1031" s="110" t="s">
        <v>4237</v>
      </c>
      <c r="F1031" s="122">
        <v>268800</v>
      </c>
      <c r="G1031" s="122">
        <v>268800</v>
      </c>
      <c r="H1031" s="122">
        <v>0</v>
      </c>
      <c r="I1031" s="122">
        <f t="shared" si="94"/>
        <v>0</v>
      </c>
      <c r="J1031" s="110" t="s">
        <v>2308</v>
      </c>
      <c r="K1031" s="110" t="s">
        <v>892</v>
      </c>
      <c r="L1031" s="110" t="s">
        <v>890</v>
      </c>
      <c r="M1031" s="267" t="s">
        <v>4760</v>
      </c>
      <c r="N1031" s="264">
        <v>43144</v>
      </c>
      <c r="O1031" s="263" t="s">
        <v>4039</v>
      </c>
      <c r="P1031" s="264">
        <v>43830</v>
      </c>
      <c r="Q1031" s="263" t="s">
        <v>3680</v>
      </c>
      <c r="R1031" s="126"/>
    </row>
    <row r="1032" spans="1:18" s="34" customFormat="1" ht="75" hidden="1" customHeight="1" outlineLevel="4" x14ac:dyDescent="0.25">
      <c r="A1032" s="110">
        <v>168</v>
      </c>
      <c r="B1032" s="144" t="s">
        <v>1829</v>
      </c>
      <c r="C1032" s="106" t="s">
        <v>1123</v>
      </c>
      <c r="D1032" s="110">
        <v>10</v>
      </c>
      <c r="E1032" s="110" t="s">
        <v>4237</v>
      </c>
      <c r="F1032" s="122">
        <v>2856200</v>
      </c>
      <c r="G1032" s="122">
        <v>2856200</v>
      </c>
      <c r="H1032" s="122">
        <v>0</v>
      </c>
      <c r="I1032" s="122">
        <f t="shared" si="94"/>
        <v>0</v>
      </c>
      <c r="J1032" s="110" t="s">
        <v>2308</v>
      </c>
      <c r="K1032" s="110" t="s">
        <v>892</v>
      </c>
      <c r="L1032" s="110" t="s">
        <v>890</v>
      </c>
      <c r="M1032" s="267" t="s">
        <v>4760</v>
      </c>
      <c r="N1032" s="264">
        <v>43144</v>
      </c>
      <c r="O1032" s="263" t="s">
        <v>4039</v>
      </c>
      <c r="P1032" s="264">
        <v>43830</v>
      </c>
      <c r="Q1032" s="263" t="s">
        <v>3680</v>
      </c>
      <c r="R1032" s="126"/>
    </row>
    <row r="1033" spans="1:18" s="34" customFormat="1" ht="75" hidden="1" customHeight="1" outlineLevel="4" x14ac:dyDescent="0.25">
      <c r="A1033" s="110">
        <v>169</v>
      </c>
      <c r="B1033" s="144" t="s">
        <v>1830</v>
      </c>
      <c r="C1033" s="106" t="s">
        <v>1123</v>
      </c>
      <c r="D1033" s="110">
        <v>65</v>
      </c>
      <c r="E1033" s="110" t="s">
        <v>4237</v>
      </c>
      <c r="F1033" s="122">
        <v>771225</v>
      </c>
      <c r="G1033" s="122">
        <v>771225</v>
      </c>
      <c r="H1033" s="122">
        <v>0</v>
      </c>
      <c r="I1033" s="122">
        <f t="shared" si="94"/>
        <v>0</v>
      </c>
      <c r="J1033" s="110" t="s">
        <v>2308</v>
      </c>
      <c r="K1033" s="110" t="s">
        <v>892</v>
      </c>
      <c r="L1033" s="110" t="s">
        <v>890</v>
      </c>
      <c r="M1033" s="267" t="s">
        <v>4760</v>
      </c>
      <c r="N1033" s="264">
        <v>43144</v>
      </c>
      <c r="O1033" s="263" t="s">
        <v>4039</v>
      </c>
      <c r="P1033" s="264">
        <v>43830</v>
      </c>
      <c r="Q1033" s="263" t="s">
        <v>3680</v>
      </c>
      <c r="R1033" s="126"/>
    </row>
    <row r="1034" spans="1:18" s="34" customFormat="1" ht="150" hidden="1" customHeight="1" outlineLevel="4" x14ac:dyDescent="0.25">
      <c r="A1034" s="110">
        <v>170</v>
      </c>
      <c r="B1034" s="144" t="s">
        <v>1831</v>
      </c>
      <c r="C1034" s="106" t="s">
        <v>1123</v>
      </c>
      <c r="D1034" s="110">
        <v>55</v>
      </c>
      <c r="E1034" s="110" t="s">
        <v>4237</v>
      </c>
      <c r="F1034" s="122">
        <v>2431550</v>
      </c>
      <c r="G1034" s="122">
        <v>2431550</v>
      </c>
      <c r="H1034" s="122">
        <v>0</v>
      </c>
      <c r="I1034" s="122">
        <f t="shared" si="94"/>
        <v>0</v>
      </c>
      <c r="J1034" s="110" t="s">
        <v>2308</v>
      </c>
      <c r="K1034" s="110" t="s">
        <v>892</v>
      </c>
      <c r="L1034" s="110" t="s">
        <v>890</v>
      </c>
      <c r="M1034" s="267" t="s">
        <v>4760</v>
      </c>
      <c r="N1034" s="264">
        <v>43144</v>
      </c>
      <c r="O1034" s="263" t="s">
        <v>4039</v>
      </c>
      <c r="P1034" s="264">
        <v>43830</v>
      </c>
      <c r="Q1034" s="263" t="s">
        <v>3680</v>
      </c>
      <c r="R1034" s="126"/>
    </row>
    <row r="1035" spans="1:18" s="34" customFormat="1" ht="75" hidden="1" customHeight="1" outlineLevel="4" x14ac:dyDescent="0.25">
      <c r="A1035" s="110">
        <v>171</v>
      </c>
      <c r="B1035" s="144" t="s">
        <v>1832</v>
      </c>
      <c r="C1035" s="106" t="s">
        <v>1123</v>
      </c>
      <c r="D1035" s="110">
        <v>40</v>
      </c>
      <c r="E1035" s="110" t="s">
        <v>4237</v>
      </c>
      <c r="F1035" s="122">
        <v>718400</v>
      </c>
      <c r="G1035" s="122">
        <v>718400</v>
      </c>
      <c r="H1035" s="122">
        <v>0</v>
      </c>
      <c r="I1035" s="122">
        <f t="shared" si="94"/>
        <v>0</v>
      </c>
      <c r="J1035" s="110" t="s">
        <v>2308</v>
      </c>
      <c r="K1035" s="110" t="s">
        <v>892</v>
      </c>
      <c r="L1035" s="110" t="s">
        <v>890</v>
      </c>
      <c r="M1035" s="267" t="s">
        <v>4760</v>
      </c>
      <c r="N1035" s="264">
        <v>43144</v>
      </c>
      <c r="O1035" s="263" t="s">
        <v>4039</v>
      </c>
      <c r="P1035" s="264">
        <v>43830</v>
      </c>
      <c r="Q1035" s="263" t="s">
        <v>3680</v>
      </c>
      <c r="R1035" s="126"/>
    </row>
    <row r="1036" spans="1:18" s="34" customFormat="1" ht="45" hidden="1" customHeight="1" outlineLevel="4" x14ac:dyDescent="0.25">
      <c r="A1036" s="110">
        <v>172</v>
      </c>
      <c r="B1036" s="144" t="s">
        <v>1833</v>
      </c>
      <c r="C1036" s="106" t="s">
        <v>1123</v>
      </c>
      <c r="D1036" s="110">
        <v>3</v>
      </c>
      <c r="E1036" s="110" t="s">
        <v>4234</v>
      </c>
      <c r="F1036" s="122">
        <v>840000</v>
      </c>
      <c r="G1036" s="122">
        <v>840000</v>
      </c>
      <c r="H1036" s="122">
        <v>0</v>
      </c>
      <c r="I1036" s="122">
        <f t="shared" si="94"/>
        <v>0</v>
      </c>
      <c r="J1036" s="110" t="s">
        <v>2308</v>
      </c>
      <c r="K1036" s="110" t="s">
        <v>892</v>
      </c>
      <c r="L1036" s="110" t="s">
        <v>890</v>
      </c>
      <c r="M1036" s="267" t="s">
        <v>4760</v>
      </c>
      <c r="N1036" s="264">
        <v>43144</v>
      </c>
      <c r="O1036" s="263" t="s">
        <v>4039</v>
      </c>
      <c r="P1036" s="264">
        <v>43830</v>
      </c>
      <c r="Q1036" s="263" t="s">
        <v>3680</v>
      </c>
      <c r="R1036" s="126"/>
    </row>
    <row r="1037" spans="1:18" s="34" customFormat="1" ht="30" hidden="1" customHeight="1" outlineLevel="4" x14ac:dyDescent="0.25">
      <c r="A1037" s="110">
        <v>173</v>
      </c>
      <c r="B1037" s="144" t="s">
        <v>1834</v>
      </c>
      <c r="C1037" s="106" t="s">
        <v>1123</v>
      </c>
      <c r="D1037" s="110">
        <v>20</v>
      </c>
      <c r="E1037" s="110" t="s">
        <v>4237</v>
      </c>
      <c r="F1037" s="122">
        <v>100600</v>
      </c>
      <c r="G1037" s="122">
        <v>100600</v>
      </c>
      <c r="H1037" s="122">
        <v>0</v>
      </c>
      <c r="I1037" s="122">
        <f t="shared" si="94"/>
        <v>0</v>
      </c>
      <c r="J1037" s="110" t="s">
        <v>2308</v>
      </c>
      <c r="K1037" s="110" t="s">
        <v>892</v>
      </c>
      <c r="L1037" s="110" t="s">
        <v>890</v>
      </c>
      <c r="M1037" s="267" t="s">
        <v>4760</v>
      </c>
      <c r="N1037" s="264">
        <v>43144</v>
      </c>
      <c r="O1037" s="263" t="s">
        <v>4039</v>
      </c>
      <c r="P1037" s="264">
        <v>43830</v>
      </c>
      <c r="Q1037" s="263" t="s">
        <v>3680</v>
      </c>
      <c r="R1037" s="126"/>
    </row>
    <row r="1038" spans="1:18" s="34" customFormat="1" ht="75" hidden="1" customHeight="1" outlineLevel="4" x14ac:dyDescent="0.25">
      <c r="A1038" s="110">
        <v>174</v>
      </c>
      <c r="B1038" s="144" t="s">
        <v>1835</v>
      </c>
      <c r="C1038" s="106" t="s">
        <v>1123</v>
      </c>
      <c r="D1038" s="110">
        <v>2</v>
      </c>
      <c r="E1038" s="110" t="s">
        <v>4237</v>
      </c>
      <c r="F1038" s="122">
        <v>30800</v>
      </c>
      <c r="G1038" s="122">
        <v>30800</v>
      </c>
      <c r="H1038" s="122">
        <v>0</v>
      </c>
      <c r="I1038" s="122">
        <f t="shared" si="94"/>
        <v>0</v>
      </c>
      <c r="J1038" s="110" t="s">
        <v>2308</v>
      </c>
      <c r="K1038" s="110" t="s">
        <v>892</v>
      </c>
      <c r="L1038" s="110" t="s">
        <v>890</v>
      </c>
      <c r="M1038" s="267" t="s">
        <v>4760</v>
      </c>
      <c r="N1038" s="264">
        <v>43144</v>
      </c>
      <c r="O1038" s="263" t="s">
        <v>4039</v>
      </c>
      <c r="P1038" s="264">
        <v>43830</v>
      </c>
      <c r="Q1038" s="263" t="s">
        <v>3680</v>
      </c>
      <c r="R1038" s="126"/>
    </row>
    <row r="1039" spans="1:18" s="34" customFormat="1" ht="60" hidden="1" customHeight="1" outlineLevel="4" x14ac:dyDescent="0.25">
      <c r="A1039" s="110">
        <v>175</v>
      </c>
      <c r="B1039" s="144" t="s">
        <v>1836</v>
      </c>
      <c r="C1039" s="106" t="s">
        <v>1123</v>
      </c>
      <c r="D1039" s="110">
        <v>2</v>
      </c>
      <c r="E1039" s="110" t="s">
        <v>4234</v>
      </c>
      <c r="F1039" s="122">
        <v>330356</v>
      </c>
      <c r="G1039" s="122">
        <v>330356</v>
      </c>
      <c r="H1039" s="122">
        <v>0</v>
      </c>
      <c r="I1039" s="122">
        <f t="shared" si="94"/>
        <v>0</v>
      </c>
      <c r="J1039" s="110" t="s">
        <v>2309</v>
      </c>
      <c r="K1039" s="106" t="s">
        <v>2298</v>
      </c>
      <c r="L1039" s="110" t="s">
        <v>890</v>
      </c>
      <c r="M1039" s="267" t="s">
        <v>4760</v>
      </c>
      <c r="N1039" s="264">
        <v>43230</v>
      </c>
      <c r="O1039" s="263" t="s">
        <v>4139</v>
      </c>
      <c r="P1039" s="263" t="s">
        <v>3964</v>
      </c>
      <c r="Q1039" s="263" t="s">
        <v>3656</v>
      </c>
      <c r="R1039" s="126"/>
    </row>
    <row r="1040" spans="1:18" s="34" customFormat="1" ht="45" hidden="1" customHeight="1" outlineLevel="4" x14ac:dyDescent="0.25">
      <c r="A1040" s="110">
        <v>176</v>
      </c>
      <c r="B1040" s="144" t="s">
        <v>1837</v>
      </c>
      <c r="C1040" s="106" t="s">
        <v>1123</v>
      </c>
      <c r="D1040" s="110">
        <v>2</v>
      </c>
      <c r="E1040" s="110" t="s">
        <v>4234</v>
      </c>
      <c r="F1040" s="122">
        <v>552856</v>
      </c>
      <c r="G1040" s="122">
        <v>552856</v>
      </c>
      <c r="H1040" s="122">
        <v>0</v>
      </c>
      <c r="I1040" s="122">
        <f t="shared" si="94"/>
        <v>0</v>
      </c>
      <c r="J1040" s="110" t="s">
        <v>2309</v>
      </c>
      <c r="K1040" s="106" t="s">
        <v>2298</v>
      </c>
      <c r="L1040" s="110" t="s">
        <v>890</v>
      </c>
      <c r="M1040" s="267" t="s">
        <v>4760</v>
      </c>
      <c r="N1040" s="264">
        <v>43230</v>
      </c>
      <c r="O1040" s="263" t="s">
        <v>4139</v>
      </c>
      <c r="P1040" s="263" t="s">
        <v>3964</v>
      </c>
      <c r="Q1040" s="263" t="s">
        <v>3656</v>
      </c>
      <c r="R1040" s="126"/>
    </row>
    <row r="1041" spans="1:18" s="34" customFormat="1" ht="405" hidden="1" customHeight="1" outlineLevel="4" x14ac:dyDescent="0.25">
      <c r="A1041" s="110">
        <v>177</v>
      </c>
      <c r="B1041" s="144" t="s">
        <v>1838</v>
      </c>
      <c r="C1041" s="106" t="s">
        <v>1123</v>
      </c>
      <c r="D1041" s="110">
        <v>20</v>
      </c>
      <c r="E1041" s="110" t="s">
        <v>4234</v>
      </c>
      <c r="F1041" s="122">
        <v>442800</v>
      </c>
      <c r="G1041" s="122">
        <v>442800</v>
      </c>
      <c r="H1041" s="122">
        <v>0</v>
      </c>
      <c r="I1041" s="122">
        <f t="shared" si="94"/>
        <v>0</v>
      </c>
      <c r="J1041" s="110" t="s">
        <v>2309</v>
      </c>
      <c r="K1041" s="106" t="s">
        <v>2298</v>
      </c>
      <c r="L1041" s="110" t="s">
        <v>890</v>
      </c>
      <c r="M1041" s="267" t="s">
        <v>4760</v>
      </c>
      <c r="N1041" s="264">
        <v>43230</v>
      </c>
      <c r="O1041" s="263" t="s">
        <v>4139</v>
      </c>
      <c r="P1041" s="263" t="s">
        <v>3964</v>
      </c>
      <c r="Q1041" s="263" t="s">
        <v>3656</v>
      </c>
      <c r="R1041" s="126"/>
    </row>
    <row r="1042" spans="1:18" s="34" customFormat="1" ht="45" hidden="1" customHeight="1" outlineLevel="4" x14ac:dyDescent="0.25">
      <c r="A1042" s="110">
        <v>178</v>
      </c>
      <c r="B1042" s="144" t="s">
        <v>1839</v>
      </c>
      <c r="C1042" s="106" t="s">
        <v>1123</v>
      </c>
      <c r="D1042" s="110">
        <v>1</v>
      </c>
      <c r="E1042" s="110" t="s">
        <v>4234</v>
      </c>
      <c r="F1042" s="122">
        <v>116517.86</v>
      </c>
      <c r="G1042" s="122">
        <v>116517.86</v>
      </c>
      <c r="H1042" s="122">
        <v>0</v>
      </c>
      <c r="I1042" s="122">
        <f t="shared" si="94"/>
        <v>0</v>
      </c>
      <c r="J1042" s="110" t="s">
        <v>2309</v>
      </c>
      <c r="K1042" s="106" t="s">
        <v>2298</v>
      </c>
      <c r="L1042" s="110" t="s">
        <v>890</v>
      </c>
      <c r="M1042" s="267" t="s">
        <v>4760</v>
      </c>
      <c r="N1042" s="264">
        <v>43230</v>
      </c>
      <c r="O1042" s="263" t="s">
        <v>4139</v>
      </c>
      <c r="P1042" s="263" t="s">
        <v>3964</v>
      </c>
      <c r="Q1042" s="263" t="s">
        <v>3656</v>
      </c>
      <c r="R1042" s="126"/>
    </row>
    <row r="1043" spans="1:18" s="34" customFormat="1" ht="45" hidden="1" customHeight="1" outlineLevel="4" x14ac:dyDescent="0.25">
      <c r="A1043" s="110">
        <v>179</v>
      </c>
      <c r="B1043" s="144" t="s">
        <v>1840</v>
      </c>
      <c r="C1043" s="106" t="s">
        <v>1123</v>
      </c>
      <c r="D1043" s="110">
        <v>55</v>
      </c>
      <c r="E1043" s="110" t="s">
        <v>4234</v>
      </c>
      <c r="F1043" s="122">
        <v>1184700</v>
      </c>
      <c r="G1043" s="122">
        <v>1184700</v>
      </c>
      <c r="H1043" s="122">
        <v>0</v>
      </c>
      <c r="I1043" s="122">
        <f t="shared" si="94"/>
        <v>0</v>
      </c>
      <c r="J1043" s="110" t="s">
        <v>2309</v>
      </c>
      <c r="K1043" s="106" t="s">
        <v>2298</v>
      </c>
      <c r="L1043" s="110" t="s">
        <v>890</v>
      </c>
      <c r="M1043" s="267" t="s">
        <v>4760</v>
      </c>
      <c r="N1043" s="264">
        <v>43230</v>
      </c>
      <c r="O1043" s="263" t="s">
        <v>4139</v>
      </c>
      <c r="P1043" s="263" t="s">
        <v>3964</v>
      </c>
      <c r="Q1043" s="263" t="s">
        <v>3656</v>
      </c>
      <c r="R1043" s="126"/>
    </row>
    <row r="1044" spans="1:18" s="34" customFormat="1" ht="45" hidden="1" customHeight="1" outlineLevel="4" x14ac:dyDescent="0.25">
      <c r="A1044" s="110">
        <v>180</v>
      </c>
      <c r="B1044" s="144" t="s">
        <v>1841</v>
      </c>
      <c r="C1044" s="106" t="s">
        <v>1123</v>
      </c>
      <c r="D1044" s="110">
        <v>40</v>
      </c>
      <c r="E1044" s="110" t="s">
        <v>4234</v>
      </c>
      <c r="F1044" s="122">
        <v>1785000</v>
      </c>
      <c r="G1044" s="122">
        <v>1785000</v>
      </c>
      <c r="H1044" s="122">
        <v>0</v>
      </c>
      <c r="I1044" s="122">
        <f t="shared" si="94"/>
        <v>0</v>
      </c>
      <c r="J1044" s="110" t="s">
        <v>2309</v>
      </c>
      <c r="K1044" s="106" t="s">
        <v>2298</v>
      </c>
      <c r="L1044" s="110" t="s">
        <v>890</v>
      </c>
      <c r="M1044" s="267" t="s">
        <v>4760</v>
      </c>
      <c r="N1044" s="264">
        <v>43230</v>
      </c>
      <c r="O1044" s="263" t="s">
        <v>4139</v>
      </c>
      <c r="P1044" s="263" t="s">
        <v>3964</v>
      </c>
      <c r="Q1044" s="263" t="s">
        <v>3656</v>
      </c>
      <c r="R1044" s="126"/>
    </row>
    <row r="1045" spans="1:18" s="34" customFormat="1" ht="45" hidden="1" customHeight="1" outlineLevel="4" x14ac:dyDescent="0.25">
      <c r="A1045" s="110">
        <v>181</v>
      </c>
      <c r="B1045" s="144" t="s">
        <v>1842</v>
      </c>
      <c r="C1045" s="106" t="s">
        <v>1123</v>
      </c>
      <c r="D1045" s="110">
        <v>36</v>
      </c>
      <c r="E1045" s="110" t="s">
        <v>724</v>
      </c>
      <c r="F1045" s="122">
        <v>1215684</v>
      </c>
      <c r="G1045" s="122">
        <v>1215684</v>
      </c>
      <c r="H1045" s="122">
        <v>0</v>
      </c>
      <c r="I1045" s="122">
        <f t="shared" si="94"/>
        <v>0</v>
      </c>
      <c r="J1045" s="110" t="s">
        <v>2309</v>
      </c>
      <c r="K1045" s="106" t="s">
        <v>2298</v>
      </c>
      <c r="L1045" s="110" t="s">
        <v>890</v>
      </c>
      <c r="M1045" s="267" t="s">
        <v>4760</v>
      </c>
      <c r="N1045" s="264">
        <v>43230</v>
      </c>
      <c r="O1045" s="263" t="s">
        <v>4139</v>
      </c>
      <c r="P1045" s="263" t="s">
        <v>3964</v>
      </c>
      <c r="Q1045" s="263" t="s">
        <v>3656</v>
      </c>
      <c r="R1045" s="126"/>
    </row>
    <row r="1046" spans="1:18" s="34" customFormat="1" ht="45" hidden="1" customHeight="1" outlineLevel="4" x14ac:dyDescent="0.25">
      <c r="A1046" s="110">
        <v>182</v>
      </c>
      <c r="B1046" s="144" t="s">
        <v>1843</v>
      </c>
      <c r="C1046" s="106" t="s">
        <v>1123</v>
      </c>
      <c r="D1046" s="110">
        <v>36</v>
      </c>
      <c r="E1046" s="110" t="s">
        <v>724</v>
      </c>
      <c r="F1046" s="122">
        <v>1215684</v>
      </c>
      <c r="G1046" s="122">
        <v>1215684</v>
      </c>
      <c r="H1046" s="122">
        <v>0</v>
      </c>
      <c r="I1046" s="122">
        <f t="shared" si="94"/>
        <v>0</v>
      </c>
      <c r="J1046" s="110" t="s">
        <v>2309</v>
      </c>
      <c r="K1046" s="106" t="s">
        <v>2298</v>
      </c>
      <c r="L1046" s="110" t="s">
        <v>890</v>
      </c>
      <c r="M1046" s="267" t="s">
        <v>4760</v>
      </c>
      <c r="N1046" s="264">
        <v>43230</v>
      </c>
      <c r="O1046" s="263" t="s">
        <v>4139</v>
      </c>
      <c r="P1046" s="263" t="s">
        <v>3964</v>
      </c>
      <c r="Q1046" s="263" t="s">
        <v>3656</v>
      </c>
      <c r="R1046" s="126"/>
    </row>
    <row r="1047" spans="1:18" s="34" customFormat="1" ht="45" hidden="1" customHeight="1" outlineLevel="4" x14ac:dyDescent="0.25">
      <c r="A1047" s="110">
        <v>183</v>
      </c>
      <c r="B1047" s="144" t="s">
        <v>1844</v>
      </c>
      <c r="C1047" s="106" t="s">
        <v>1123</v>
      </c>
      <c r="D1047" s="110">
        <v>36</v>
      </c>
      <c r="E1047" s="110" t="s">
        <v>724</v>
      </c>
      <c r="F1047" s="122">
        <v>1215684</v>
      </c>
      <c r="G1047" s="122">
        <v>1215684</v>
      </c>
      <c r="H1047" s="122">
        <v>0</v>
      </c>
      <c r="I1047" s="122">
        <f t="shared" si="94"/>
        <v>0</v>
      </c>
      <c r="J1047" s="110" t="s">
        <v>2309</v>
      </c>
      <c r="K1047" s="106" t="s">
        <v>2298</v>
      </c>
      <c r="L1047" s="110" t="s">
        <v>890</v>
      </c>
      <c r="M1047" s="267" t="s">
        <v>4760</v>
      </c>
      <c r="N1047" s="264">
        <v>43230</v>
      </c>
      <c r="O1047" s="263" t="s">
        <v>4139</v>
      </c>
      <c r="P1047" s="263" t="s">
        <v>3964</v>
      </c>
      <c r="Q1047" s="263" t="s">
        <v>3656</v>
      </c>
      <c r="R1047" s="126"/>
    </row>
    <row r="1048" spans="1:18" s="34" customFormat="1" ht="45" hidden="1" customHeight="1" outlineLevel="4" x14ac:dyDescent="0.25">
      <c r="A1048" s="110">
        <v>184</v>
      </c>
      <c r="B1048" s="144" t="s">
        <v>1845</v>
      </c>
      <c r="C1048" s="106" t="s">
        <v>1123</v>
      </c>
      <c r="D1048" s="110">
        <v>15</v>
      </c>
      <c r="E1048" s="110" t="s">
        <v>4234</v>
      </c>
      <c r="F1048" s="122">
        <v>482910</v>
      </c>
      <c r="G1048" s="122">
        <v>482910</v>
      </c>
      <c r="H1048" s="122">
        <v>0</v>
      </c>
      <c r="I1048" s="122">
        <f t="shared" si="94"/>
        <v>0</v>
      </c>
      <c r="J1048" s="110" t="s">
        <v>2309</v>
      </c>
      <c r="K1048" s="106" t="s">
        <v>2298</v>
      </c>
      <c r="L1048" s="110" t="s">
        <v>890</v>
      </c>
      <c r="M1048" s="267" t="s">
        <v>4760</v>
      </c>
      <c r="N1048" s="264">
        <v>43230</v>
      </c>
      <c r="O1048" s="263" t="s">
        <v>4139</v>
      </c>
      <c r="P1048" s="263" t="s">
        <v>3964</v>
      </c>
      <c r="Q1048" s="263" t="s">
        <v>3656</v>
      </c>
      <c r="R1048" s="126"/>
    </row>
    <row r="1049" spans="1:18" s="34" customFormat="1" ht="45" hidden="1" customHeight="1" outlineLevel="4" x14ac:dyDescent="0.25">
      <c r="A1049" s="110">
        <v>185</v>
      </c>
      <c r="B1049" s="144" t="s">
        <v>1846</v>
      </c>
      <c r="C1049" s="106" t="s">
        <v>1123</v>
      </c>
      <c r="D1049" s="110">
        <v>18</v>
      </c>
      <c r="E1049" s="110" t="s">
        <v>4234</v>
      </c>
      <c r="F1049" s="122">
        <v>449532</v>
      </c>
      <c r="G1049" s="122">
        <v>449532</v>
      </c>
      <c r="H1049" s="122">
        <v>0</v>
      </c>
      <c r="I1049" s="122">
        <f t="shared" si="94"/>
        <v>0</v>
      </c>
      <c r="J1049" s="110" t="s">
        <v>2309</v>
      </c>
      <c r="K1049" s="106" t="s">
        <v>2298</v>
      </c>
      <c r="L1049" s="110" t="s">
        <v>890</v>
      </c>
      <c r="M1049" s="267" t="s">
        <v>4760</v>
      </c>
      <c r="N1049" s="264">
        <v>43230</v>
      </c>
      <c r="O1049" s="263" t="s">
        <v>4139</v>
      </c>
      <c r="P1049" s="263" t="s">
        <v>3964</v>
      </c>
      <c r="Q1049" s="263" t="s">
        <v>3656</v>
      </c>
      <c r="R1049" s="126"/>
    </row>
    <row r="1050" spans="1:18" s="34" customFormat="1" ht="45" hidden="1" customHeight="1" outlineLevel="4" x14ac:dyDescent="0.25">
      <c r="A1050" s="110">
        <v>186</v>
      </c>
      <c r="B1050" s="144" t="s">
        <v>1847</v>
      </c>
      <c r="C1050" s="106" t="s">
        <v>1123</v>
      </c>
      <c r="D1050" s="110">
        <v>5</v>
      </c>
      <c r="E1050" s="110" t="s">
        <v>4234</v>
      </c>
      <c r="F1050" s="122">
        <v>293300</v>
      </c>
      <c r="G1050" s="122">
        <v>293300</v>
      </c>
      <c r="H1050" s="122">
        <v>0</v>
      </c>
      <c r="I1050" s="122">
        <f t="shared" si="94"/>
        <v>0</v>
      </c>
      <c r="J1050" s="110" t="s">
        <v>2309</v>
      </c>
      <c r="K1050" s="106" t="s">
        <v>2298</v>
      </c>
      <c r="L1050" s="110" t="s">
        <v>890</v>
      </c>
      <c r="M1050" s="267" t="s">
        <v>4760</v>
      </c>
      <c r="N1050" s="264">
        <v>43230</v>
      </c>
      <c r="O1050" s="263" t="s">
        <v>4139</v>
      </c>
      <c r="P1050" s="263" t="s">
        <v>3964</v>
      </c>
      <c r="Q1050" s="263" t="s">
        <v>3656</v>
      </c>
      <c r="R1050" s="126"/>
    </row>
    <row r="1051" spans="1:18" s="34" customFormat="1" ht="45" hidden="1" customHeight="1" outlineLevel="4" x14ac:dyDescent="0.25">
      <c r="A1051" s="110">
        <v>187</v>
      </c>
      <c r="B1051" s="144" t="s">
        <v>1848</v>
      </c>
      <c r="C1051" s="106" t="s">
        <v>1123</v>
      </c>
      <c r="D1051" s="110">
        <v>25</v>
      </c>
      <c r="E1051" s="110" t="s">
        <v>4234</v>
      </c>
      <c r="F1051" s="122">
        <v>2170325</v>
      </c>
      <c r="G1051" s="122">
        <v>2170325</v>
      </c>
      <c r="H1051" s="122">
        <v>0</v>
      </c>
      <c r="I1051" s="122">
        <f t="shared" si="94"/>
        <v>0</v>
      </c>
      <c r="J1051" s="110" t="s">
        <v>2309</v>
      </c>
      <c r="K1051" s="106" t="s">
        <v>2298</v>
      </c>
      <c r="L1051" s="110" t="s">
        <v>890</v>
      </c>
      <c r="M1051" s="267" t="s">
        <v>4760</v>
      </c>
      <c r="N1051" s="264">
        <v>43230</v>
      </c>
      <c r="O1051" s="263" t="s">
        <v>4139</v>
      </c>
      <c r="P1051" s="263" t="s">
        <v>3964</v>
      </c>
      <c r="Q1051" s="263" t="s">
        <v>3656</v>
      </c>
      <c r="R1051" s="126"/>
    </row>
    <row r="1052" spans="1:18" s="34" customFormat="1" ht="45" hidden="1" customHeight="1" outlineLevel="4" x14ac:dyDescent="0.25">
      <c r="A1052" s="110">
        <v>188</v>
      </c>
      <c r="B1052" s="144" t="s">
        <v>1849</v>
      </c>
      <c r="C1052" s="106" t="s">
        <v>1123</v>
      </c>
      <c r="D1052" s="110">
        <v>40</v>
      </c>
      <c r="E1052" s="110" t="s">
        <v>4234</v>
      </c>
      <c r="F1052" s="122">
        <v>678360</v>
      </c>
      <c r="G1052" s="122">
        <v>678360</v>
      </c>
      <c r="H1052" s="122">
        <v>0</v>
      </c>
      <c r="I1052" s="122">
        <f t="shared" si="94"/>
        <v>0</v>
      </c>
      <c r="J1052" s="110" t="s">
        <v>2309</v>
      </c>
      <c r="K1052" s="106" t="s">
        <v>2298</v>
      </c>
      <c r="L1052" s="110" t="s">
        <v>890</v>
      </c>
      <c r="M1052" s="267" t="s">
        <v>4760</v>
      </c>
      <c r="N1052" s="264">
        <v>43230</v>
      </c>
      <c r="O1052" s="263" t="s">
        <v>4139</v>
      </c>
      <c r="P1052" s="263" t="s">
        <v>3964</v>
      </c>
      <c r="Q1052" s="263" t="s">
        <v>3656</v>
      </c>
      <c r="R1052" s="126"/>
    </row>
    <row r="1053" spans="1:18" s="34" customFormat="1" ht="45" hidden="1" customHeight="1" outlineLevel="4" x14ac:dyDescent="0.25">
      <c r="A1053" s="110">
        <v>189</v>
      </c>
      <c r="B1053" s="144" t="s">
        <v>1850</v>
      </c>
      <c r="C1053" s="106" t="s">
        <v>1123</v>
      </c>
      <c r="D1053" s="110">
        <v>20</v>
      </c>
      <c r="E1053" s="110" t="s">
        <v>4234</v>
      </c>
      <c r="F1053" s="122">
        <v>3240714.1999999997</v>
      </c>
      <c r="G1053" s="122">
        <v>3240714.2</v>
      </c>
      <c r="H1053" s="122">
        <v>0</v>
      </c>
      <c r="I1053" s="122">
        <f t="shared" si="94"/>
        <v>0</v>
      </c>
      <c r="J1053" s="110" t="s">
        <v>2309</v>
      </c>
      <c r="K1053" s="106" t="s">
        <v>2298</v>
      </c>
      <c r="L1053" s="110" t="s">
        <v>890</v>
      </c>
      <c r="M1053" s="267" t="s">
        <v>4760</v>
      </c>
      <c r="N1053" s="264">
        <v>43230</v>
      </c>
      <c r="O1053" s="263" t="s">
        <v>4139</v>
      </c>
      <c r="P1053" s="263" t="s">
        <v>3964</v>
      </c>
      <c r="Q1053" s="263" t="s">
        <v>3656</v>
      </c>
      <c r="R1053" s="126"/>
    </row>
    <row r="1054" spans="1:18" s="34" customFormat="1" ht="45" hidden="1" customHeight="1" outlineLevel="4" x14ac:dyDescent="0.25">
      <c r="A1054" s="110">
        <v>190</v>
      </c>
      <c r="B1054" s="144" t="s">
        <v>1851</v>
      </c>
      <c r="C1054" s="106" t="s">
        <v>1123</v>
      </c>
      <c r="D1054" s="110">
        <v>8</v>
      </c>
      <c r="E1054" s="110" t="s">
        <v>4234</v>
      </c>
      <c r="F1054" s="122">
        <v>636552</v>
      </c>
      <c r="G1054" s="122">
        <v>636552</v>
      </c>
      <c r="H1054" s="122">
        <v>0</v>
      </c>
      <c r="I1054" s="122">
        <f t="shared" si="94"/>
        <v>0</v>
      </c>
      <c r="J1054" s="110" t="s">
        <v>2309</v>
      </c>
      <c r="K1054" s="106" t="s">
        <v>2298</v>
      </c>
      <c r="L1054" s="110" t="s">
        <v>890</v>
      </c>
      <c r="M1054" s="267" t="s">
        <v>4760</v>
      </c>
      <c r="N1054" s="264">
        <v>43230</v>
      </c>
      <c r="O1054" s="263" t="s">
        <v>4139</v>
      </c>
      <c r="P1054" s="263" t="s">
        <v>3964</v>
      </c>
      <c r="Q1054" s="263" t="s">
        <v>3656</v>
      </c>
      <c r="R1054" s="126"/>
    </row>
    <row r="1055" spans="1:18" s="34" customFormat="1" ht="45" hidden="1" customHeight="1" outlineLevel="4" x14ac:dyDescent="0.25">
      <c r="A1055" s="110">
        <v>191</v>
      </c>
      <c r="B1055" s="144" t="s">
        <v>1852</v>
      </c>
      <c r="C1055" s="106" t="s">
        <v>1123</v>
      </c>
      <c r="D1055" s="110">
        <v>13</v>
      </c>
      <c r="E1055" s="110" t="s">
        <v>4234</v>
      </c>
      <c r="F1055" s="122">
        <v>718250</v>
      </c>
      <c r="G1055" s="122">
        <v>718250</v>
      </c>
      <c r="H1055" s="122">
        <v>0</v>
      </c>
      <c r="I1055" s="122">
        <f t="shared" si="94"/>
        <v>0</v>
      </c>
      <c r="J1055" s="110" t="s">
        <v>2309</v>
      </c>
      <c r="K1055" s="106" t="s">
        <v>2298</v>
      </c>
      <c r="L1055" s="110" t="s">
        <v>890</v>
      </c>
      <c r="M1055" s="267" t="s">
        <v>4760</v>
      </c>
      <c r="N1055" s="264">
        <v>43230</v>
      </c>
      <c r="O1055" s="263" t="s">
        <v>4139</v>
      </c>
      <c r="P1055" s="263" t="s">
        <v>3964</v>
      </c>
      <c r="Q1055" s="263" t="s">
        <v>3656</v>
      </c>
      <c r="R1055" s="126"/>
    </row>
    <row r="1056" spans="1:18" s="34" customFormat="1" ht="45" hidden="1" customHeight="1" outlineLevel="4" x14ac:dyDescent="0.25">
      <c r="A1056" s="110">
        <v>192</v>
      </c>
      <c r="B1056" s="144" t="s">
        <v>1853</v>
      </c>
      <c r="C1056" s="106" t="s">
        <v>1123</v>
      </c>
      <c r="D1056" s="110">
        <v>20</v>
      </c>
      <c r="E1056" s="110" t="s">
        <v>4234</v>
      </c>
      <c r="F1056" s="122">
        <v>5670428.5999999996</v>
      </c>
      <c r="G1056" s="122">
        <v>5670428.5999999996</v>
      </c>
      <c r="H1056" s="122">
        <v>0</v>
      </c>
      <c r="I1056" s="122">
        <f t="shared" si="94"/>
        <v>0</v>
      </c>
      <c r="J1056" s="110" t="s">
        <v>2309</v>
      </c>
      <c r="K1056" s="106" t="s">
        <v>2298</v>
      </c>
      <c r="L1056" s="110" t="s">
        <v>890</v>
      </c>
      <c r="M1056" s="267" t="s">
        <v>4760</v>
      </c>
      <c r="N1056" s="264">
        <v>43230</v>
      </c>
      <c r="O1056" s="263" t="s">
        <v>4139</v>
      </c>
      <c r="P1056" s="263" t="s">
        <v>3964</v>
      </c>
      <c r="Q1056" s="263" t="s">
        <v>3656</v>
      </c>
      <c r="R1056" s="126"/>
    </row>
    <row r="1057" spans="1:18" s="34" customFormat="1" ht="45" hidden="1" customHeight="1" outlineLevel="4" x14ac:dyDescent="0.25">
      <c r="A1057" s="110">
        <v>193</v>
      </c>
      <c r="B1057" s="144" t="s">
        <v>1854</v>
      </c>
      <c r="C1057" s="106" t="s">
        <v>1123</v>
      </c>
      <c r="D1057" s="110">
        <v>130</v>
      </c>
      <c r="E1057" s="110" t="s">
        <v>4234</v>
      </c>
      <c r="F1057" s="122">
        <v>2642900</v>
      </c>
      <c r="G1057" s="122">
        <v>2642900</v>
      </c>
      <c r="H1057" s="122">
        <v>0</v>
      </c>
      <c r="I1057" s="122">
        <f t="shared" si="94"/>
        <v>0</v>
      </c>
      <c r="J1057" s="110" t="s">
        <v>2309</v>
      </c>
      <c r="K1057" s="106" t="s">
        <v>2298</v>
      </c>
      <c r="L1057" s="110" t="s">
        <v>890</v>
      </c>
      <c r="M1057" s="267" t="s">
        <v>4760</v>
      </c>
      <c r="N1057" s="264">
        <v>43230</v>
      </c>
      <c r="O1057" s="263" t="s">
        <v>4139</v>
      </c>
      <c r="P1057" s="263" t="s">
        <v>3964</v>
      </c>
      <c r="Q1057" s="263" t="s">
        <v>3656</v>
      </c>
      <c r="R1057" s="126"/>
    </row>
    <row r="1058" spans="1:18" s="34" customFormat="1" ht="45" hidden="1" customHeight="1" outlineLevel="4" x14ac:dyDescent="0.25">
      <c r="A1058" s="110">
        <v>194</v>
      </c>
      <c r="B1058" s="144" t="s">
        <v>1855</v>
      </c>
      <c r="C1058" s="106" t="s">
        <v>1123</v>
      </c>
      <c r="D1058" s="110">
        <v>4</v>
      </c>
      <c r="E1058" s="110" t="s">
        <v>4234</v>
      </c>
      <c r="F1058" s="122">
        <v>1042248</v>
      </c>
      <c r="G1058" s="122">
        <v>1042248</v>
      </c>
      <c r="H1058" s="122">
        <v>0</v>
      </c>
      <c r="I1058" s="122">
        <f t="shared" ref="I1058:I1121" si="95">H1058/G1058</f>
        <v>0</v>
      </c>
      <c r="J1058" s="110" t="s">
        <v>2309</v>
      </c>
      <c r="K1058" s="106" t="s">
        <v>2298</v>
      </c>
      <c r="L1058" s="110" t="s">
        <v>890</v>
      </c>
      <c r="M1058" s="267" t="s">
        <v>4760</v>
      </c>
      <c r="N1058" s="264">
        <v>43230</v>
      </c>
      <c r="O1058" s="263" t="s">
        <v>4139</v>
      </c>
      <c r="P1058" s="263" t="s">
        <v>3964</v>
      </c>
      <c r="Q1058" s="263" t="s">
        <v>3656</v>
      </c>
      <c r="R1058" s="126"/>
    </row>
    <row r="1059" spans="1:18" s="34" customFormat="1" ht="45" hidden="1" customHeight="1" outlineLevel="4" x14ac:dyDescent="0.25">
      <c r="A1059" s="110">
        <v>195</v>
      </c>
      <c r="B1059" s="144" t="s">
        <v>1856</v>
      </c>
      <c r="C1059" s="106" t="s">
        <v>1123</v>
      </c>
      <c r="D1059" s="110">
        <v>20</v>
      </c>
      <c r="E1059" s="110" t="s">
        <v>4234</v>
      </c>
      <c r="F1059" s="122">
        <v>1783499.9999999998</v>
      </c>
      <c r="G1059" s="122">
        <v>1783500</v>
      </c>
      <c r="H1059" s="122">
        <v>0</v>
      </c>
      <c r="I1059" s="122">
        <f t="shared" si="95"/>
        <v>0</v>
      </c>
      <c r="J1059" s="110" t="s">
        <v>2309</v>
      </c>
      <c r="K1059" s="106" t="s">
        <v>2298</v>
      </c>
      <c r="L1059" s="110" t="s">
        <v>890</v>
      </c>
      <c r="M1059" s="267" t="s">
        <v>4760</v>
      </c>
      <c r="N1059" s="264">
        <v>43230</v>
      </c>
      <c r="O1059" s="263" t="s">
        <v>4139</v>
      </c>
      <c r="P1059" s="263" t="s">
        <v>3964</v>
      </c>
      <c r="Q1059" s="263" t="s">
        <v>3656</v>
      </c>
      <c r="R1059" s="126"/>
    </row>
    <row r="1060" spans="1:18" s="34" customFormat="1" ht="45" hidden="1" customHeight="1" outlineLevel="4" x14ac:dyDescent="0.25">
      <c r="A1060" s="110">
        <v>196</v>
      </c>
      <c r="B1060" s="144" t="s">
        <v>1857</v>
      </c>
      <c r="C1060" s="106" t="s">
        <v>1123</v>
      </c>
      <c r="D1060" s="110">
        <v>15</v>
      </c>
      <c r="E1060" s="110" t="s">
        <v>4234</v>
      </c>
      <c r="F1060" s="122">
        <v>1126830</v>
      </c>
      <c r="G1060" s="122">
        <v>1126830</v>
      </c>
      <c r="H1060" s="122">
        <v>0</v>
      </c>
      <c r="I1060" s="122">
        <f t="shared" si="95"/>
        <v>0</v>
      </c>
      <c r="J1060" s="110" t="s">
        <v>2309</v>
      </c>
      <c r="K1060" s="106" t="s">
        <v>2298</v>
      </c>
      <c r="L1060" s="110" t="s">
        <v>890</v>
      </c>
      <c r="M1060" s="267" t="s">
        <v>4760</v>
      </c>
      <c r="N1060" s="264">
        <v>43230</v>
      </c>
      <c r="O1060" s="263" t="s">
        <v>4139</v>
      </c>
      <c r="P1060" s="263" t="s">
        <v>3964</v>
      </c>
      <c r="Q1060" s="263" t="s">
        <v>3656</v>
      </c>
      <c r="R1060" s="126"/>
    </row>
    <row r="1061" spans="1:18" s="34" customFormat="1" ht="45" hidden="1" customHeight="1" outlineLevel="4" x14ac:dyDescent="0.25">
      <c r="A1061" s="110">
        <v>197</v>
      </c>
      <c r="B1061" s="144" t="s">
        <v>1858</v>
      </c>
      <c r="C1061" s="106" t="s">
        <v>1123</v>
      </c>
      <c r="D1061" s="110">
        <v>18</v>
      </c>
      <c r="E1061" s="110" t="s">
        <v>4234</v>
      </c>
      <c r="F1061" s="122">
        <v>2324250</v>
      </c>
      <c r="G1061" s="122">
        <v>2324250</v>
      </c>
      <c r="H1061" s="122">
        <v>0</v>
      </c>
      <c r="I1061" s="122">
        <f t="shared" si="95"/>
        <v>0</v>
      </c>
      <c r="J1061" s="110" t="s">
        <v>2309</v>
      </c>
      <c r="K1061" s="106" t="s">
        <v>2298</v>
      </c>
      <c r="L1061" s="110" t="s">
        <v>890</v>
      </c>
      <c r="M1061" s="267" t="s">
        <v>4760</v>
      </c>
      <c r="N1061" s="264">
        <v>43230</v>
      </c>
      <c r="O1061" s="263" t="s">
        <v>4139</v>
      </c>
      <c r="P1061" s="263" t="s">
        <v>3964</v>
      </c>
      <c r="Q1061" s="263" t="s">
        <v>3656</v>
      </c>
      <c r="R1061" s="126"/>
    </row>
    <row r="1062" spans="1:18" s="34" customFormat="1" ht="45" hidden="1" customHeight="1" outlineLevel="4" x14ac:dyDescent="0.25">
      <c r="A1062" s="110">
        <v>198</v>
      </c>
      <c r="B1062" s="144" t="s">
        <v>1859</v>
      </c>
      <c r="C1062" s="106" t="s">
        <v>1123</v>
      </c>
      <c r="D1062" s="110">
        <v>18</v>
      </c>
      <c r="E1062" s="110" t="s">
        <v>4234</v>
      </c>
      <c r="F1062" s="122">
        <v>2236821.48</v>
      </c>
      <c r="G1062" s="122">
        <v>2236821.48</v>
      </c>
      <c r="H1062" s="122">
        <v>0</v>
      </c>
      <c r="I1062" s="122">
        <f t="shared" si="95"/>
        <v>0</v>
      </c>
      <c r="J1062" s="110" t="s">
        <v>2309</v>
      </c>
      <c r="K1062" s="106" t="s">
        <v>2298</v>
      </c>
      <c r="L1062" s="110" t="s">
        <v>890</v>
      </c>
      <c r="M1062" s="267" t="s">
        <v>4760</v>
      </c>
      <c r="N1062" s="264">
        <v>43230</v>
      </c>
      <c r="O1062" s="263" t="s">
        <v>4139</v>
      </c>
      <c r="P1062" s="263" t="s">
        <v>3964</v>
      </c>
      <c r="Q1062" s="263" t="s">
        <v>3656</v>
      </c>
      <c r="R1062" s="126"/>
    </row>
    <row r="1063" spans="1:18" s="34" customFormat="1" ht="60" hidden="1" customHeight="1" outlineLevel="4" x14ac:dyDescent="0.25">
      <c r="A1063" s="110">
        <v>199</v>
      </c>
      <c r="B1063" s="144" t="s">
        <v>1860</v>
      </c>
      <c r="C1063" s="106" t="s">
        <v>1123</v>
      </c>
      <c r="D1063" s="110">
        <v>90</v>
      </c>
      <c r="E1063" s="110" t="s">
        <v>4234</v>
      </c>
      <c r="F1063" s="122">
        <v>6461357.4000000004</v>
      </c>
      <c r="G1063" s="122">
        <v>6461357.4000000004</v>
      </c>
      <c r="H1063" s="122">
        <v>0</v>
      </c>
      <c r="I1063" s="122">
        <f t="shared" si="95"/>
        <v>0</v>
      </c>
      <c r="J1063" s="110" t="s">
        <v>2309</v>
      </c>
      <c r="K1063" s="106" t="s">
        <v>2298</v>
      </c>
      <c r="L1063" s="110" t="s">
        <v>890</v>
      </c>
      <c r="M1063" s="267" t="s">
        <v>4760</v>
      </c>
      <c r="N1063" s="264">
        <v>43230</v>
      </c>
      <c r="O1063" s="263" t="s">
        <v>4139</v>
      </c>
      <c r="P1063" s="263" t="s">
        <v>3964</v>
      </c>
      <c r="Q1063" s="263" t="s">
        <v>3656</v>
      </c>
      <c r="R1063" s="126"/>
    </row>
    <row r="1064" spans="1:18" s="34" customFormat="1" ht="45" hidden="1" customHeight="1" outlineLevel="4" x14ac:dyDescent="0.25">
      <c r="A1064" s="110">
        <v>200</v>
      </c>
      <c r="B1064" s="144" t="s">
        <v>1861</v>
      </c>
      <c r="C1064" s="106" t="s">
        <v>1123</v>
      </c>
      <c r="D1064" s="110">
        <v>10</v>
      </c>
      <c r="E1064" s="110" t="s">
        <v>4234</v>
      </c>
      <c r="F1064" s="122">
        <v>1344550</v>
      </c>
      <c r="G1064" s="122">
        <v>1344550</v>
      </c>
      <c r="H1064" s="122">
        <v>0</v>
      </c>
      <c r="I1064" s="122">
        <f t="shared" si="95"/>
        <v>0</v>
      </c>
      <c r="J1064" s="110" t="s">
        <v>2309</v>
      </c>
      <c r="K1064" s="106" t="s">
        <v>2298</v>
      </c>
      <c r="L1064" s="110" t="s">
        <v>890</v>
      </c>
      <c r="M1064" s="267" t="s">
        <v>4760</v>
      </c>
      <c r="N1064" s="264">
        <v>43230</v>
      </c>
      <c r="O1064" s="263" t="s">
        <v>4139</v>
      </c>
      <c r="P1064" s="263" t="s">
        <v>3964</v>
      </c>
      <c r="Q1064" s="263" t="s">
        <v>3656</v>
      </c>
      <c r="R1064" s="126"/>
    </row>
    <row r="1065" spans="1:18" s="34" customFormat="1" ht="45" hidden="1" customHeight="1" outlineLevel="4" x14ac:dyDescent="0.25">
      <c r="A1065" s="110">
        <v>201</v>
      </c>
      <c r="B1065" s="144" t="s">
        <v>1862</v>
      </c>
      <c r="C1065" s="106" t="s">
        <v>1123</v>
      </c>
      <c r="D1065" s="110">
        <v>97</v>
      </c>
      <c r="E1065" s="110" t="s">
        <v>4234</v>
      </c>
      <c r="F1065" s="122">
        <v>1315029</v>
      </c>
      <c r="G1065" s="122">
        <v>1315029</v>
      </c>
      <c r="H1065" s="122">
        <v>0</v>
      </c>
      <c r="I1065" s="122">
        <f t="shared" si="95"/>
        <v>0</v>
      </c>
      <c r="J1065" s="110" t="s">
        <v>2309</v>
      </c>
      <c r="K1065" s="106" t="s">
        <v>2298</v>
      </c>
      <c r="L1065" s="110" t="s">
        <v>890</v>
      </c>
      <c r="M1065" s="267" t="s">
        <v>4760</v>
      </c>
      <c r="N1065" s="264">
        <v>43230</v>
      </c>
      <c r="O1065" s="263" t="s">
        <v>4139</v>
      </c>
      <c r="P1065" s="263" t="s">
        <v>3964</v>
      </c>
      <c r="Q1065" s="263" t="s">
        <v>3656</v>
      </c>
      <c r="R1065" s="126"/>
    </row>
    <row r="1066" spans="1:18" s="34" customFormat="1" ht="60" hidden="1" customHeight="1" outlineLevel="4" x14ac:dyDescent="0.25">
      <c r="A1066" s="110">
        <v>202</v>
      </c>
      <c r="B1066" s="144" t="s">
        <v>1863</v>
      </c>
      <c r="C1066" s="106" t="s">
        <v>1123</v>
      </c>
      <c r="D1066" s="110">
        <v>40</v>
      </c>
      <c r="E1066" s="110" t="s">
        <v>4237</v>
      </c>
      <c r="F1066" s="122">
        <v>960000</v>
      </c>
      <c r="G1066" s="122">
        <v>960000</v>
      </c>
      <c r="H1066" s="122">
        <v>0</v>
      </c>
      <c r="I1066" s="122">
        <f t="shared" si="95"/>
        <v>0</v>
      </c>
      <c r="J1066" s="110" t="s">
        <v>2309</v>
      </c>
      <c r="K1066" s="106" t="s">
        <v>2298</v>
      </c>
      <c r="L1066" s="110" t="s">
        <v>890</v>
      </c>
      <c r="M1066" s="267" t="s">
        <v>4760</v>
      </c>
      <c r="N1066" s="264">
        <v>43230</v>
      </c>
      <c r="O1066" s="263" t="s">
        <v>4139</v>
      </c>
      <c r="P1066" s="263" t="s">
        <v>3964</v>
      </c>
      <c r="Q1066" s="263" t="s">
        <v>3656</v>
      </c>
      <c r="R1066" s="126"/>
    </row>
    <row r="1067" spans="1:18" s="34" customFormat="1" ht="60" hidden="1" customHeight="1" outlineLevel="4" x14ac:dyDescent="0.25">
      <c r="A1067" s="110">
        <v>203</v>
      </c>
      <c r="B1067" s="144" t="s">
        <v>1864</v>
      </c>
      <c r="C1067" s="106" t="s">
        <v>1123</v>
      </c>
      <c r="D1067" s="110">
        <v>40</v>
      </c>
      <c r="E1067" s="110" t="s">
        <v>4237</v>
      </c>
      <c r="F1067" s="122">
        <v>960000</v>
      </c>
      <c r="G1067" s="122">
        <v>960000</v>
      </c>
      <c r="H1067" s="122">
        <v>0</v>
      </c>
      <c r="I1067" s="122">
        <f t="shared" si="95"/>
        <v>0</v>
      </c>
      <c r="J1067" s="110" t="s">
        <v>2309</v>
      </c>
      <c r="K1067" s="106" t="s">
        <v>2298</v>
      </c>
      <c r="L1067" s="110" t="s">
        <v>890</v>
      </c>
      <c r="M1067" s="267" t="s">
        <v>4760</v>
      </c>
      <c r="N1067" s="264">
        <v>43230</v>
      </c>
      <c r="O1067" s="263" t="s">
        <v>4139</v>
      </c>
      <c r="P1067" s="263" t="s">
        <v>3964</v>
      </c>
      <c r="Q1067" s="263" t="s">
        <v>3656</v>
      </c>
      <c r="R1067" s="126"/>
    </row>
    <row r="1068" spans="1:18" s="34" customFormat="1" ht="60" hidden="1" customHeight="1" outlineLevel="4" x14ac:dyDescent="0.25">
      <c r="A1068" s="110">
        <v>204</v>
      </c>
      <c r="B1068" s="144" t="s">
        <v>1865</v>
      </c>
      <c r="C1068" s="106" t="s">
        <v>1123</v>
      </c>
      <c r="D1068" s="110">
        <v>40</v>
      </c>
      <c r="E1068" s="110" t="s">
        <v>4237</v>
      </c>
      <c r="F1068" s="122">
        <v>960000</v>
      </c>
      <c r="G1068" s="122">
        <v>960000</v>
      </c>
      <c r="H1068" s="122">
        <v>0</v>
      </c>
      <c r="I1068" s="122">
        <f t="shared" si="95"/>
        <v>0</v>
      </c>
      <c r="J1068" s="110" t="s">
        <v>2309</v>
      </c>
      <c r="K1068" s="106" t="s">
        <v>2298</v>
      </c>
      <c r="L1068" s="110" t="s">
        <v>890</v>
      </c>
      <c r="M1068" s="267" t="s">
        <v>4760</v>
      </c>
      <c r="N1068" s="264">
        <v>43230</v>
      </c>
      <c r="O1068" s="263" t="s">
        <v>4139</v>
      </c>
      <c r="P1068" s="263" t="s">
        <v>3964</v>
      </c>
      <c r="Q1068" s="263" t="s">
        <v>3656</v>
      </c>
      <c r="R1068" s="126"/>
    </row>
    <row r="1069" spans="1:18" s="34" customFormat="1" ht="30" hidden="1" customHeight="1" outlineLevel="4" x14ac:dyDescent="0.25">
      <c r="A1069" s="110">
        <v>205</v>
      </c>
      <c r="B1069" s="144" t="s">
        <v>334</v>
      </c>
      <c r="C1069" s="106" t="s">
        <v>1123</v>
      </c>
      <c r="D1069" s="110">
        <v>5</v>
      </c>
      <c r="E1069" s="110" t="s">
        <v>4234</v>
      </c>
      <c r="F1069" s="122">
        <v>298275</v>
      </c>
      <c r="G1069" s="122">
        <v>298275</v>
      </c>
      <c r="H1069" s="122">
        <v>0</v>
      </c>
      <c r="I1069" s="122">
        <f t="shared" si="95"/>
        <v>0</v>
      </c>
      <c r="J1069" s="110" t="s">
        <v>2310</v>
      </c>
      <c r="K1069" s="110" t="s">
        <v>2311</v>
      </c>
      <c r="L1069" s="110" t="s">
        <v>890</v>
      </c>
      <c r="M1069" s="267" t="s">
        <v>4760</v>
      </c>
      <c r="N1069" s="264">
        <v>43396</v>
      </c>
      <c r="O1069" s="263" t="s">
        <v>4733</v>
      </c>
      <c r="P1069" s="263" t="s">
        <v>3964</v>
      </c>
      <c r="Q1069" s="263" t="s">
        <v>3822</v>
      </c>
      <c r="R1069" s="126"/>
    </row>
    <row r="1070" spans="1:18" s="34" customFormat="1" ht="30" hidden="1" customHeight="1" outlineLevel="4" x14ac:dyDescent="0.25">
      <c r="A1070" s="110">
        <v>206</v>
      </c>
      <c r="B1070" s="144" t="s">
        <v>334</v>
      </c>
      <c r="C1070" s="106" t="s">
        <v>1123</v>
      </c>
      <c r="D1070" s="110">
        <v>9</v>
      </c>
      <c r="E1070" s="110" t="s">
        <v>4234</v>
      </c>
      <c r="F1070" s="122">
        <v>730620</v>
      </c>
      <c r="G1070" s="122">
        <v>730620</v>
      </c>
      <c r="H1070" s="122">
        <v>0</v>
      </c>
      <c r="I1070" s="122">
        <f t="shared" si="95"/>
        <v>0</v>
      </c>
      <c r="J1070" s="110" t="s">
        <v>2312</v>
      </c>
      <c r="K1070" s="110" t="s">
        <v>2311</v>
      </c>
      <c r="L1070" s="110" t="s">
        <v>890</v>
      </c>
      <c r="M1070" s="267" t="s">
        <v>4760</v>
      </c>
      <c r="N1070" s="264">
        <v>43306</v>
      </c>
      <c r="O1070" s="263" t="s">
        <v>4732</v>
      </c>
      <c r="P1070" s="263" t="s">
        <v>3964</v>
      </c>
      <c r="Q1070" s="263" t="s">
        <v>3822</v>
      </c>
      <c r="R1070" s="126"/>
    </row>
    <row r="1071" spans="1:18" s="34" customFormat="1" ht="30" hidden="1" customHeight="1" outlineLevel="4" x14ac:dyDescent="0.25">
      <c r="A1071" s="110">
        <v>207</v>
      </c>
      <c r="B1071" s="144" t="s">
        <v>334</v>
      </c>
      <c r="C1071" s="106" t="s">
        <v>1123</v>
      </c>
      <c r="D1071" s="110">
        <v>9</v>
      </c>
      <c r="E1071" s="110" t="s">
        <v>4234</v>
      </c>
      <c r="F1071" s="122">
        <v>315495</v>
      </c>
      <c r="G1071" s="122">
        <v>315495</v>
      </c>
      <c r="H1071" s="122">
        <v>0</v>
      </c>
      <c r="I1071" s="122">
        <f t="shared" si="95"/>
        <v>0</v>
      </c>
      <c r="J1071" s="110" t="s">
        <v>2312</v>
      </c>
      <c r="K1071" s="110" t="s">
        <v>2311</v>
      </c>
      <c r="L1071" s="110" t="s">
        <v>890</v>
      </c>
      <c r="M1071" s="267" t="s">
        <v>4760</v>
      </c>
      <c r="N1071" s="264">
        <v>43306</v>
      </c>
      <c r="O1071" s="263" t="s">
        <v>4732</v>
      </c>
      <c r="P1071" s="263" t="s">
        <v>3964</v>
      </c>
      <c r="Q1071" s="263" t="s">
        <v>3822</v>
      </c>
      <c r="R1071" s="126"/>
    </row>
    <row r="1072" spans="1:18" s="34" customFormat="1" ht="30" hidden="1" customHeight="1" outlineLevel="4" x14ac:dyDescent="0.25">
      <c r="A1072" s="110">
        <v>208</v>
      </c>
      <c r="B1072" s="144" t="s">
        <v>334</v>
      </c>
      <c r="C1072" s="106" t="s">
        <v>1123</v>
      </c>
      <c r="D1072" s="110">
        <v>9</v>
      </c>
      <c r="E1072" s="110" t="s">
        <v>4234</v>
      </c>
      <c r="F1072" s="122">
        <v>472500</v>
      </c>
      <c r="G1072" s="122">
        <v>472500</v>
      </c>
      <c r="H1072" s="122">
        <v>0</v>
      </c>
      <c r="I1072" s="122">
        <f t="shared" si="95"/>
        <v>0</v>
      </c>
      <c r="J1072" s="110" t="s">
        <v>2312</v>
      </c>
      <c r="K1072" s="110" t="s">
        <v>2311</v>
      </c>
      <c r="L1072" s="110" t="s">
        <v>890</v>
      </c>
      <c r="M1072" s="267" t="s">
        <v>4760</v>
      </c>
      <c r="N1072" s="264">
        <v>43306</v>
      </c>
      <c r="O1072" s="263" t="s">
        <v>4732</v>
      </c>
      <c r="P1072" s="263" t="s">
        <v>3964</v>
      </c>
      <c r="Q1072" s="263" t="s">
        <v>3822</v>
      </c>
      <c r="R1072" s="126"/>
    </row>
    <row r="1073" spans="1:18" s="34" customFormat="1" ht="30" hidden="1" customHeight="1" outlineLevel="4" x14ac:dyDescent="0.25">
      <c r="A1073" s="110">
        <v>209</v>
      </c>
      <c r="B1073" s="144" t="s">
        <v>334</v>
      </c>
      <c r="C1073" s="106" t="s">
        <v>1123</v>
      </c>
      <c r="D1073" s="110">
        <v>9</v>
      </c>
      <c r="E1073" s="110" t="s">
        <v>4234</v>
      </c>
      <c r="F1073" s="122">
        <v>658665</v>
      </c>
      <c r="G1073" s="122">
        <v>658665</v>
      </c>
      <c r="H1073" s="122">
        <v>0</v>
      </c>
      <c r="I1073" s="122">
        <f t="shared" si="95"/>
        <v>0</v>
      </c>
      <c r="J1073" s="110" t="s">
        <v>2312</v>
      </c>
      <c r="K1073" s="110" t="s">
        <v>2311</v>
      </c>
      <c r="L1073" s="110" t="s">
        <v>890</v>
      </c>
      <c r="M1073" s="267" t="s">
        <v>4760</v>
      </c>
      <c r="N1073" s="264">
        <v>43306</v>
      </c>
      <c r="O1073" s="263" t="s">
        <v>4732</v>
      </c>
      <c r="P1073" s="263" t="s">
        <v>3964</v>
      </c>
      <c r="Q1073" s="263" t="s">
        <v>3822</v>
      </c>
      <c r="R1073" s="126"/>
    </row>
    <row r="1074" spans="1:18" s="34" customFormat="1" ht="30" hidden="1" customHeight="1" outlineLevel="4" x14ac:dyDescent="0.25">
      <c r="A1074" s="110">
        <v>210</v>
      </c>
      <c r="B1074" s="144" t="s">
        <v>334</v>
      </c>
      <c r="C1074" s="106" t="s">
        <v>1123</v>
      </c>
      <c r="D1074" s="110">
        <v>10</v>
      </c>
      <c r="E1074" s="110" t="s">
        <v>4234</v>
      </c>
      <c r="F1074" s="122">
        <v>135900</v>
      </c>
      <c r="G1074" s="122">
        <v>135900</v>
      </c>
      <c r="H1074" s="122">
        <v>0</v>
      </c>
      <c r="I1074" s="122">
        <f t="shared" si="95"/>
        <v>0</v>
      </c>
      <c r="J1074" s="110" t="s">
        <v>2312</v>
      </c>
      <c r="K1074" s="110" t="s">
        <v>2311</v>
      </c>
      <c r="L1074" s="110" t="s">
        <v>890</v>
      </c>
      <c r="M1074" s="267" t="s">
        <v>4760</v>
      </c>
      <c r="N1074" s="264">
        <v>43306</v>
      </c>
      <c r="O1074" s="263" t="s">
        <v>4732</v>
      </c>
      <c r="P1074" s="263" t="s">
        <v>3964</v>
      </c>
      <c r="Q1074" s="263" t="s">
        <v>3822</v>
      </c>
      <c r="R1074" s="126"/>
    </row>
    <row r="1075" spans="1:18" s="34" customFormat="1" ht="30" hidden="1" customHeight="1" outlineLevel="4" x14ac:dyDescent="0.25">
      <c r="A1075" s="110">
        <v>211</v>
      </c>
      <c r="B1075" s="144" t="s">
        <v>334</v>
      </c>
      <c r="C1075" s="106" t="s">
        <v>1123</v>
      </c>
      <c r="D1075" s="110">
        <v>10</v>
      </c>
      <c r="E1075" s="110" t="s">
        <v>4234</v>
      </c>
      <c r="F1075" s="122">
        <v>251790</v>
      </c>
      <c r="G1075" s="122">
        <v>251790</v>
      </c>
      <c r="H1075" s="122">
        <v>0</v>
      </c>
      <c r="I1075" s="122">
        <f t="shared" si="95"/>
        <v>0</v>
      </c>
      <c r="J1075" s="110" t="s">
        <v>2312</v>
      </c>
      <c r="K1075" s="110" t="s">
        <v>2311</v>
      </c>
      <c r="L1075" s="110" t="s">
        <v>890</v>
      </c>
      <c r="M1075" s="267" t="s">
        <v>4760</v>
      </c>
      <c r="N1075" s="264">
        <v>43306</v>
      </c>
      <c r="O1075" s="263" t="s">
        <v>4732</v>
      </c>
      <c r="P1075" s="263" t="s">
        <v>3964</v>
      </c>
      <c r="Q1075" s="263" t="s">
        <v>3822</v>
      </c>
      <c r="R1075" s="126"/>
    </row>
    <row r="1076" spans="1:18" s="34" customFormat="1" ht="30" hidden="1" customHeight="1" outlineLevel="4" x14ac:dyDescent="0.25">
      <c r="A1076" s="110">
        <v>212</v>
      </c>
      <c r="B1076" s="144" t="s">
        <v>334</v>
      </c>
      <c r="C1076" s="106" t="s">
        <v>1123</v>
      </c>
      <c r="D1076" s="110">
        <v>10</v>
      </c>
      <c r="E1076" s="110" t="s">
        <v>4234</v>
      </c>
      <c r="F1076" s="122">
        <v>227550</v>
      </c>
      <c r="G1076" s="122">
        <v>227550</v>
      </c>
      <c r="H1076" s="122">
        <v>0</v>
      </c>
      <c r="I1076" s="122">
        <f t="shared" si="95"/>
        <v>0</v>
      </c>
      <c r="J1076" s="110" t="s">
        <v>2312</v>
      </c>
      <c r="K1076" s="110" t="s">
        <v>2311</v>
      </c>
      <c r="L1076" s="110" t="s">
        <v>890</v>
      </c>
      <c r="M1076" s="267" t="s">
        <v>4760</v>
      </c>
      <c r="N1076" s="264">
        <v>43306</v>
      </c>
      <c r="O1076" s="263" t="s">
        <v>4732</v>
      </c>
      <c r="P1076" s="263" t="s">
        <v>3964</v>
      </c>
      <c r="Q1076" s="263" t="s">
        <v>3822</v>
      </c>
      <c r="R1076" s="126"/>
    </row>
    <row r="1077" spans="1:18" s="34" customFormat="1" ht="30" hidden="1" customHeight="1" outlineLevel="4" x14ac:dyDescent="0.25">
      <c r="A1077" s="110">
        <v>213</v>
      </c>
      <c r="B1077" s="144" t="s">
        <v>334</v>
      </c>
      <c r="C1077" s="106" t="s">
        <v>1123</v>
      </c>
      <c r="D1077" s="110">
        <v>10</v>
      </c>
      <c r="E1077" s="110" t="s">
        <v>4234</v>
      </c>
      <c r="F1077" s="122">
        <v>362850</v>
      </c>
      <c r="G1077" s="122">
        <v>362850</v>
      </c>
      <c r="H1077" s="122">
        <v>0</v>
      </c>
      <c r="I1077" s="122">
        <f t="shared" si="95"/>
        <v>0</v>
      </c>
      <c r="J1077" s="110" t="s">
        <v>2312</v>
      </c>
      <c r="K1077" s="110" t="s">
        <v>2311</v>
      </c>
      <c r="L1077" s="110" t="s">
        <v>890</v>
      </c>
      <c r="M1077" s="267" t="s">
        <v>4760</v>
      </c>
      <c r="N1077" s="264">
        <v>43306</v>
      </c>
      <c r="O1077" s="263" t="s">
        <v>4732</v>
      </c>
      <c r="P1077" s="263" t="s">
        <v>3964</v>
      </c>
      <c r="Q1077" s="263" t="s">
        <v>3822</v>
      </c>
      <c r="R1077" s="126"/>
    </row>
    <row r="1078" spans="1:18" s="34" customFormat="1" ht="30" hidden="1" customHeight="1" outlineLevel="4" x14ac:dyDescent="0.25">
      <c r="A1078" s="110">
        <v>214</v>
      </c>
      <c r="B1078" s="144" t="s">
        <v>334</v>
      </c>
      <c r="C1078" s="106" t="s">
        <v>1123</v>
      </c>
      <c r="D1078" s="110">
        <v>4</v>
      </c>
      <c r="E1078" s="110" t="s">
        <v>4234</v>
      </c>
      <c r="F1078" s="122">
        <v>370000</v>
      </c>
      <c r="G1078" s="122">
        <v>370000</v>
      </c>
      <c r="H1078" s="122">
        <v>0</v>
      </c>
      <c r="I1078" s="122">
        <f t="shared" si="95"/>
        <v>0</v>
      </c>
      <c r="J1078" s="110" t="s">
        <v>2312</v>
      </c>
      <c r="K1078" s="110" t="s">
        <v>2311</v>
      </c>
      <c r="L1078" s="110" t="s">
        <v>890</v>
      </c>
      <c r="M1078" s="267" t="s">
        <v>4760</v>
      </c>
      <c r="N1078" s="264">
        <v>43306</v>
      </c>
      <c r="O1078" s="263" t="s">
        <v>4732</v>
      </c>
      <c r="P1078" s="263" t="s">
        <v>3964</v>
      </c>
      <c r="Q1078" s="263" t="s">
        <v>3822</v>
      </c>
      <c r="R1078" s="126"/>
    </row>
    <row r="1079" spans="1:18" s="34" customFormat="1" ht="30" hidden="1" customHeight="1" outlineLevel="4" x14ac:dyDescent="0.25">
      <c r="A1079" s="110">
        <v>215</v>
      </c>
      <c r="B1079" s="144" t="s">
        <v>1866</v>
      </c>
      <c r="C1079" s="106" t="s">
        <v>1123</v>
      </c>
      <c r="D1079" s="110">
        <v>1</v>
      </c>
      <c r="E1079" s="110" t="s">
        <v>724</v>
      </c>
      <c r="F1079" s="122">
        <v>136959</v>
      </c>
      <c r="G1079" s="122">
        <v>136959</v>
      </c>
      <c r="H1079" s="122">
        <v>0</v>
      </c>
      <c r="I1079" s="122">
        <f t="shared" si="95"/>
        <v>0</v>
      </c>
      <c r="J1079" s="110" t="s">
        <v>2300</v>
      </c>
      <c r="K1079" s="106" t="s">
        <v>2313</v>
      </c>
      <c r="L1079" s="110" t="s">
        <v>849</v>
      </c>
      <c r="M1079" s="267" t="s">
        <v>4760</v>
      </c>
      <c r="N1079" s="264">
        <v>43242</v>
      </c>
      <c r="O1079" s="263" t="s">
        <v>4072</v>
      </c>
      <c r="P1079" s="264">
        <v>43830</v>
      </c>
      <c r="Q1079" s="263" t="s">
        <v>3680</v>
      </c>
      <c r="R1079" s="126"/>
    </row>
    <row r="1080" spans="1:18" s="34" customFormat="1" ht="30" hidden="1" customHeight="1" outlineLevel="4" x14ac:dyDescent="0.25">
      <c r="A1080" s="110">
        <v>216</v>
      </c>
      <c r="B1080" s="144" t="s">
        <v>1867</v>
      </c>
      <c r="C1080" s="106" t="s">
        <v>1123</v>
      </c>
      <c r="D1080" s="110">
        <v>2</v>
      </c>
      <c r="E1080" s="110" t="s">
        <v>4237</v>
      </c>
      <c r="F1080" s="122">
        <v>142560</v>
      </c>
      <c r="G1080" s="122">
        <v>142560</v>
      </c>
      <c r="H1080" s="122">
        <v>0</v>
      </c>
      <c r="I1080" s="122">
        <f t="shared" si="95"/>
        <v>0</v>
      </c>
      <c r="J1080" s="110" t="s">
        <v>2300</v>
      </c>
      <c r="K1080" s="106" t="s">
        <v>2313</v>
      </c>
      <c r="L1080" s="110" t="s">
        <v>849</v>
      </c>
      <c r="M1080" s="267" t="s">
        <v>4760</v>
      </c>
      <c r="N1080" s="264">
        <v>43242</v>
      </c>
      <c r="O1080" s="263" t="s">
        <v>4072</v>
      </c>
      <c r="P1080" s="264">
        <v>43830</v>
      </c>
      <c r="Q1080" s="263" t="s">
        <v>3680</v>
      </c>
      <c r="R1080" s="126"/>
    </row>
    <row r="1081" spans="1:18" s="34" customFormat="1" ht="30" hidden="1" customHeight="1" outlineLevel="4" x14ac:dyDescent="0.25">
      <c r="A1081" s="110">
        <v>217</v>
      </c>
      <c r="B1081" s="144" t="s">
        <v>1868</v>
      </c>
      <c r="C1081" s="106" t="s">
        <v>1123</v>
      </c>
      <c r="D1081" s="110">
        <v>2</v>
      </c>
      <c r="E1081" s="110" t="s">
        <v>4237</v>
      </c>
      <c r="F1081" s="122">
        <v>142560</v>
      </c>
      <c r="G1081" s="122">
        <v>142560</v>
      </c>
      <c r="H1081" s="122">
        <v>0</v>
      </c>
      <c r="I1081" s="122">
        <f t="shared" si="95"/>
        <v>0</v>
      </c>
      <c r="J1081" s="110" t="s">
        <v>2300</v>
      </c>
      <c r="K1081" s="106" t="s">
        <v>2313</v>
      </c>
      <c r="L1081" s="110" t="s">
        <v>849</v>
      </c>
      <c r="M1081" s="267" t="s">
        <v>4760</v>
      </c>
      <c r="N1081" s="264">
        <v>43242</v>
      </c>
      <c r="O1081" s="263" t="s">
        <v>4072</v>
      </c>
      <c r="P1081" s="264">
        <v>43830</v>
      </c>
      <c r="Q1081" s="263" t="s">
        <v>3680</v>
      </c>
      <c r="R1081" s="126"/>
    </row>
    <row r="1082" spans="1:18" s="34" customFormat="1" ht="30" hidden="1" customHeight="1" outlineLevel="4" x14ac:dyDescent="0.25">
      <c r="A1082" s="110">
        <v>218</v>
      </c>
      <c r="B1082" s="144" t="s">
        <v>1869</v>
      </c>
      <c r="C1082" s="106" t="s">
        <v>1123</v>
      </c>
      <c r="D1082" s="110">
        <v>3</v>
      </c>
      <c r="E1082" s="110" t="s">
        <v>4237</v>
      </c>
      <c r="F1082" s="122">
        <v>336600</v>
      </c>
      <c r="G1082" s="122">
        <v>336600</v>
      </c>
      <c r="H1082" s="122">
        <v>0</v>
      </c>
      <c r="I1082" s="122">
        <f t="shared" si="95"/>
        <v>0</v>
      </c>
      <c r="J1082" s="110" t="s">
        <v>2300</v>
      </c>
      <c r="K1082" s="106" t="s">
        <v>2313</v>
      </c>
      <c r="L1082" s="110" t="s">
        <v>849</v>
      </c>
      <c r="M1082" s="267" t="s">
        <v>4760</v>
      </c>
      <c r="N1082" s="264">
        <v>43242</v>
      </c>
      <c r="O1082" s="263" t="s">
        <v>4072</v>
      </c>
      <c r="P1082" s="264">
        <v>43830</v>
      </c>
      <c r="Q1082" s="263" t="s">
        <v>3680</v>
      </c>
      <c r="R1082" s="126"/>
    </row>
    <row r="1083" spans="1:18" s="34" customFormat="1" ht="30" hidden="1" customHeight="1" outlineLevel="4" x14ac:dyDescent="0.25">
      <c r="A1083" s="110">
        <v>219</v>
      </c>
      <c r="B1083" s="144" t="s">
        <v>1870</v>
      </c>
      <c r="C1083" s="106" t="s">
        <v>1123</v>
      </c>
      <c r="D1083" s="110">
        <v>3</v>
      </c>
      <c r="E1083" s="110" t="s">
        <v>4237</v>
      </c>
      <c r="F1083" s="122">
        <v>330660</v>
      </c>
      <c r="G1083" s="122">
        <v>330660</v>
      </c>
      <c r="H1083" s="122">
        <v>0</v>
      </c>
      <c r="I1083" s="122">
        <f t="shared" si="95"/>
        <v>0</v>
      </c>
      <c r="J1083" s="110" t="s">
        <v>2300</v>
      </c>
      <c r="K1083" s="106" t="s">
        <v>2313</v>
      </c>
      <c r="L1083" s="110" t="s">
        <v>849</v>
      </c>
      <c r="M1083" s="267" t="s">
        <v>4760</v>
      </c>
      <c r="N1083" s="264">
        <v>43242</v>
      </c>
      <c r="O1083" s="263" t="s">
        <v>4072</v>
      </c>
      <c r="P1083" s="264">
        <v>43830</v>
      </c>
      <c r="Q1083" s="263" t="s">
        <v>3680</v>
      </c>
      <c r="R1083" s="126"/>
    </row>
    <row r="1084" spans="1:18" s="34" customFormat="1" ht="30" hidden="1" customHeight="1" outlineLevel="4" x14ac:dyDescent="0.25">
      <c r="A1084" s="110">
        <v>220</v>
      </c>
      <c r="B1084" s="144" t="s">
        <v>1871</v>
      </c>
      <c r="C1084" s="106" t="s">
        <v>1123</v>
      </c>
      <c r="D1084" s="110">
        <v>1</v>
      </c>
      <c r="E1084" s="110" t="s">
        <v>4237</v>
      </c>
      <c r="F1084" s="122">
        <v>99000</v>
      </c>
      <c r="G1084" s="122">
        <v>99000</v>
      </c>
      <c r="H1084" s="122">
        <v>0</v>
      </c>
      <c r="I1084" s="122">
        <f t="shared" si="95"/>
        <v>0</v>
      </c>
      <c r="J1084" s="110" t="s">
        <v>2300</v>
      </c>
      <c r="K1084" s="106" t="s">
        <v>2313</v>
      </c>
      <c r="L1084" s="110" t="s">
        <v>849</v>
      </c>
      <c r="M1084" s="267" t="s">
        <v>4760</v>
      </c>
      <c r="N1084" s="264">
        <v>43242</v>
      </c>
      <c r="O1084" s="263" t="s">
        <v>4072</v>
      </c>
      <c r="P1084" s="264">
        <v>43830</v>
      </c>
      <c r="Q1084" s="263" t="s">
        <v>3680</v>
      </c>
      <c r="R1084" s="126"/>
    </row>
    <row r="1085" spans="1:18" s="34" customFormat="1" ht="30" hidden="1" customHeight="1" outlineLevel="4" x14ac:dyDescent="0.25">
      <c r="A1085" s="110">
        <v>221</v>
      </c>
      <c r="B1085" s="144" t="s">
        <v>1872</v>
      </c>
      <c r="C1085" s="106" t="s">
        <v>1123</v>
      </c>
      <c r="D1085" s="110">
        <v>1</v>
      </c>
      <c r="E1085" s="110" t="s">
        <v>4237</v>
      </c>
      <c r="F1085" s="122">
        <v>99000</v>
      </c>
      <c r="G1085" s="122">
        <v>99000</v>
      </c>
      <c r="H1085" s="122">
        <v>0</v>
      </c>
      <c r="I1085" s="122">
        <f t="shared" si="95"/>
        <v>0</v>
      </c>
      <c r="J1085" s="110" t="s">
        <v>2300</v>
      </c>
      <c r="K1085" s="106" t="s">
        <v>2313</v>
      </c>
      <c r="L1085" s="110" t="s">
        <v>849</v>
      </c>
      <c r="M1085" s="267" t="s">
        <v>4760</v>
      </c>
      <c r="N1085" s="264">
        <v>43242</v>
      </c>
      <c r="O1085" s="263" t="s">
        <v>4072</v>
      </c>
      <c r="P1085" s="264">
        <v>43830</v>
      </c>
      <c r="Q1085" s="263" t="s">
        <v>3680</v>
      </c>
      <c r="R1085" s="126"/>
    </row>
    <row r="1086" spans="1:18" s="34" customFormat="1" ht="60" hidden="1" customHeight="1" outlineLevel="4" x14ac:dyDescent="0.25">
      <c r="A1086" s="110">
        <v>222</v>
      </c>
      <c r="B1086" s="144" t="s">
        <v>1873</v>
      </c>
      <c r="C1086" s="106" t="s">
        <v>1123</v>
      </c>
      <c r="D1086" s="110">
        <v>2</v>
      </c>
      <c r="E1086" s="110" t="s">
        <v>4237</v>
      </c>
      <c r="F1086" s="122">
        <v>142560</v>
      </c>
      <c r="G1086" s="122">
        <v>142560</v>
      </c>
      <c r="H1086" s="122">
        <v>0</v>
      </c>
      <c r="I1086" s="122">
        <f t="shared" si="95"/>
        <v>0</v>
      </c>
      <c r="J1086" s="110" t="s">
        <v>2300</v>
      </c>
      <c r="K1086" s="106" t="s">
        <v>2313</v>
      </c>
      <c r="L1086" s="110" t="s">
        <v>849</v>
      </c>
      <c r="M1086" s="267" t="s">
        <v>4760</v>
      </c>
      <c r="N1086" s="264">
        <v>43242</v>
      </c>
      <c r="O1086" s="263" t="s">
        <v>4072</v>
      </c>
      <c r="P1086" s="264">
        <v>43830</v>
      </c>
      <c r="Q1086" s="263" t="s">
        <v>3680</v>
      </c>
      <c r="R1086" s="126"/>
    </row>
    <row r="1087" spans="1:18" s="34" customFormat="1" ht="60" hidden="1" customHeight="1" outlineLevel="4" x14ac:dyDescent="0.25">
      <c r="A1087" s="110">
        <v>223</v>
      </c>
      <c r="B1087" s="144" t="s">
        <v>1874</v>
      </c>
      <c r="C1087" s="106" t="s">
        <v>1123</v>
      </c>
      <c r="D1087" s="110">
        <v>2</v>
      </c>
      <c r="E1087" s="110" t="s">
        <v>4237</v>
      </c>
      <c r="F1087" s="122">
        <v>142560</v>
      </c>
      <c r="G1087" s="122">
        <v>142560</v>
      </c>
      <c r="H1087" s="122">
        <v>0</v>
      </c>
      <c r="I1087" s="122">
        <f t="shared" si="95"/>
        <v>0</v>
      </c>
      <c r="J1087" s="110" t="s">
        <v>2300</v>
      </c>
      <c r="K1087" s="106" t="s">
        <v>2313</v>
      </c>
      <c r="L1087" s="110" t="s">
        <v>849</v>
      </c>
      <c r="M1087" s="267" t="s">
        <v>4760</v>
      </c>
      <c r="N1087" s="264">
        <v>43242</v>
      </c>
      <c r="O1087" s="263" t="s">
        <v>4072</v>
      </c>
      <c r="P1087" s="264">
        <v>43830</v>
      </c>
      <c r="Q1087" s="263" t="s">
        <v>3680</v>
      </c>
      <c r="R1087" s="126"/>
    </row>
    <row r="1088" spans="1:18" s="34" customFormat="1" ht="45" hidden="1" customHeight="1" outlineLevel="4" x14ac:dyDescent="0.25">
      <c r="A1088" s="110">
        <v>224</v>
      </c>
      <c r="B1088" s="144" t="s">
        <v>1875</v>
      </c>
      <c r="C1088" s="106" t="s">
        <v>1123</v>
      </c>
      <c r="D1088" s="110">
        <v>1</v>
      </c>
      <c r="E1088" s="110" t="s">
        <v>4237</v>
      </c>
      <c r="F1088" s="122">
        <v>84479</v>
      </c>
      <c r="G1088" s="122">
        <v>84479</v>
      </c>
      <c r="H1088" s="122">
        <v>0</v>
      </c>
      <c r="I1088" s="122">
        <f t="shared" si="95"/>
        <v>0</v>
      </c>
      <c r="J1088" s="110" t="s">
        <v>2300</v>
      </c>
      <c r="K1088" s="106" t="s">
        <v>2313</v>
      </c>
      <c r="L1088" s="110" t="s">
        <v>849</v>
      </c>
      <c r="M1088" s="267" t="s">
        <v>4760</v>
      </c>
      <c r="N1088" s="264">
        <v>43242</v>
      </c>
      <c r="O1088" s="263" t="s">
        <v>4072</v>
      </c>
      <c r="P1088" s="264">
        <v>43830</v>
      </c>
      <c r="Q1088" s="263" t="s">
        <v>3680</v>
      </c>
      <c r="R1088" s="126"/>
    </row>
    <row r="1089" spans="1:18" s="34" customFormat="1" ht="45" hidden="1" customHeight="1" outlineLevel="4" x14ac:dyDescent="0.25">
      <c r="A1089" s="110">
        <v>225</v>
      </c>
      <c r="B1089" s="144" t="s">
        <v>1876</v>
      </c>
      <c r="C1089" s="106" t="s">
        <v>1123</v>
      </c>
      <c r="D1089" s="110">
        <v>2</v>
      </c>
      <c r="E1089" s="110" t="s">
        <v>4237</v>
      </c>
      <c r="F1089" s="122">
        <v>168958</v>
      </c>
      <c r="G1089" s="122">
        <v>168958</v>
      </c>
      <c r="H1089" s="122">
        <v>0</v>
      </c>
      <c r="I1089" s="122">
        <f t="shared" si="95"/>
        <v>0</v>
      </c>
      <c r="J1089" s="110" t="s">
        <v>2300</v>
      </c>
      <c r="K1089" s="106" t="s">
        <v>2313</v>
      </c>
      <c r="L1089" s="110" t="s">
        <v>849</v>
      </c>
      <c r="M1089" s="267" t="s">
        <v>4760</v>
      </c>
      <c r="N1089" s="264">
        <v>43242</v>
      </c>
      <c r="O1089" s="263" t="s">
        <v>4072</v>
      </c>
      <c r="P1089" s="264">
        <v>43830</v>
      </c>
      <c r="Q1089" s="263" t="s">
        <v>3680</v>
      </c>
      <c r="R1089" s="126"/>
    </row>
    <row r="1090" spans="1:18" s="34" customFormat="1" ht="45" hidden="1" customHeight="1" outlineLevel="4" x14ac:dyDescent="0.25">
      <c r="A1090" s="110">
        <v>226</v>
      </c>
      <c r="B1090" s="144" t="s">
        <v>1877</v>
      </c>
      <c r="C1090" s="106" t="s">
        <v>1123</v>
      </c>
      <c r="D1090" s="110">
        <v>2</v>
      </c>
      <c r="E1090" s="110" t="s">
        <v>4237</v>
      </c>
      <c r="F1090" s="122">
        <v>105600</v>
      </c>
      <c r="G1090" s="122">
        <v>105600</v>
      </c>
      <c r="H1090" s="122">
        <v>0</v>
      </c>
      <c r="I1090" s="122">
        <f t="shared" si="95"/>
        <v>0</v>
      </c>
      <c r="J1090" s="110" t="s">
        <v>2300</v>
      </c>
      <c r="K1090" s="106" t="s">
        <v>2313</v>
      </c>
      <c r="L1090" s="110" t="s">
        <v>849</v>
      </c>
      <c r="M1090" s="267" t="s">
        <v>4760</v>
      </c>
      <c r="N1090" s="264">
        <v>43242</v>
      </c>
      <c r="O1090" s="263" t="s">
        <v>4072</v>
      </c>
      <c r="P1090" s="264">
        <v>43830</v>
      </c>
      <c r="Q1090" s="263" t="s">
        <v>3680</v>
      </c>
      <c r="R1090" s="126"/>
    </row>
    <row r="1091" spans="1:18" s="34" customFormat="1" ht="30" hidden="1" customHeight="1" outlineLevel="4" x14ac:dyDescent="0.25">
      <c r="A1091" s="110">
        <v>227</v>
      </c>
      <c r="B1091" s="144" t="s">
        <v>1878</v>
      </c>
      <c r="C1091" s="106" t="s">
        <v>1123</v>
      </c>
      <c r="D1091" s="110">
        <v>2</v>
      </c>
      <c r="E1091" s="110" t="s">
        <v>4237</v>
      </c>
      <c r="F1091" s="122">
        <v>105600</v>
      </c>
      <c r="G1091" s="122">
        <v>105600</v>
      </c>
      <c r="H1091" s="122">
        <v>0</v>
      </c>
      <c r="I1091" s="122">
        <f t="shared" si="95"/>
        <v>0</v>
      </c>
      <c r="J1091" s="110" t="s">
        <v>2300</v>
      </c>
      <c r="K1091" s="106" t="s">
        <v>2313</v>
      </c>
      <c r="L1091" s="110" t="s">
        <v>849</v>
      </c>
      <c r="M1091" s="267" t="s">
        <v>4760</v>
      </c>
      <c r="N1091" s="264">
        <v>43242</v>
      </c>
      <c r="O1091" s="263" t="s">
        <v>4072</v>
      </c>
      <c r="P1091" s="264">
        <v>43830</v>
      </c>
      <c r="Q1091" s="263" t="s">
        <v>3680</v>
      </c>
      <c r="R1091" s="126"/>
    </row>
    <row r="1092" spans="1:18" s="34" customFormat="1" ht="30" hidden="1" customHeight="1" outlineLevel="4" x14ac:dyDescent="0.25">
      <c r="A1092" s="110">
        <v>228</v>
      </c>
      <c r="B1092" s="144" t="s">
        <v>1879</v>
      </c>
      <c r="C1092" s="106" t="s">
        <v>1123</v>
      </c>
      <c r="D1092" s="110">
        <v>12</v>
      </c>
      <c r="E1092" s="110" t="s">
        <v>4237</v>
      </c>
      <c r="F1092" s="122">
        <v>1584000</v>
      </c>
      <c r="G1092" s="122">
        <v>1584000</v>
      </c>
      <c r="H1092" s="122">
        <v>0</v>
      </c>
      <c r="I1092" s="122">
        <f t="shared" si="95"/>
        <v>0</v>
      </c>
      <c r="J1092" s="110" t="s">
        <v>2300</v>
      </c>
      <c r="K1092" s="106" t="s">
        <v>2313</v>
      </c>
      <c r="L1092" s="110" t="s">
        <v>849</v>
      </c>
      <c r="M1092" s="267" t="s">
        <v>4760</v>
      </c>
      <c r="N1092" s="264">
        <v>43242</v>
      </c>
      <c r="O1092" s="263" t="s">
        <v>4072</v>
      </c>
      <c r="P1092" s="264">
        <v>43830</v>
      </c>
      <c r="Q1092" s="263" t="s">
        <v>3680</v>
      </c>
      <c r="R1092" s="126"/>
    </row>
    <row r="1093" spans="1:18" s="34" customFormat="1" ht="45" hidden="1" customHeight="1" outlineLevel="4" x14ac:dyDescent="0.25">
      <c r="A1093" s="110">
        <v>229</v>
      </c>
      <c r="B1093" s="144" t="s">
        <v>1880</v>
      </c>
      <c r="C1093" s="106" t="s">
        <v>1123</v>
      </c>
      <c r="D1093" s="110">
        <v>1</v>
      </c>
      <c r="E1093" s="110" t="s">
        <v>4237</v>
      </c>
      <c r="F1093" s="122">
        <v>84479</v>
      </c>
      <c r="G1093" s="122">
        <v>84479</v>
      </c>
      <c r="H1093" s="122">
        <v>0</v>
      </c>
      <c r="I1093" s="122">
        <f t="shared" si="95"/>
        <v>0</v>
      </c>
      <c r="J1093" s="110" t="s">
        <v>2300</v>
      </c>
      <c r="K1093" s="106" t="s">
        <v>2313</v>
      </c>
      <c r="L1093" s="110" t="s">
        <v>849</v>
      </c>
      <c r="M1093" s="267" t="s">
        <v>4760</v>
      </c>
      <c r="N1093" s="264">
        <v>43242</v>
      </c>
      <c r="O1093" s="263" t="s">
        <v>4072</v>
      </c>
      <c r="P1093" s="264">
        <v>43830</v>
      </c>
      <c r="Q1093" s="263" t="s">
        <v>3680</v>
      </c>
      <c r="R1093" s="126"/>
    </row>
    <row r="1094" spans="1:18" s="34" customFormat="1" ht="45" hidden="1" customHeight="1" outlineLevel="4" x14ac:dyDescent="0.25">
      <c r="A1094" s="110">
        <v>230</v>
      </c>
      <c r="B1094" s="144" t="s">
        <v>1881</v>
      </c>
      <c r="C1094" s="106" t="s">
        <v>1123</v>
      </c>
      <c r="D1094" s="110">
        <v>3</v>
      </c>
      <c r="E1094" s="110" t="s">
        <v>4234</v>
      </c>
      <c r="F1094" s="122">
        <v>237600</v>
      </c>
      <c r="G1094" s="122">
        <v>237600</v>
      </c>
      <c r="H1094" s="122">
        <v>0</v>
      </c>
      <c r="I1094" s="122">
        <f t="shared" si="95"/>
        <v>0</v>
      </c>
      <c r="J1094" s="110" t="s">
        <v>2300</v>
      </c>
      <c r="K1094" s="106" t="s">
        <v>2313</v>
      </c>
      <c r="L1094" s="110" t="s">
        <v>849</v>
      </c>
      <c r="M1094" s="267" t="s">
        <v>4760</v>
      </c>
      <c r="N1094" s="264">
        <v>43242</v>
      </c>
      <c r="O1094" s="263" t="s">
        <v>4072</v>
      </c>
      <c r="P1094" s="264">
        <v>43830</v>
      </c>
      <c r="Q1094" s="263" t="s">
        <v>3680</v>
      </c>
      <c r="R1094" s="126"/>
    </row>
    <row r="1095" spans="1:18" s="34" customFormat="1" ht="45" hidden="1" customHeight="1" outlineLevel="4" x14ac:dyDescent="0.25">
      <c r="A1095" s="110">
        <v>231</v>
      </c>
      <c r="B1095" s="144" t="s">
        <v>1882</v>
      </c>
      <c r="C1095" s="106" t="s">
        <v>1123</v>
      </c>
      <c r="D1095" s="110">
        <v>3</v>
      </c>
      <c r="E1095" s="110" t="s">
        <v>4237</v>
      </c>
      <c r="F1095" s="122">
        <v>174237</v>
      </c>
      <c r="G1095" s="122">
        <v>174237</v>
      </c>
      <c r="H1095" s="122">
        <v>0</v>
      </c>
      <c r="I1095" s="122">
        <f t="shared" si="95"/>
        <v>0</v>
      </c>
      <c r="J1095" s="110" t="s">
        <v>2300</v>
      </c>
      <c r="K1095" s="106" t="s">
        <v>2313</v>
      </c>
      <c r="L1095" s="110" t="s">
        <v>849</v>
      </c>
      <c r="M1095" s="267" t="s">
        <v>4760</v>
      </c>
      <c r="N1095" s="264">
        <v>43242</v>
      </c>
      <c r="O1095" s="263" t="s">
        <v>4072</v>
      </c>
      <c r="P1095" s="264">
        <v>43830</v>
      </c>
      <c r="Q1095" s="263" t="s">
        <v>3680</v>
      </c>
      <c r="R1095" s="126"/>
    </row>
    <row r="1096" spans="1:18" s="34" customFormat="1" ht="45" hidden="1" customHeight="1" outlineLevel="4" x14ac:dyDescent="0.25">
      <c r="A1096" s="110">
        <v>232</v>
      </c>
      <c r="B1096" s="144" t="s">
        <v>1883</v>
      </c>
      <c r="C1096" s="106" t="s">
        <v>1123</v>
      </c>
      <c r="D1096" s="110">
        <v>34</v>
      </c>
      <c r="E1096" s="110" t="s">
        <v>4234</v>
      </c>
      <c r="F1096" s="122">
        <v>1054680</v>
      </c>
      <c r="G1096" s="122">
        <v>1054680</v>
      </c>
      <c r="H1096" s="122">
        <v>0</v>
      </c>
      <c r="I1096" s="122">
        <f t="shared" si="95"/>
        <v>0</v>
      </c>
      <c r="J1096" s="110" t="s">
        <v>2300</v>
      </c>
      <c r="K1096" s="106" t="s">
        <v>2313</v>
      </c>
      <c r="L1096" s="110" t="s">
        <v>849</v>
      </c>
      <c r="M1096" s="267" t="s">
        <v>4760</v>
      </c>
      <c r="N1096" s="264">
        <v>43242</v>
      </c>
      <c r="O1096" s="263" t="s">
        <v>4072</v>
      </c>
      <c r="P1096" s="264">
        <v>43830</v>
      </c>
      <c r="Q1096" s="263" t="s">
        <v>3680</v>
      </c>
      <c r="R1096" s="126"/>
    </row>
    <row r="1097" spans="1:18" s="34" customFormat="1" ht="30" hidden="1" customHeight="1" outlineLevel="4" x14ac:dyDescent="0.25">
      <c r="A1097" s="110">
        <v>233</v>
      </c>
      <c r="B1097" s="144" t="s">
        <v>1884</v>
      </c>
      <c r="C1097" s="106" t="s">
        <v>1123</v>
      </c>
      <c r="D1097" s="110">
        <v>10</v>
      </c>
      <c r="E1097" s="110" t="s">
        <v>4234</v>
      </c>
      <c r="F1097" s="122">
        <v>356400</v>
      </c>
      <c r="G1097" s="122">
        <v>356400</v>
      </c>
      <c r="H1097" s="122">
        <v>0</v>
      </c>
      <c r="I1097" s="122">
        <f t="shared" si="95"/>
        <v>0</v>
      </c>
      <c r="J1097" s="110" t="s">
        <v>2300</v>
      </c>
      <c r="K1097" s="106" t="s">
        <v>2313</v>
      </c>
      <c r="L1097" s="110" t="s">
        <v>849</v>
      </c>
      <c r="M1097" s="267" t="s">
        <v>4760</v>
      </c>
      <c r="N1097" s="264">
        <v>43242</v>
      </c>
      <c r="O1097" s="263" t="s">
        <v>4072</v>
      </c>
      <c r="P1097" s="264">
        <v>43830</v>
      </c>
      <c r="Q1097" s="263" t="s">
        <v>3680</v>
      </c>
      <c r="R1097" s="126"/>
    </row>
    <row r="1098" spans="1:18" s="34" customFormat="1" ht="30" hidden="1" customHeight="1" outlineLevel="4" x14ac:dyDescent="0.25">
      <c r="A1098" s="110">
        <v>234</v>
      </c>
      <c r="B1098" s="144" t="s">
        <v>1885</v>
      </c>
      <c r="C1098" s="106" t="s">
        <v>1123</v>
      </c>
      <c r="D1098" s="110">
        <v>11</v>
      </c>
      <c r="E1098" s="110" t="s">
        <v>4234</v>
      </c>
      <c r="F1098" s="122">
        <v>1045440</v>
      </c>
      <c r="G1098" s="122">
        <v>1045440</v>
      </c>
      <c r="H1098" s="122">
        <v>0</v>
      </c>
      <c r="I1098" s="122">
        <f t="shared" si="95"/>
        <v>0</v>
      </c>
      <c r="J1098" s="110" t="s">
        <v>2300</v>
      </c>
      <c r="K1098" s="106" t="s">
        <v>2313</v>
      </c>
      <c r="L1098" s="110" t="s">
        <v>849</v>
      </c>
      <c r="M1098" s="267" t="s">
        <v>4760</v>
      </c>
      <c r="N1098" s="264">
        <v>43242</v>
      </c>
      <c r="O1098" s="263" t="s">
        <v>4072</v>
      </c>
      <c r="P1098" s="264">
        <v>43830</v>
      </c>
      <c r="Q1098" s="263" t="s">
        <v>3680</v>
      </c>
      <c r="R1098" s="126"/>
    </row>
    <row r="1099" spans="1:18" s="34" customFormat="1" ht="45" hidden="1" customHeight="1" outlineLevel="4" x14ac:dyDescent="0.25">
      <c r="A1099" s="110">
        <v>235</v>
      </c>
      <c r="B1099" s="144" t="s">
        <v>1886</v>
      </c>
      <c r="C1099" s="106" t="s">
        <v>1123</v>
      </c>
      <c r="D1099" s="110">
        <v>5</v>
      </c>
      <c r="E1099" s="110" t="s">
        <v>4237</v>
      </c>
      <c r="F1099" s="122">
        <v>1052700</v>
      </c>
      <c r="G1099" s="122">
        <v>1052700</v>
      </c>
      <c r="H1099" s="122">
        <v>0</v>
      </c>
      <c r="I1099" s="122">
        <f t="shared" si="95"/>
        <v>0</v>
      </c>
      <c r="J1099" s="110" t="s">
        <v>2300</v>
      </c>
      <c r="K1099" s="106" t="s">
        <v>2313</v>
      </c>
      <c r="L1099" s="110" t="s">
        <v>849</v>
      </c>
      <c r="M1099" s="267" t="s">
        <v>4760</v>
      </c>
      <c r="N1099" s="264">
        <v>43242</v>
      </c>
      <c r="O1099" s="263" t="s">
        <v>4072</v>
      </c>
      <c r="P1099" s="264">
        <v>43830</v>
      </c>
      <c r="Q1099" s="263" t="s">
        <v>3680</v>
      </c>
      <c r="R1099" s="126"/>
    </row>
    <row r="1100" spans="1:18" s="34" customFormat="1" ht="45" hidden="1" customHeight="1" outlineLevel="4" x14ac:dyDescent="0.25">
      <c r="A1100" s="110">
        <v>236</v>
      </c>
      <c r="B1100" s="144" t="s">
        <v>1887</v>
      </c>
      <c r="C1100" s="106" t="s">
        <v>1123</v>
      </c>
      <c r="D1100" s="110">
        <v>18</v>
      </c>
      <c r="E1100" s="110" t="s">
        <v>4237</v>
      </c>
      <c r="F1100" s="122">
        <v>5512320</v>
      </c>
      <c r="G1100" s="122">
        <v>5512320</v>
      </c>
      <c r="H1100" s="122">
        <v>0</v>
      </c>
      <c r="I1100" s="122">
        <f t="shared" si="95"/>
        <v>0</v>
      </c>
      <c r="J1100" s="110" t="s">
        <v>2300</v>
      </c>
      <c r="K1100" s="106" t="s">
        <v>2313</v>
      </c>
      <c r="L1100" s="110" t="s">
        <v>849</v>
      </c>
      <c r="M1100" s="267" t="s">
        <v>4760</v>
      </c>
      <c r="N1100" s="264">
        <v>43242</v>
      </c>
      <c r="O1100" s="263" t="s">
        <v>4072</v>
      </c>
      <c r="P1100" s="264">
        <v>43830</v>
      </c>
      <c r="Q1100" s="263" t="s">
        <v>3680</v>
      </c>
      <c r="R1100" s="126"/>
    </row>
    <row r="1101" spans="1:18" s="34" customFormat="1" ht="45" hidden="1" customHeight="1" outlineLevel="4" x14ac:dyDescent="0.25">
      <c r="A1101" s="110">
        <v>237</v>
      </c>
      <c r="B1101" s="144" t="s">
        <v>1888</v>
      </c>
      <c r="C1101" s="106" t="s">
        <v>1123</v>
      </c>
      <c r="D1101" s="110">
        <v>18</v>
      </c>
      <c r="E1101" s="110" t="s">
        <v>4237</v>
      </c>
      <c r="F1101" s="122">
        <v>1033560</v>
      </c>
      <c r="G1101" s="122">
        <v>1033560</v>
      </c>
      <c r="H1101" s="122">
        <v>0</v>
      </c>
      <c r="I1101" s="122">
        <f t="shared" si="95"/>
        <v>0</v>
      </c>
      <c r="J1101" s="110" t="s">
        <v>2300</v>
      </c>
      <c r="K1101" s="106" t="s">
        <v>2313</v>
      </c>
      <c r="L1101" s="110" t="s">
        <v>849</v>
      </c>
      <c r="M1101" s="267" t="s">
        <v>4760</v>
      </c>
      <c r="N1101" s="264">
        <v>43242</v>
      </c>
      <c r="O1101" s="263" t="s">
        <v>4072</v>
      </c>
      <c r="P1101" s="264">
        <v>43830</v>
      </c>
      <c r="Q1101" s="263" t="s">
        <v>3680</v>
      </c>
      <c r="R1101" s="126"/>
    </row>
    <row r="1102" spans="1:18" s="34" customFormat="1" ht="45" hidden="1" customHeight="1" outlineLevel="4" x14ac:dyDescent="0.25">
      <c r="A1102" s="110">
        <v>238</v>
      </c>
      <c r="B1102" s="144" t="s">
        <v>1889</v>
      </c>
      <c r="C1102" s="106" t="s">
        <v>1123</v>
      </c>
      <c r="D1102" s="110">
        <v>50</v>
      </c>
      <c r="E1102" s="110" t="s">
        <v>4237</v>
      </c>
      <c r="F1102" s="122">
        <v>990000</v>
      </c>
      <c r="G1102" s="122">
        <v>990000</v>
      </c>
      <c r="H1102" s="122">
        <v>0</v>
      </c>
      <c r="I1102" s="122">
        <f t="shared" si="95"/>
        <v>0</v>
      </c>
      <c r="J1102" s="110" t="s">
        <v>2300</v>
      </c>
      <c r="K1102" s="106" t="s">
        <v>2313</v>
      </c>
      <c r="L1102" s="110" t="s">
        <v>849</v>
      </c>
      <c r="M1102" s="267" t="s">
        <v>4760</v>
      </c>
      <c r="N1102" s="264">
        <v>43242</v>
      </c>
      <c r="O1102" s="263" t="s">
        <v>4072</v>
      </c>
      <c r="P1102" s="264">
        <v>43830</v>
      </c>
      <c r="Q1102" s="263" t="s">
        <v>3680</v>
      </c>
      <c r="R1102" s="126"/>
    </row>
    <row r="1103" spans="1:18" s="34" customFormat="1" ht="45" hidden="1" customHeight="1" outlineLevel="4" x14ac:dyDescent="0.25">
      <c r="A1103" s="110">
        <v>239</v>
      </c>
      <c r="B1103" s="144" t="s">
        <v>1890</v>
      </c>
      <c r="C1103" s="106" t="s">
        <v>1123</v>
      </c>
      <c r="D1103" s="110">
        <v>4</v>
      </c>
      <c r="E1103" s="110" t="s">
        <v>4237</v>
      </c>
      <c r="F1103" s="122">
        <v>1525920</v>
      </c>
      <c r="G1103" s="122">
        <v>1525920</v>
      </c>
      <c r="H1103" s="122">
        <v>0</v>
      </c>
      <c r="I1103" s="122">
        <f t="shared" si="95"/>
        <v>0</v>
      </c>
      <c r="J1103" s="110" t="s">
        <v>2300</v>
      </c>
      <c r="K1103" s="106" t="s">
        <v>2313</v>
      </c>
      <c r="L1103" s="110" t="s">
        <v>849</v>
      </c>
      <c r="M1103" s="267" t="s">
        <v>4760</v>
      </c>
      <c r="N1103" s="264">
        <v>43242</v>
      </c>
      <c r="O1103" s="263" t="s">
        <v>4072</v>
      </c>
      <c r="P1103" s="264">
        <v>43830</v>
      </c>
      <c r="Q1103" s="263" t="s">
        <v>3680</v>
      </c>
      <c r="R1103" s="126"/>
    </row>
    <row r="1104" spans="1:18" s="34" customFormat="1" ht="60" hidden="1" customHeight="1" outlineLevel="4" x14ac:dyDescent="0.25">
      <c r="A1104" s="110">
        <v>240</v>
      </c>
      <c r="B1104" s="144" t="s">
        <v>1891</v>
      </c>
      <c r="C1104" s="106" t="s">
        <v>1123</v>
      </c>
      <c r="D1104" s="110">
        <v>12</v>
      </c>
      <c r="E1104" s="110" t="s">
        <v>4237</v>
      </c>
      <c r="F1104" s="122">
        <v>3207600</v>
      </c>
      <c r="G1104" s="122">
        <v>3207600</v>
      </c>
      <c r="H1104" s="122">
        <v>0</v>
      </c>
      <c r="I1104" s="122">
        <f t="shared" si="95"/>
        <v>0</v>
      </c>
      <c r="J1104" s="110" t="s">
        <v>2300</v>
      </c>
      <c r="K1104" s="106" t="s">
        <v>2313</v>
      </c>
      <c r="L1104" s="110" t="s">
        <v>849</v>
      </c>
      <c r="M1104" s="267" t="s">
        <v>4760</v>
      </c>
      <c r="N1104" s="264">
        <v>43242</v>
      </c>
      <c r="O1104" s="263" t="s">
        <v>4072</v>
      </c>
      <c r="P1104" s="264">
        <v>43830</v>
      </c>
      <c r="Q1104" s="263" t="s">
        <v>3680</v>
      </c>
      <c r="R1104" s="126"/>
    </row>
    <row r="1105" spans="1:18" s="34" customFormat="1" ht="60" hidden="1" customHeight="1" outlineLevel="4" x14ac:dyDescent="0.25">
      <c r="A1105" s="110">
        <v>241</v>
      </c>
      <c r="B1105" s="144" t="s">
        <v>1892</v>
      </c>
      <c r="C1105" s="106" t="s">
        <v>1123</v>
      </c>
      <c r="D1105" s="110">
        <v>3</v>
      </c>
      <c r="E1105" s="110" t="s">
        <v>4237</v>
      </c>
      <c r="F1105" s="122">
        <v>417780</v>
      </c>
      <c r="G1105" s="122">
        <v>417780</v>
      </c>
      <c r="H1105" s="122">
        <v>0</v>
      </c>
      <c r="I1105" s="122">
        <f t="shared" si="95"/>
        <v>0</v>
      </c>
      <c r="J1105" s="110" t="s">
        <v>2300</v>
      </c>
      <c r="K1105" s="106" t="s">
        <v>2313</v>
      </c>
      <c r="L1105" s="110" t="s">
        <v>849</v>
      </c>
      <c r="M1105" s="267" t="s">
        <v>4760</v>
      </c>
      <c r="N1105" s="264">
        <v>43242</v>
      </c>
      <c r="O1105" s="263" t="s">
        <v>4072</v>
      </c>
      <c r="P1105" s="264">
        <v>43830</v>
      </c>
      <c r="Q1105" s="263" t="s">
        <v>3680</v>
      </c>
      <c r="R1105" s="126"/>
    </row>
    <row r="1106" spans="1:18" s="34" customFormat="1" ht="60" hidden="1" customHeight="1" outlineLevel="4" x14ac:dyDescent="0.25">
      <c r="A1106" s="110">
        <v>242</v>
      </c>
      <c r="B1106" s="144" t="s">
        <v>1893</v>
      </c>
      <c r="C1106" s="106" t="s">
        <v>1123</v>
      </c>
      <c r="D1106" s="110">
        <v>40</v>
      </c>
      <c r="E1106" s="110" t="s">
        <v>4237</v>
      </c>
      <c r="F1106" s="122">
        <v>7920000</v>
      </c>
      <c r="G1106" s="122">
        <v>7920000</v>
      </c>
      <c r="H1106" s="122">
        <v>0</v>
      </c>
      <c r="I1106" s="122">
        <f t="shared" si="95"/>
        <v>0</v>
      </c>
      <c r="J1106" s="110" t="s">
        <v>2300</v>
      </c>
      <c r="K1106" s="106" t="s">
        <v>2313</v>
      </c>
      <c r="L1106" s="110" t="s">
        <v>849</v>
      </c>
      <c r="M1106" s="267" t="s">
        <v>4760</v>
      </c>
      <c r="N1106" s="264">
        <v>43242</v>
      </c>
      <c r="O1106" s="263" t="s">
        <v>4072</v>
      </c>
      <c r="P1106" s="264">
        <v>43830</v>
      </c>
      <c r="Q1106" s="263" t="s">
        <v>3680</v>
      </c>
      <c r="R1106" s="126"/>
    </row>
    <row r="1107" spans="1:18" s="34" customFormat="1" ht="60" hidden="1" customHeight="1" outlineLevel="4" x14ac:dyDescent="0.25">
      <c r="A1107" s="110">
        <v>243</v>
      </c>
      <c r="B1107" s="144" t="s">
        <v>1894</v>
      </c>
      <c r="C1107" s="106" t="s">
        <v>1123</v>
      </c>
      <c r="D1107" s="110">
        <v>8</v>
      </c>
      <c r="E1107" s="110" t="s">
        <v>4237</v>
      </c>
      <c r="F1107" s="122">
        <v>6747832</v>
      </c>
      <c r="G1107" s="122">
        <v>6747832</v>
      </c>
      <c r="H1107" s="122">
        <v>0</v>
      </c>
      <c r="I1107" s="122">
        <f t="shared" si="95"/>
        <v>0</v>
      </c>
      <c r="J1107" s="110" t="s">
        <v>2300</v>
      </c>
      <c r="K1107" s="106" t="s">
        <v>2313</v>
      </c>
      <c r="L1107" s="110" t="s">
        <v>849</v>
      </c>
      <c r="M1107" s="267" t="s">
        <v>4760</v>
      </c>
      <c r="N1107" s="264">
        <v>43242</v>
      </c>
      <c r="O1107" s="263" t="s">
        <v>4072</v>
      </c>
      <c r="P1107" s="264">
        <v>43830</v>
      </c>
      <c r="Q1107" s="263" t="s">
        <v>3680</v>
      </c>
      <c r="R1107" s="126"/>
    </row>
    <row r="1108" spans="1:18" s="34" customFormat="1" ht="45" hidden="1" customHeight="1" outlineLevel="4" x14ac:dyDescent="0.25">
      <c r="A1108" s="110">
        <v>244</v>
      </c>
      <c r="B1108" s="144" t="s">
        <v>1895</v>
      </c>
      <c r="C1108" s="106" t="s">
        <v>1123</v>
      </c>
      <c r="D1108" s="110">
        <v>1</v>
      </c>
      <c r="E1108" s="110" t="s">
        <v>4234</v>
      </c>
      <c r="F1108" s="122">
        <v>41030</v>
      </c>
      <c r="G1108" s="122">
        <v>41030</v>
      </c>
      <c r="H1108" s="122">
        <v>0</v>
      </c>
      <c r="I1108" s="122">
        <f t="shared" si="95"/>
        <v>0</v>
      </c>
      <c r="J1108" s="110" t="s">
        <v>2300</v>
      </c>
      <c r="K1108" s="106" t="s">
        <v>2313</v>
      </c>
      <c r="L1108" s="110" t="s">
        <v>849</v>
      </c>
      <c r="M1108" s="267" t="s">
        <v>4760</v>
      </c>
      <c r="N1108" s="264">
        <v>43242</v>
      </c>
      <c r="O1108" s="263" t="s">
        <v>4072</v>
      </c>
      <c r="P1108" s="264">
        <v>43830</v>
      </c>
      <c r="Q1108" s="263" t="s">
        <v>3680</v>
      </c>
      <c r="R1108" s="126"/>
    </row>
    <row r="1109" spans="1:18" s="34" customFormat="1" ht="60" hidden="1" customHeight="1" outlineLevel="4" x14ac:dyDescent="0.25">
      <c r="A1109" s="110">
        <v>245</v>
      </c>
      <c r="B1109" s="144" t="s">
        <v>1896</v>
      </c>
      <c r="C1109" s="106" t="s">
        <v>1123</v>
      </c>
      <c r="D1109" s="110">
        <v>9</v>
      </c>
      <c r="E1109" s="110" t="s">
        <v>4237</v>
      </c>
      <c r="F1109" s="122">
        <v>1686960</v>
      </c>
      <c r="G1109" s="122">
        <v>1686960</v>
      </c>
      <c r="H1109" s="122">
        <v>0</v>
      </c>
      <c r="I1109" s="122">
        <f t="shared" si="95"/>
        <v>0</v>
      </c>
      <c r="J1109" s="110" t="s">
        <v>2300</v>
      </c>
      <c r="K1109" s="106" t="s">
        <v>2313</v>
      </c>
      <c r="L1109" s="110" t="s">
        <v>849</v>
      </c>
      <c r="M1109" s="267" t="s">
        <v>4760</v>
      </c>
      <c r="N1109" s="264">
        <v>43242</v>
      </c>
      <c r="O1109" s="263" t="s">
        <v>4072</v>
      </c>
      <c r="P1109" s="264">
        <v>43830</v>
      </c>
      <c r="Q1109" s="263" t="s">
        <v>3680</v>
      </c>
      <c r="R1109" s="126"/>
    </row>
    <row r="1110" spans="1:18" s="34" customFormat="1" ht="30" hidden="1" customHeight="1" outlineLevel="4" x14ac:dyDescent="0.25">
      <c r="A1110" s="110">
        <v>246</v>
      </c>
      <c r="B1110" s="144" t="s">
        <v>1897</v>
      </c>
      <c r="C1110" s="106" t="s">
        <v>1123</v>
      </c>
      <c r="D1110" s="110">
        <v>0</v>
      </c>
      <c r="E1110" s="110" t="s">
        <v>4237</v>
      </c>
      <c r="F1110" s="122">
        <v>0</v>
      </c>
      <c r="G1110" s="122"/>
      <c r="H1110" s="122"/>
      <c r="I1110" s="122" t="e">
        <f t="shared" si="95"/>
        <v>#DIV/0!</v>
      </c>
      <c r="J1110" s="110" t="s">
        <v>2300</v>
      </c>
      <c r="K1110" s="106" t="s">
        <v>2313</v>
      </c>
      <c r="L1110" s="110" t="s">
        <v>849</v>
      </c>
      <c r="M1110" s="267" t="s">
        <v>4760</v>
      </c>
      <c r="N1110" s="264">
        <v>43242</v>
      </c>
      <c r="O1110" s="263" t="s">
        <v>4072</v>
      </c>
      <c r="P1110" s="264">
        <v>43830</v>
      </c>
      <c r="Q1110" s="263" t="s">
        <v>3680</v>
      </c>
      <c r="R1110" s="126"/>
    </row>
    <row r="1111" spans="1:18" s="34" customFormat="1" ht="30" hidden="1" customHeight="1" outlineLevel="4" x14ac:dyDescent="0.25">
      <c r="A1111" s="110">
        <v>247</v>
      </c>
      <c r="B1111" s="144" t="s">
        <v>1898</v>
      </c>
      <c r="C1111" s="106" t="s">
        <v>1123</v>
      </c>
      <c r="D1111" s="110">
        <v>0</v>
      </c>
      <c r="E1111" s="110" t="s">
        <v>4237</v>
      </c>
      <c r="F1111" s="122">
        <v>0</v>
      </c>
      <c r="G1111" s="122"/>
      <c r="H1111" s="122"/>
      <c r="I1111" s="122" t="e">
        <f t="shared" si="95"/>
        <v>#DIV/0!</v>
      </c>
      <c r="J1111" s="110" t="s">
        <v>2300</v>
      </c>
      <c r="K1111" s="106" t="s">
        <v>2313</v>
      </c>
      <c r="L1111" s="110" t="s">
        <v>849</v>
      </c>
      <c r="M1111" s="267" t="s">
        <v>4760</v>
      </c>
      <c r="N1111" s="264">
        <v>43242</v>
      </c>
      <c r="O1111" s="263" t="s">
        <v>4072</v>
      </c>
      <c r="P1111" s="264">
        <v>43830</v>
      </c>
      <c r="Q1111" s="263" t="s">
        <v>3680</v>
      </c>
      <c r="R1111" s="126"/>
    </row>
    <row r="1112" spans="1:18" s="34" customFormat="1" ht="45" hidden="1" customHeight="1" outlineLevel="4" x14ac:dyDescent="0.25">
      <c r="A1112" s="110">
        <v>248</v>
      </c>
      <c r="B1112" s="144" t="s">
        <v>1899</v>
      </c>
      <c r="C1112" s="106" t="s">
        <v>1123</v>
      </c>
      <c r="D1112" s="110">
        <v>0</v>
      </c>
      <c r="E1112" s="110" t="s">
        <v>4237</v>
      </c>
      <c r="F1112" s="122">
        <v>0</v>
      </c>
      <c r="G1112" s="122"/>
      <c r="H1112" s="122"/>
      <c r="I1112" s="122" t="e">
        <f t="shared" si="95"/>
        <v>#DIV/0!</v>
      </c>
      <c r="J1112" s="110" t="s">
        <v>2300</v>
      </c>
      <c r="K1112" s="106" t="s">
        <v>2313</v>
      </c>
      <c r="L1112" s="110" t="s">
        <v>849</v>
      </c>
      <c r="M1112" s="267" t="s">
        <v>4760</v>
      </c>
      <c r="N1112" s="264">
        <v>43242</v>
      </c>
      <c r="O1112" s="263" t="s">
        <v>4072</v>
      </c>
      <c r="P1112" s="264">
        <v>43830</v>
      </c>
      <c r="Q1112" s="263" t="s">
        <v>3680</v>
      </c>
      <c r="R1112" s="126"/>
    </row>
    <row r="1113" spans="1:18" s="34" customFormat="1" ht="90" hidden="1" customHeight="1" outlineLevel="4" x14ac:dyDescent="0.25">
      <c r="A1113" s="110">
        <v>249</v>
      </c>
      <c r="B1113" s="144" t="s">
        <v>1900</v>
      </c>
      <c r="C1113" s="106" t="s">
        <v>1123</v>
      </c>
      <c r="D1113" s="110">
        <v>5</v>
      </c>
      <c r="E1113" s="110" t="s">
        <v>724</v>
      </c>
      <c r="F1113" s="122">
        <v>196875</v>
      </c>
      <c r="G1113" s="122">
        <v>196875</v>
      </c>
      <c r="H1113" s="122">
        <v>0</v>
      </c>
      <c r="I1113" s="122">
        <f t="shared" si="95"/>
        <v>0</v>
      </c>
      <c r="J1113" s="110" t="s">
        <v>2308</v>
      </c>
      <c r="K1113" s="110" t="s">
        <v>2314</v>
      </c>
      <c r="L1113" s="110" t="s">
        <v>890</v>
      </c>
      <c r="M1113" s="267" t="s">
        <v>4760</v>
      </c>
      <c r="N1113" s="264">
        <v>43144</v>
      </c>
      <c r="O1113" s="263" t="s">
        <v>4038</v>
      </c>
      <c r="P1113" s="264">
        <v>43830</v>
      </c>
      <c r="Q1113" s="263" t="s">
        <v>3680</v>
      </c>
      <c r="R1113" s="126"/>
    </row>
    <row r="1114" spans="1:18" s="34" customFormat="1" ht="45" hidden="1" customHeight="1" outlineLevel="4" x14ac:dyDescent="0.25">
      <c r="A1114" s="110">
        <v>250</v>
      </c>
      <c r="B1114" s="144" t="s">
        <v>1901</v>
      </c>
      <c r="C1114" s="106" t="s">
        <v>1123</v>
      </c>
      <c r="D1114" s="110">
        <v>35</v>
      </c>
      <c r="E1114" s="110" t="s">
        <v>4234</v>
      </c>
      <c r="F1114" s="122">
        <v>3066875</v>
      </c>
      <c r="G1114" s="122">
        <v>3066875</v>
      </c>
      <c r="H1114" s="122">
        <v>0</v>
      </c>
      <c r="I1114" s="122">
        <f t="shared" si="95"/>
        <v>0</v>
      </c>
      <c r="J1114" s="110" t="s">
        <v>2308</v>
      </c>
      <c r="K1114" s="110" t="s">
        <v>2314</v>
      </c>
      <c r="L1114" s="110" t="s">
        <v>890</v>
      </c>
      <c r="M1114" s="267" t="s">
        <v>4760</v>
      </c>
      <c r="N1114" s="264">
        <v>43144</v>
      </c>
      <c r="O1114" s="263" t="s">
        <v>4038</v>
      </c>
      <c r="P1114" s="264">
        <v>43830</v>
      </c>
      <c r="Q1114" s="263" t="s">
        <v>3680</v>
      </c>
      <c r="R1114" s="126"/>
    </row>
    <row r="1115" spans="1:18" s="34" customFormat="1" ht="45" hidden="1" customHeight="1" outlineLevel="4" x14ac:dyDescent="0.25">
      <c r="A1115" s="110">
        <v>251</v>
      </c>
      <c r="B1115" s="144" t="s">
        <v>1902</v>
      </c>
      <c r="C1115" s="106" t="s">
        <v>1135</v>
      </c>
      <c r="D1115" s="110">
        <v>50</v>
      </c>
      <c r="E1115" s="110" t="s">
        <v>4237</v>
      </c>
      <c r="F1115" s="122">
        <v>10695500</v>
      </c>
      <c r="G1115" s="122">
        <v>10695500</v>
      </c>
      <c r="H1115" s="122">
        <v>0</v>
      </c>
      <c r="I1115" s="122">
        <f t="shared" si="95"/>
        <v>0</v>
      </c>
      <c r="J1115" s="110" t="s">
        <v>2315</v>
      </c>
      <c r="K1115" s="106" t="s">
        <v>2313</v>
      </c>
      <c r="L1115" s="110" t="s">
        <v>890</v>
      </c>
      <c r="M1115" s="267" t="s">
        <v>4760</v>
      </c>
      <c r="N1115" s="264">
        <v>43308</v>
      </c>
      <c r="O1115" s="263" t="s">
        <v>4069</v>
      </c>
      <c r="P1115" s="263" t="s">
        <v>3964</v>
      </c>
      <c r="Q1115" s="263" t="s">
        <v>3680</v>
      </c>
      <c r="R1115" s="126"/>
    </row>
    <row r="1116" spans="1:18" s="34" customFormat="1" ht="30" hidden="1" customHeight="1" outlineLevel="4" x14ac:dyDescent="0.25">
      <c r="A1116" s="110">
        <v>252</v>
      </c>
      <c r="B1116" s="144" t="s">
        <v>1903</v>
      </c>
      <c r="C1116" s="106" t="s">
        <v>1123</v>
      </c>
      <c r="D1116" s="110">
        <v>20</v>
      </c>
      <c r="E1116" s="110" t="s">
        <v>4234</v>
      </c>
      <c r="F1116" s="122">
        <v>2438680</v>
      </c>
      <c r="G1116" s="122">
        <v>2438680</v>
      </c>
      <c r="H1116" s="122">
        <v>0</v>
      </c>
      <c r="I1116" s="122">
        <f t="shared" si="95"/>
        <v>0</v>
      </c>
      <c r="J1116" s="110" t="s">
        <v>2316</v>
      </c>
      <c r="K1116" s="106" t="s">
        <v>2313</v>
      </c>
      <c r="L1116" s="110" t="s">
        <v>890</v>
      </c>
      <c r="M1116" s="267" t="s">
        <v>4760</v>
      </c>
      <c r="N1116" s="264">
        <v>43241</v>
      </c>
      <c r="O1116" s="263" t="s">
        <v>4754</v>
      </c>
      <c r="P1116" s="263" t="s">
        <v>3964</v>
      </c>
      <c r="Q1116" s="263" t="s">
        <v>3656</v>
      </c>
      <c r="R1116" s="126"/>
    </row>
    <row r="1117" spans="1:18" s="34" customFormat="1" ht="30" hidden="1" customHeight="1" outlineLevel="4" x14ac:dyDescent="0.25">
      <c r="A1117" s="110">
        <v>253</v>
      </c>
      <c r="B1117" s="144" t="s">
        <v>295</v>
      </c>
      <c r="C1117" s="106" t="s">
        <v>1123</v>
      </c>
      <c r="D1117" s="110">
        <v>0</v>
      </c>
      <c r="E1117" s="110" t="s">
        <v>4234</v>
      </c>
      <c r="F1117" s="122">
        <v>0</v>
      </c>
      <c r="G1117" s="127"/>
      <c r="H1117" s="127"/>
      <c r="I1117" s="122" t="e">
        <f t="shared" si="95"/>
        <v>#DIV/0!</v>
      </c>
      <c r="J1117" s="110" t="s">
        <v>2317</v>
      </c>
      <c r="K1117" s="110" t="s">
        <v>2314</v>
      </c>
      <c r="L1117" s="110" t="s">
        <v>890</v>
      </c>
      <c r="M1117" s="267" t="s">
        <v>4760</v>
      </c>
      <c r="N1117" s="264">
        <v>43280</v>
      </c>
      <c r="O1117" s="263" t="s">
        <v>4714</v>
      </c>
      <c r="P1117" s="263" t="s">
        <v>3964</v>
      </c>
      <c r="Q1117" s="263" t="s">
        <v>3822</v>
      </c>
      <c r="R1117" s="126"/>
    </row>
    <row r="1118" spans="1:18" s="34" customFormat="1" ht="30" hidden="1" customHeight="1" outlineLevel="4" x14ac:dyDescent="0.25">
      <c r="A1118" s="110">
        <v>254</v>
      </c>
      <c r="B1118" s="144" t="s">
        <v>1904</v>
      </c>
      <c r="C1118" s="106" t="s">
        <v>1123</v>
      </c>
      <c r="D1118" s="110">
        <v>0</v>
      </c>
      <c r="E1118" s="110" t="s">
        <v>4234</v>
      </c>
      <c r="F1118" s="122">
        <v>0</v>
      </c>
      <c r="G1118" s="127"/>
      <c r="H1118" s="127"/>
      <c r="I1118" s="122" t="e">
        <f t="shared" si="95"/>
        <v>#DIV/0!</v>
      </c>
      <c r="J1118" s="110" t="s">
        <v>2317</v>
      </c>
      <c r="K1118" s="110" t="s">
        <v>2314</v>
      </c>
      <c r="L1118" s="110" t="s">
        <v>890</v>
      </c>
      <c r="M1118" s="267" t="s">
        <v>4760</v>
      </c>
      <c r="N1118" s="264">
        <v>43280</v>
      </c>
      <c r="O1118" s="263" t="s">
        <v>4714</v>
      </c>
      <c r="P1118" s="263" t="s">
        <v>3964</v>
      </c>
      <c r="Q1118" s="263" t="s">
        <v>3822</v>
      </c>
      <c r="R1118" s="126"/>
    </row>
    <row r="1119" spans="1:18" s="34" customFormat="1" ht="30" hidden="1" customHeight="1" outlineLevel="4" x14ac:dyDescent="0.25">
      <c r="A1119" s="110">
        <v>255</v>
      </c>
      <c r="B1119" s="144" t="s">
        <v>295</v>
      </c>
      <c r="C1119" s="106" t="s">
        <v>1123</v>
      </c>
      <c r="D1119" s="110">
        <v>1</v>
      </c>
      <c r="E1119" s="110" t="s">
        <v>4237</v>
      </c>
      <c r="F1119" s="122">
        <v>975444.99999999977</v>
      </c>
      <c r="G1119" s="122">
        <v>975444.99999999977</v>
      </c>
      <c r="H1119" s="122">
        <v>0</v>
      </c>
      <c r="I1119" s="122">
        <f t="shared" si="95"/>
        <v>0</v>
      </c>
      <c r="J1119" s="110" t="s">
        <v>2317</v>
      </c>
      <c r="K1119" s="110" t="s">
        <v>2314</v>
      </c>
      <c r="L1119" s="110" t="s">
        <v>890</v>
      </c>
      <c r="M1119" s="267" t="s">
        <v>4760</v>
      </c>
      <c r="N1119" s="264">
        <v>43280</v>
      </c>
      <c r="O1119" s="263" t="s">
        <v>4714</v>
      </c>
      <c r="P1119" s="263" t="s">
        <v>3964</v>
      </c>
      <c r="Q1119" s="263" t="s">
        <v>3822</v>
      </c>
      <c r="R1119" s="126"/>
    </row>
    <row r="1120" spans="1:18" s="34" customFormat="1" ht="30" hidden="1" customHeight="1" outlineLevel="4" x14ac:dyDescent="0.25">
      <c r="A1120" s="110">
        <v>256</v>
      </c>
      <c r="B1120" s="144" t="s">
        <v>295</v>
      </c>
      <c r="C1120" s="106" t="s">
        <v>1123</v>
      </c>
      <c r="D1120" s="110">
        <v>0</v>
      </c>
      <c r="E1120" s="110" t="s">
        <v>4237</v>
      </c>
      <c r="F1120" s="122">
        <v>0</v>
      </c>
      <c r="G1120" s="127"/>
      <c r="H1120" s="127"/>
      <c r="I1120" s="122" t="e">
        <f t="shared" si="95"/>
        <v>#DIV/0!</v>
      </c>
      <c r="J1120" s="110" t="s">
        <v>2318</v>
      </c>
      <c r="K1120" s="110" t="s">
        <v>2314</v>
      </c>
      <c r="L1120" s="110" t="s">
        <v>890</v>
      </c>
      <c r="M1120" s="267" t="s">
        <v>4760</v>
      </c>
      <c r="N1120" s="264">
        <v>43280</v>
      </c>
      <c r="O1120" s="263" t="s">
        <v>4724</v>
      </c>
      <c r="P1120" s="263" t="s">
        <v>3964</v>
      </c>
      <c r="Q1120" s="263" t="s">
        <v>3822</v>
      </c>
      <c r="R1120" s="126"/>
    </row>
    <row r="1121" spans="1:18" s="34" customFormat="1" ht="30" hidden="1" customHeight="1" outlineLevel="4" x14ac:dyDescent="0.25">
      <c r="A1121" s="110">
        <v>257</v>
      </c>
      <c r="B1121" s="144" t="s">
        <v>295</v>
      </c>
      <c r="C1121" s="106" t="s">
        <v>1123</v>
      </c>
      <c r="D1121" s="110">
        <v>0</v>
      </c>
      <c r="E1121" s="110" t="s">
        <v>4237</v>
      </c>
      <c r="F1121" s="122">
        <v>0</v>
      </c>
      <c r="G1121" s="127"/>
      <c r="H1121" s="127"/>
      <c r="I1121" s="122" t="e">
        <f t="shared" si="95"/>
        <v>#DIV/0!</v>
      </c>
      <c r="J1121" s="110" t="s">
        <v>2318</v>
      </c>
      <c r="K1121" s="110" t="s">
        <v>2314</v>
      </c>
      <c r="L1121" s="110" t="s">
        <v>890</v>
      </c>
      <c r="M1121" s="267" t="s">
        <v>4760</v>
      </c>
      <c r="N1121" s="264">
        <v>43280</v>
      </c>
      <c r="O1121" s="263" t="s">
        <v>4724</v>
      </c>
      <c r="P1121" s="263" t="s">
        <v>3964</v>
      </c>
      <c r="Q1121" s="263" t="s">
        <v>3822</v>
      </c>
      <c r="R1121" s="126"/>
    </row>
    <row r="1122" spans="1:18" s="34" customFormat="1" ht="30" hidden="1" customHeight="1" outlineLevel="4" x14ac:dyDescent="0.25">
      <c r="A1122" s="110">
        <v>258</v>
      </c>
      <c r="B1122" s="144" t="s">
        <v>1905</v>
      </c>
      <c r="C1122" s="106" t="s">
        <v>1123</v>
      </c>
      <c r="D1122" s="110">
        <v>2</v>
      </c>
      <c r="E1122" s="110" t="s">
        <v>2295</v>
      </c>
      <c r="F1122" s="122">
        <v>32334</v>
      </c>
      <c r="G1122" s="122">
        <v>32334</v>
      </c>
      <c r="H1122" s="122">
        <v>0</v>
      </c>
      <c r="I1122" s="122">
        <f t="shared" ref="I1122:I1185" si="96">H1122/G1122</f>
        <v>0</v>
      </c>
      <c r="J1122" s="110" t="s">
        <v>2318</v>
      </c>
      <c r="K1122" s="110" t="s">
        <v>2314</v>
      </c>
      <c r="L1122" s="110" t="s">
        <v>890</v>
      </c>
      <c r="M1122" s="267" t="s">
        <v>4760</v>
      </c>
      <c r="N1122" s="264">
        <v>43280</v>
      </c>
      <c r="O1122" s="263" t="s">
        <v>4724</v>
      </c>
      <c r="P1122" s="263" t="s">
        <v>3964</v>
      </c>
      <c r="Q1122" s="263" t="s">
        <v>3822</v>
      </c>
      <c r="R1122" s="126"/>
    </row>
    <row r="1123" spans="1:18" s="34" customFormat="1" ht="30" hidden="1" customHeight="1" outlineLevel="4" x14ac:dyDescent="0.25">
      <c r="A1123" s="110">
        <v>259</v>
      </c>
      <c r="B1123" s="144" t="s">
        <v>1906</v>
      </c>
      <c r="C1123" s="106" t="s">
        <v>1123</v>
      </c>
      <c r="D1123" s="110">
        <v>2</v>
      </c>
      <c r="E1123" s="110" t="s">
        <v>4234</v>
      </c>
      <c r="F1123" s="122">
        <v>89740</v>
      </c>
      <c r="G1123" s="122">
        <v>89740</v>
      </c>
      <c r="H1123" s="122">
        <v>0</v>
      </c>
      <c r="I1123" s="122">
        <f t="shared" si="96"/>
        <v>0</v>
      </c>
      <c r="J1123" s="110" t="s">
        <v>2318</v>
      </c>
      <c r="K1123" s="110" t="s">
        <v>2314</v>
      </c>
      <c r="L1123" s="110" t="s">
        <v>890</v>
      </c>
      <c r="M1123" s="267" t="s">
        <v>4760</v>
      </c>
      <c r="N1123" s="264">
        <v>43280</v>
      </c>
      <c r="O1123" s="263" t="s">
        <v>4724</v>
      </c>
      <c r="P1123" s="263" t="s">
        <v>3964</v>
      </c>
      <c r="Q1123" s="263" t="s">
        <v>3822</v>
      </c>
      <c r="R1123" s="126"/>
    </row>
    <row r="1124" spans="1:18" s="34" customFormat="1" ht="45" hidden="1" customHeight="1" outlineLevel="4" x14ac:dyDescent="0.25">
      <c r="A1124" s="110">
        <v>260</v>
      </c>
      <c r="B1124" s="144" t="s">
        <v>1907</v>
      </c>
      <c r="C1124" s="106" t="s">
        <v>1123</v>
      </c>
      <c r="D1124" s="110">
        <v>2</v>
      </c>
      <c r="E1124" s="110" t="s">
        <v>4234</v>
      </c>
      <c r="F1124" s="122">
        <v>81371.999999999985</v>
      </c>
      <c r="G1124" s="122">
        <v>81371.999999999985</v>
      </c>
      <c r="H1124" s="122">
        <v>0</v>
      </c>
      <c r="I1124" s="122">
        <f t="shared" si="96"/>
        <v>0</v>
      </c>
      <c r="J1124" s="110" t="s">
        <v>2318</v>
      </c>
      <c r="K1124" s="110" t="s">
        <v>2314</v>
      </c>
      <c r="L1124" s="110" t="s">
        <v>890</v>
      </c>
      <c r="M1124" s="267" t="s">
        <v>4760</v>
      </c>
      <c r="N1124" s="264">
        <v>43280</v>
      </c>
      <c r="O1124" s="263" t="s">
        <v>4724</v>
      </c>
      <c r="P1124" s="263" t="s">
        <v>3964</v>
      </c>
      <c r="Q1124" s="263" t="s">
        <v>3822</v>
      </c>
      <c r="R1124" s="126"/>
    </row>
    <row r="1125" spans="1:18" s="34" customFormat="1" ht="30" hidden="1" customHeight="1" outlineLevel="4" x14ac:dyDescent="0.25">
      <c r="A1125" s="110">
        <v>261</v>
      </c>
      <c r="B1125" s="144" t="s">
        <v>1908</v>
      </c>
      <c r="C1125" s="106" t="s">
        <v>1123</v>
      </c>
      <c r="D1125" s="110">
        <v>1</v>
      </c>
      <c r="E1125" s="110" t="s">
        <v>4234</v>
      </c>
      <c r="F1125" s="122">
        <v>46573.999999999993</v>
      </c>
      <c r="G1125" s="122">
        <v>46573.999999999993</v>
      </c>
      <c r="H1125" s="122">
        <v>0</v>
      </c>
      <c r="I1125" s="122">
        <f t="shared" si="96"/>
        <v>0</v>
      </c>
      <c r="J1125" s="110" t="s">
        <v>2318</v>
      </c>
      <c r="K1125" s="110" t="s">
        <v>2314</v>
      </c>
      <c r="L1125" s="110" t="s">
        <v>890</v>
      </c>
      <c r="M1125" s="267" t="s">
        <v>4760</v>
      </c>
      <c r="N1125" s="264">
        <v>43280</v>
      </c>
      <c r="O1125" s="263" t="s">
        <v>4724</v>
      </c>
      <c r="P1125" s="263" t="s">
        <v>3964</v>
      </c>
      <c r="Q1125" s="263" t="s">
        <v>3822</v>
      </c>
      <c r="R1125" s="126"/>
    </row>
    <row r="1126" spans="1:18" s="34" customFormat="1" ht="30" hidden="1" customHeight="1" outlineLevel="4" x14ac:dyDescent="0.25">
      <c r="A1126" s="110">
        <v>262</v>
      </c>
      <c r="B1126" s="144" t="s">
        <v>1909</v>
      </c>
      <c r="C1126" s="106" t="s">
        <v>1123</v>
      </c>
      <c r="D1126" s="110">
        <v>1</v>
      </c>
      <c r="E1126" s="110" t="s">
        <v>4234</v>
      </c>
      <c r="F1126" s="122">
        <v>98213.999999999985</v>
      </c>
      <c r="G1126" s="122">
        <v>98213.999999999985</v>
      </c>
      <c r="H1126" s="122">
        <v>0</v>
      </c>
      <c r="I1126" s="122">
        <f t="shared" si="96"/>
        <v>0</v>
      </c>
      <c r="J1126" s="110" t="s">
        <v>2318</v>
      </c>
      <c r="K1126" s="110" t="s">
        <v>2314</v>
      </c>
      <c r="L1126" s="110" t="s">
        <v>890</v>
      </c>
      <c r="M1126" s="267" t="s">
        <v>4760</v>
      </c>
      <c r="N1126" s="264">
        <v>43280</v>
      </c>
      <c r="O1126" s="263" t="s">
        <v>4724</v>
      </c>
      <c r="P1126" s="263" t="s">
        <v>3964</v>
      </c>
      <c r="Q1126" s="263" t="s">
        <v>3822</v>
      </c>
      <c r="R1126" s="126"/>
    </row>
    <row r="1127" spans="1:18" s="34" customFormat="1" ht="90" hidden="1" customHeight="1" outlineLevel="4" x14ac:dyDescent="0.25">
      <c r="A1127" s="110">
        <v>263</v>
      </c>
      <c r="B1127" s="144" t="s">
        <v>1910</v>
      </c>
      <c r="C1127" s="106" t="s">
        <v>1123</v>
      </c>
      <c r="D1127" s="110">
        <v>1</v>
      </c>
      <c r="E1127" s="110" t="s">
        <v>4234</v>
      </c>
      <c r="F1127" s="122">
        <v>111606.99999999999</v>
      </c>
      <c r="G1127" s="122">
        <v>111606.99999999999</v>
      </c>
      <c r="H1127" s="122">
        <v>0</v>
      </c>
      <c r="I1127" s="122">
        <f t="shared" si="96"/>
        <v>0</v>
      </c>
      <c r="J1127" s="110" t="s">
        <v>2318</v>
      </c>
      <c r="K1127" s="110" t="s">
        <v>2314</v>
      </c>
      <c r="L1127" s="110" t="s">
        <v>890</v>
      </c>
      <c r="M1127" s="267" t="s">
        <v>4760</v>
      </c>
      <c r="N1127" s="264">
        <v>43280</v>
      </c>
      <c r="O1127" s="263" t="s">
        <v>4724</v>
      </c>
      <c r="P1127" s="263" t="s">
        <v>3964</v>
      </c>
      <c r="Q1127" s="263" t="s">
        <v>3822</v>
      </c>
      <c r="R1127" s="126"/>
    </row>
    <row r="1128" spans="1:18" s="34" customFormat="1" ht="30" hidden="1" customHeight="1" outlineLevel="4" x14ac:dyDescent="0.25">
      <c r="A1128" s="110">
        <v>264</v>
      </c>
      <c r="B1128" s="144" t="s">
        <v>1911</v>
      </c>
      <c r="C1128" s="106" t="s">
        <v>1123</v>
      </c>
      <c r="D1128" s="110">
        <v>2</v>
      </c>
      <c r="E1128" s="110" t="s">
        <v>4234</v>
      </c>
      <c r="F1128" s="122">
        <v>45551.78571428571</v>
      </c>
      <c r="G1128" s="122">
        <v>45551.78571428571</v>
      </c>
      <c r="H1128" s="122">
        <v>0</v>
      </c>
      <c r="I1128" s="122">
        <f t="shared" si="96"/>
        <v>0</v>
      </c>
      <c r="J1128" s="110" t="s">
        <v>2318</v>
      </c>
      <c r="K1128" s="110" t="s">
        <v>2314</v>
      </c>
      <c r="L1128" s="110" t="s">
        <v>890</v>
      </c>
      <c r="M1128" s="267" t="s">
        <v>4760</v>
      </c>
      <c r="N1128" s="264">
        <v>43280</v>
      </c>
      <c r="O1128" s="263" t="s">
        <v>4724</v>
      </c>
      <c r="P1128" s="263" t="s">
        <v>3964</v>
      </c>
      <c r="Q1128" s="263" t="s">
        <v>3822</v>
      </c>
      <c r="R1128" s="126"/>
    </row>
    <row r="1129" spans="1:18" s="34" customFormat="1" ht="30" hidden="1" customHeight="1" outlineLevel="4" x14ac:dyDescent="0.25">
      <c r="A1129" s="110">
        <v>265</v>
      </c>
      <c r="B1129" s="144" t="s">
        <v>1911</v>
      </c>
      <c r="C1129" s="106" t="s">
        <v>1123</v>
      </c>
      <c r="D1129" s="110">
        <v>2</v>
      </c>
      <c r="E1129" s="110" t="s">
        <v>4234</v>
      </c>
      <c r="F1129" s="122">
        <v>40123.214285714283</v>
      </c>
      <c r="G1129" s="122">
        <v>40123.214285714283</v>
      </c>
      <c r="H1129" s="122">
        <v>0</v>
      </c>
      <c r="I1129" s="122">
        <f t="shared" si="96"/>
        <v>0</v>
      </c>
      <c r="J1129" s="110" t="s">
        <v>2318</v>
      </c>
      <c r="K1129" s="110" t="s">
        <v>2314</v>
      </c>
      <c r="L1129" s="110" t="s">
        <v>890</v>
      </c>
      <c r="M1129" s="267" t="s">
        <v>4760</v>
      </c>
      <c r="N1129" s="264">
        <v>43280</v>
      </c>
      <c r="O1129" s="263" t="s">
        <v>4724</v>
      </c>
      <c r="P1129" s="263" t="s">
        <v>3964</v>
      </c>
      <c r="Q1129" s="263" t="s">
        <v>3822</v>
      </c>
      <c r="R1129" s="126"/>
    </row>
    <row r="1130" spans="1:18" s="34" customFormat="1" ht="30" hidden="1" customHeight="1" outlineLevel="4" x14ac:dyDescent="0.25">
      <c r="A1130" s="110">
        <v>266</v>
      </c>
      <c r="B1130" s="144" t="s">
        <v>1911</v>
      </c>
      <c r="C1130" s="106" t="s">
        <v>1123</v>
      </c>
      <c r="D1130" s="110">
        <v>2</v>
      </c>
      <c r="E1130" s="110" t="s">
        <v>4237</v>
      </c>
      <c r="F1130" s="122">
        <v>94151.78571428571</v>
      </c>
      <c r="G1130" s="122">
        <v>94151.78571428571</v>
      </c>
      <c r="H1130" s="122">
        <v>0</v>
      </c>
      <c r="I1130" s="122">
        <f t="shared" si="96"/>
        <v>0</v>
      </c>
      <c r="J1130" s="110" t="s">
        <v>2318</v>
      </c>
      <c r="K1130" s="110" t="s">
        <v>2314</v>
      </c>
      <c r="L1130" s="110" t="s">
        <v>890</v>
      </c>
      <c r="M1130" s="267" t="s">
        <v>4760</v>
      </c>
      <c r="N1130" s="264">
        <v>43280</v>
      </c>
      <c r="O1130" s="263" t="s">
        <v>4724</v>
      </c>
      <c r="P1130" s="263" t="s">
        <v>3964</v>
      </c>
      <c r="Q1130" s="263" t="s">
        <v>3822</v>
      </c>
      <c r="R1130" s="126"/>
    </row>
    <row r="1131" spans="1:18" s="34" customFormat="1" ht="30" hidden="1" customHeight="1" outlineLevel="4" x14ac:dyDescent="0.25">
      <c r="A1131" s="110">
        <v>267</v>
      </c>
      <c r="B1131" s="144" t="s">
        <v>295</v>
      </c>
      <c r="C1131" s="106" t="s">
        <v>1123</v>
      </c>
      <c r="D1131" s="110">
        <v>1</v>
      </c>
      <c r="E1131" s="110" t="s">
        <v>4238</v>
      </c>
      <c r="F1131" s="122">
        <v>548035</v>
      </c>
      <c r="G1131" s="122">
        <v>548035</v>
      </c>
      <c r="H1131" s="122">
        <v>0</v>
      </c>
      <c r="I1131" s="122">
        <f t="shared" si="96"/>
        <v>0</v>
      </c>
      <c r="J1131" s="110" t="s">
        <v>2319</v>
      </c>
      <c r="K1131" s="110" t="s">
        <v>2314</v>
      </c>
      <c r="L1131" s="110" t="s">
        <v>890</v>
      </c>
      <c r="M1131" s="267" t="s">
        <v>4760</v>
      </c>
      <c r="N1131" s="264">
        <v>43150</v>
      </c>
      <c r="O1131" s="263" t="s">
        <v>4720</v>
      </c>
      <c r="P1131" s="263" t="s">
        <v>3964</v>
      </c>
      <c r="Q1131" s="263" t="s">
        <v>3822</v>
      </c>
      <c r="R1131" s="126"/>
    </row>
    <row r="1132" spans="1:18" s="34" customFormat="1" ht="30" hidden="1" customHeight="1" outlineLevel="4" x14ac:dyDescent="0.25">
      <c r="A1132" s="110">
        <v>268</v>
      </c>
      <c r="B1132" s="144" t="s">
        <v>1912</v>
      </c>
      <c r="C1132" s="106" t="s">
        <v>1123</v>
      </c>
      <c r="D1132" s="110">
        <v>2</v>
      </c>
      <c r="E1132" s="110" t="s">
        <v>4237</v>
      </c>
      <c r="F1132" s="122">
        <v>592092</v>
      </c>
      <c r="G1132" s="122">
        <v>592092</v>
      </c>
      <c r="H1132" s="122">
        <v>0</v>
      </c>
      <c r="I1132" s="122">
        <f t="shared" si="96"/>
        <v>0</v>
      </c>
      <c r="J1132" s="110" t="s">
        <v>2319</v>
      </c>
      <c r="K1132" s="110" t="s">
        <v>2314</v>
      </c>
      <c r="L1132" s="110" t="s">
        <v>890</v>
      </c>
      <c r="M1132" s="267" t="s">
        <v>4760</v>
      </c>
      <c r="N1132" s="264">
        <v>43150</v>
      </c>
      <c r="O1132" s="263" t="s">
        <v>4720</v>
      </c>
      <c r="P1132" s="263" t="s">
        <v>3964</v>
      </c>
      <c r="Q1132" s="263" t="s">
        <v>3822</v>
      </c>
      <c r="R1132" s="126"/>
    </row>
    <row r="1133" spans="1:18" s="34" customFormat="1" ht="30" hidden="1" customHeight="1" outlineLevel="4" x14ac:dyDescent="0.25">
      <c r="A1133" s="110">
        <v>269</v>
      </c>
      <c r="B1133" s="144" t="s">
        <v>1913</v>
      </c>
      <c r="C1133" s="106" t="s">
        <v>1123</v>
      </c>
      <c r="D1133" s="110">
        <v>2</v>
      </c>
      <c r="E1133" s="110" t="s">
        <v>2295</v>
      </c>
      <c r="F1133" s="122">
        <v>1953058</v>
      </c>
      <c r="G1133" s="122">
        <v>1953058</v>
      </c>
      <c r="H1133" s="122">
        <v>0</v>
      </c>
      <c r="I1133" s="122">
        <f t="shared" si="96"/>
        <v>0</v>
      </c>
      <c r="J1133" s="110" t="s">
        <v>2319</v>
      </c>
      <c r="K1133" s="110" t="s">
        <v>2314</v>
      </c>
      <c r="L1133" s="110" t="s">
        <v>890</v>
      </c>
      <c r="M1133" s="267" t="s">
        <v>4760</v>
      </c>
      <c r="N1133" s="264">
        <v>43150</v>
      </c>
      <c r="O1133" s="263" t="s">
        <v>4720</v>
      </c>
      <c r="P1133" s="263" t="s">
        <v>3964</v>
      </c>
      <c r="Q1133" s="263" t="s">
        <v>3822</v>
      </c>
      <c r="R1133" s="126"/>
    </row>
    <row r="1134" spans="1:18" s="34" customFormat="1" ht="30" hidden="1" customHeight="1" outlineLevel="4" x14ac:dyDescent="0.25">
      <c r="A1134" s="110">
        <v>270</v>
      </c>
      <c r="B1134" s="144" t="s">
        <v>1913</v>
      </c>
      <c r="C1134" s="106" t="s">
        <v>1123</v>
      </c>
      <c r="D1134" s="110">
        <v>1</v>
      </c>
      <c r="E1134" s="110" t="s">
        <v>2295</v>
      </c>
      <c r="F1134" s="122">
        <v>976529</v>
      </c>
      <c r="G1134" s="122">
        <v>976529</v>
      </c>
      <c r="H1134" s="122">
        <v>0</v>
      </c>
      <c r="I1134" s="122">
        <f t="shared" si="96"/>
        <v>0</v>
      </c>
      <c r="J1134" s="110" t="s">
        <v>2319</v>
      </c>
      <c r="K1134" s="110" t="s">
        <v>2314</v>
      </c>
      <c r="L1134" s="110" t="s">
        <v>890</v>
      </c>
      <c r="M1134" s="267" t="s">
        <v>4760</v>
      </c>
      <c r="N1134" s="264">
        <v>43150</v>
      </c>
      <c r="O1134" s="263" t="s">
        <v>4720</v>
      </c>
      <c r="P1134" s="263" t="s">
        <v>3964</v>
      </c>
      <c r="Q1134" s="263" t="s">
        <v>3822</v>
      </c>
      <c r="R1134" s="126"/>
    </row>
    <row r="1135" spans="1:18" s="34" customFormat="1" ht="30" hidden="1" customHeight="1" outlineLevel="4" x14ac:dyDescent="0.25">
      <c r="A1135" s="110">
        <v>271</v>
      </c>
      <c r="B1135" s="144" t="s">
        <v>1913</v>
      </c>
      <c r="C1135" s="106" t="s">
        <v>1123</v>
      </c>
      <c r="D1135" s="110">
        <v>1</v>
      </c>
      <c r="E1135" s="110" t="s">
        <v>2295</v>
      </c>
      <c r="F1135" s="122">
        <v>976529</v>
      </c>
      <c r="G1135" s="122">
        <v>976529</v>
      </c>
      <c r="H1135" s="122">
        <v>0</v>
      </c>
      <c r="I1135" s="122">
        <f t="shared" si="96"/>
        <v>0</v>
      </c>
      <c r="J1135" s="110" t="s">
        <v>2319</v>
      </c>
      <c r="K1135" s="110" t="s">
        <v>2314</v>
      </c>
      <c r="L1135" s="110" t="s">
        <v>890</v>
      </c>
      <c r="M1135" s="267" t="s">
        <v>4760</v>
      </c>
      <c r="N1135" s="264">
        <v>43150</v>
      </c>
      <c r="O1135" s="263" t="s">
        <v>4720</v>
      </c>
      <c r="P1135" s="263" t="s">
        <v>3964</v>
      </c>
      <c r="Q1135" s="263" t="s">
        <v>3822</v>
      </c>
      <c r="R1135" s="126"/>
    </row>
    <row r="1136" spans="1:18" s="34" customFormat="1" ht="30" hidden="1" customHeight="1" outlineLevel="4" x14ac:dyDescent="0.25">
      <c r="A1136" s="110">
        <v>272</v>
      </c>
      <c r="B1136" s="144" t="s">
        <v>1913</v>
      </c>
      <c r="C1136" s="106" t="s">
        <v>1123</v>
      </c>
      <c r="D1136" s="110">
        <v>1</v>
      </c>
      <c r="E1136" s="110" t="s">
        <v>2295</v>
      </c>
      <c r="F1136" s="122">
        <v>296046</v>
      </c>
      <c r="G1136" s="122">
        <v>296046</v>
      </c>
      <c r="H1136" s="122">
        <v>0</v>
      </c>
      <c r="I1136" s="122">
        <f t="shared" si="96"/>
        <v>0</v>
      </c>
      <c r="J1136" s="110" t="s">
        <v>2319</v>
      </c>
      <c r="K1136" s="110" t="s">
        <v>2314</v>
      </c>
      <c r="L1136" s="110" t="s">
        <v>890</v>
      </c>
      <c r="M1136" s="267" t="s">
        <v>4760</v>
      </c>
      <c r="N1136" s="264">
        <v>43150</v>
      </c>
      <c r="O1136" s="263" t="s">
        <v>4720</v>
      </c>
      <c r="P1136" s="263" t="s">
        <v>3964</v>
      </c>
      <c r="Q1136" s="263" t="s">
        <v>3822</v>
      </c>
      <c r="R1136" s="126"/>
    </row>
    <row r="1137" spans="1:18" s="34" customFormat="1" ht="30" hidden="1" customHeight="1" outlineLevel="4" x14ac:dyDescent="0.25">
      <c r="A1137" s="110">
        <v>273</v>
      </c>
      <c r="B1137" s="144" t="s">
        <v>1912</v>
      </c>
      <c r="C1137" s="106" t="s">
        <v>1123</v>
      </c>
      <c r="D1137" s="110">
        <v>1</v>
      </c>
      <c r="E1137" s="110" t="s">
        <v>4237</v>
      </c>
      <c r="F1137" s="122">
        <v>296046</v>
      </c>
      <c r="G1137" s="122">
        <v>296046</v>
      </c>
      <c r="H1137" s="122">
        <v>0</v>
      </c>
      <c r="I1137" s="122">
        <f t="shared" si="96"/>
        <v>0</v>
      </c>
      <c r="J1137" s="110" t="s">
        <v>2319</v>
      </c>
      <c r="K1137" s="110" t="s">
        <v>2314</v>
      </c>
      <c r="L1137" s="110" t="s">
        <v>890</v>
      </c>
      <c r="M1137" s="267" t="s">
        <v>4760</v>
      </c>
      <c r="N1137" s="264">
        <v>43150</v>
      </c>
      <c r="O1137" s="263" t="s">
        <v>4720</v>
      </c>
      <c r="P1137" s="263" t="s">
        <v>3964</v>
      </c>
      <c r="Q1137" s="263" t="s">
        <v>3822</v>
      </c>
      <c r="R1137" s="126"/>
    </row>
    <row r="1138" spans="1:18" s="34" customFormat="1" ht="30" hidden="1" customHeight="1" outlineLevel="4" x14ac:dyDescent="0.25">
      <c r="A1138" s="110">
        <v>274</v>
      </c>
      <c r="B1138" s="144" t="s">
        <v>1912</v>
      </c>
      <c r="C1138" s="106" t="s">
        <v>1123</v>
      </c>
      <c r="D1138" s="110">
        <v>1</v>
      </c>
      <c r="E1138" s="110" t="s">
        <v>4237</v>
      </c>
      <c r="F1138" s="122">
        <v>296046</v>
      </c>
      <c r="G1138" s="122">
        <v>296046</v>
      </c>
      <c r="H1138" s="122">
        <v>0</v>
      </c>
      <c r="I1138" s="122">
        <f t="shared" si="96"/>
        <v>0</v>
      </c>
      <c r="J1138" s="110" t="s">
        <v>2319</v>
      </c>
      <c r="K1138" s="110" t="s">
        <v>2314</v>
      </c>
      <c r="L1138" s="110" t="s">
        <v>890</v>
      </c>
      <c r="M1138" s="267" t="s">
        <v>4760</v>
      </c>
      <c r="N1138" s="264">
        <v>43150</v>
      </c>
      <c r="O1138" s="263" t="s">
        <v>4720</v>
      </c>
      <c r="P1138" s="263" t="s">
        <v>3964</v>
      </c>
      <c r="Q1138" s="263" t="s">
        <v>3822</v>
      </c>
      <c r="R1138" s="126"/>
    </row>
    <row r="1139" spans="1:18" s="34" customFormat="1" ht="30" hidden="1" customHeight="1" outlineLevel="4" x14ac:dyDescent="0.25">
      <c r="A1139" s="110">
        <v>275</v>
      </c>
      <c r="B1139" s="144" t="s">
        <v>1912</v>
      </c>
      <c r="C1139" s="106" t="s">
        <v>1123</v>
      </c>
      <c r="D1139" s="110">
        <v>1</v>
      </c>
      <c r="E1139" s="110" t="s">
        <v>4237</v>
      </c>
      <c r="F1139" s="122">
        <v>592090</v>
      </c>
      <c r="G1139" s="122">
        <v>592090</v>
      </c>
      <c r="H1139" s="122">
        <v>0</v>
      </c>
      <c r="I1139" s="122">
        <f t="shared" si="96"/>
        <v>0</v>
      </c>
      <c r="J1139" s="110" t="s">
        <v>2319</v>
      </c>
      <c r="K1139" s="110" t="s">
        <v>2314</v>
      </c>
      <c r="L1139" s="110" t="s">
        <v>890</v>
      </c>
      <c r="M1139" s="267" t="s">
        <v>4760</v>
      </c>
      <c r="N1139" s="264">
        <v>43150</v>
      </c>
      <c r="O1139" s="263" t="s">
        <v>4720</v>
      </c>
      <c r="P1139" s="263" t="s">
        <v>3964</v>
      </c>
      <c r="Q1139" s="263" t="s">
        <v>3822</v>
      </c>
      <c r="R1139" s="126"/>
    </row>
    <row r="1140" spans="1:18" s="34" customFormat="1" ht="30" hidden="1" customHeight="1" outlineLevel="4" x14ac:dyDescent="0.25">
      <c r="A1140" s="110">
        <v>276</v>
      </c>
      <c r="B1140" s="144" t="s">
        <v>1912</v>
      </c>
      <c r="C1140" s="106" t="s">
        <v>1123</v>
      </c>
      <c r="D1140" s="110">
        <v>1</v>
      </c>
      <c r="E1140" s="110" t="s">
        <v>4237</v>
      </c>
      <c r="F1140" s="122">
        <v>296046</v>
      </c>
      <c r="G1140" s="122">
        <v>296046</v>
      </c>
      <c r="H1140" s="122">
        <v>0</v>
      </c>
      <c r="I1140" s="122">
        <f t="shared" si="96"/>
        <v>0</v>
      </c>
      <c r="J1140" s="110" t="s">
        <v>2319</v>
      </c>
      <c r="K1140" s="110" t="s">
        <v>2314</v>
      </c>
      <c r="L1140" s="110" t="s">
        <v>890</v>
      </c>
      <c r="M1140" s="267" t="s">
        <v>4760</v>
      </c>
      <c r="N1140" s="264">
        <v>43150</v>
      </c>
      <c r="O1140" s="263" t="s">
        <v>4720</v>
      </c>
      <c r="P1140" s="263" t="s">
        <v>3964</v>
      </c>
      <c r="Q1140" s="263" t="s">
        <v>3822</v>
      </c>
      <c r="R1140" s="126"/>
    </row>
    <row r="1141" spans="1:18" s="34" customFormat="1" ht="30" hidden="1" customHeight="1" outlineLevel="4" x14ac:dyDescent="0.25">
      <c r="A1141" s="110">
        <v>277</v>
      </c>
      <c r="B1141" s="144" t="s">
        <v>1914</v>
      </c>
      <c r="C1141" s="106" t="s">
        <v>1123</v>
      </c>
      <c r="D1141" s="110">
        <v>1</v>
      </c>
      <c r="E1141" s="110" t="s">
        <v>4237</v>
      </c>
      <c r="F1141" s="122">
        <v>172058</v>
      </c>
      <c r="G1141" s="122">
        <v>172058</v>
      </c>
      <c r="H1141" s="122">
        <v>0</v>
      </c>
      <c r="I1141" s="122">
        <f t="shared" si="96"/>
        <v>0</v>
      </c>
      <c r="J1141" s="110" t="s">
        <v>2319</v>
      </c>
      <c r="K1141" s="110" t="s">
        <v>2314</v>
      </c>
      <c r="L1141" s="110" t="s">
        <v>890</v>
      </c>
      <c r="M1141" s="267" t="s">
        <v>4760</v>
      </c>
      <c r="N1141" s="264">
        <v>43150</v>
      </c>
      <c r="O1141" s="263" t="s">
        <v>4720</v>
      </c>
      <c r="P1141" s="263" t="s">
        <v>3964</v>
      </c>
      <c r="Q1141" s="263" t="s">
        <v>3822</v>
      </c>
      <c r="R1141" s="126"/>
    </row>
    <row r="1142" spans="1:18" s="34" customFormat="1" ht="60" hidden="1" customHeight="1" outlineLevel="4" x14ac:dyDescent="0.25">
      <c r="A1142" s="110">
        <v>278</v>
      </c>
      <c r="B1142" s="144" t="s">
        <v>1915</v>
      </c>
      <c r="C1142" s="106" t="s">
        <v>1123</v>
      </c>
      <c r="D1142" s="110">
        <v>0</v>
      </c>
      <c r="E1142" s="110" t="s">
        <v>4237</v>
      </c>
      <c r="F1142" s="122">
        <v>0</v>
      </c>
      <c r="G1142" s="127"/>
      <c r="H1142" s="127"/>
      <c r="I1142" s="122" t="e">
        <f t="shared" si="96"/>
        <v>#DIV/0!</v>
      </c>
      <c r="J1142" s="110" t="s">
        <v>2319</v>
      </c>
      <c r="K1142" s="110" t="s">
        <v>2314</v>
      </c>
      <c r="L1142" s="110" t="s">
        <v>890</v>
      </c>
      <c r="M1142" s="267" t="s">
        <v>4760</v>
      </c>
      <c r="N1142" s="264">
        <v>43150</v>
      </c>
      <c r="O1142" s="263" t="s">
        <v>4720</v>
      </c>
      <c r="P1142" s="263" t="s">
        <v>3964</v>
      </c>
      <c r="Q1142" s="263" t="s">
        <v>3822</v>
      </c>
      <c r="R1142" s="126"/>
    </row>
    <row r="1143" spans="1:18" s="34" customFormat="1" ht="135" hidden="1" customHeight="1" outlineLevel="4" x14ac:dyDescent="0.25">
      <c r="A1143" s="110">
        <v>279</v>
      </c>
      <c r="B1143" s="144" t="s">
        <v>1916</v>
      </c>
      <c r="C1143" s="106" t="s">
        <v>1123</v>
      </c>
      <c r="D1143" s="110">
        <v>0</v>
      </c>
      <c r="E1143" s="110" t="s">
        <v>4237</v>
      </c>
      <c r="F1143" s="122">
        <v>0</v>
      </c>
      <c r="G1143" s="127"/>
      <c r="H1143" s="127"/>
      <c r="I1143" s="122" t="e">
        <f t="shared" si="96"/>
        <v>#DIV/0!</v>
      </c>
      <c r="J1143" s="110" t="s">
        <v>2319</v>
      </c>
      <c r="K1143" s="110" t="s">
        <v>2314</v>
      </c>
      <c r="L1143" s="110" t="s">
        <v>890</v>
      </c>
      <c r="M1143" s="267" t="s">
        <v>4760</v>
      </c>
      <c r="N1143" s="264">
        <v>43150</v>
      </c>
      <c r="O1143" s="263" t="s">
        <v>4720</v>
      </c>
      <c r="P1143" s="263" t="s">
        <v>3964</v>
      </c>
      <c r="Q1143" s="263" t="s">
        <v>3822</v>
      </c>
      <c r="R1143" s="126"/>
    </row>
    <row r="1144" spans="1:18" s="34" customFormat="1" ht="45" hidden="1" customHeight="1" outlineLevel="4" x14ac:dyDescent="0.25">
      <c r="A1144" s="110">
        <v>280</v>
      </c>
      <c r="B1144" s="144" t="s">
        <v>1917</v>
      </c>
      <c r="C1144" s="106" t="s">
        <v>1123</v>
      </c>
      <c r="D1144" s="110">
        <v>2</v>
      </c>
      <c r="E1144" s="110" t="s">
        <v>4234</v>
      </c>
      <c r="F1144" s="122">
        <v>144316</v>
      </c>
      <c r="G1144" s="122">
        <v>144316</v>
      </c>
      <c r="H1144" s="122">
        <v>0</v>
      </c>
      <c r="I1144" s="122">
        <f t="shared" si="96"/>
        <v>0</v>
      </c>
      <c r="J1144" s="110" t="s">
        <v>2319</v>
      </c>
      <c r="K1144" s="110" t="s">
        <v>2314</v>
      </c>
      <c r="L1144" s="110" t="s">
        <v>890</v>
      </c>
      <c r="M1144" s="267" t="s">
        <v>4760</v>
      </c>
      <c r="N1144" s="264">
        <v>43150</v>
      </c>
      <c r="O1144" s="263" t="s">
        <v>4720</v>
      </c>
      <c r="P1144" s="263" t="s">
        <v>3964</v>
      </c>
      <c r="Q1144" s="263" t="s">
        <v>3822</v>
      </c>
      <c r="R1144" s="126"/>
    </row>
    <row r="1145" spans="1:18" s="34" customFormat="1" ht="30" hidden="1" customHeight="1" outlineLevel="4" x14ac:dyDescent="0.25">
      <c r="A1145" s="110">
        <v>281</v>
      </c>
      <c r="B1145" s="144" t="s">
        <v>1918</v>
      </c>
      <c r="C1145" s="106" t="s">
        <v>1123</v>
      </c>
      <c r="D1145" s="110">
        <v>0</v>
      </c>
      <c r="E1145" s="110" t="s">
        <v>4237</v>
      </c>
      <c r="F1145" s="122">
        <v>0</v>
      </c>
      <c r="G1145" s="127"/>
      <c r="H1145" s="127"/>
      <c r="I1145" s="122" t="e">
        <f t="shared" si="96"/>
        <v>#DIV/0!</v>
      </c>
      <c r="J1145" s="110" t="s">
        <v>2319</v>
      </c>
      <c r="K1145" s="110" t="s">
        <v>2314</v>
      </c>
      <c r="L1145" s="110" t="s">
        <v>890</v>
      </c>
      <c r="M1145" s="267" t="s">
        <v>4760</v>
      </c>
      <c r="N1145" s="264">
        <v>43150</v>
      </c>
      <c r="O1145" s="263" t="s">
        <v>4720</v>
      </c>
      <c r="P1145" s="263" t="s">
        <v>3964</v>
      </c>
      <c r="Q1145" s="263" t="s">
        <v>3822</v>
      </c>
      <c r="R1145" s="126"/>
    </row>
    <row r="1146" spans="1:18" s="34" customFormat="1" ht="30" hidden="1" customHeight="1" outlineLevel="4" x14ac:dyDescent="0.25">
      <c r="A1146" s="110">
        <v>282</v>
      </c>
      <c r="B1146" s="144" t="s">
        <v>1919</v>
      </c>
      <c r="C1146" s="106" t="s">
        <v>1123</v>
      </c>
      <c r="D1146" s="110">
        <v>2</v>
      </c>
      <c r="E1146" s="110" t="s">
        <v>2295</v>
      </c>
      <c r="F1146" s="122">
        <v>341414</v>
      </c>
      <c r="G1146" s="122">
        <v>341414</v>
      </c>
      <c r="H1146" s="122">
        <v>0</v>
      </c>
      <c r="I1146" s="122">
        <f t="shared" si="96"/>
        <v>0</v>
      </c>
      <c r="J1146" s="110" t="s">
        <v>2319</v>
      </c>
      <c r="K1146" s="110" t="s">
        <v>2314</v>
      </c>
      <c r="L1146" s="110" t="s">
        <v>890</v>
      </c>
      <c r="M1146" s="267" t="s">
        <v>4760</v>
      </c>
      <c r="N1146" s="264">
        <v>43150</v>
      </c>
      <c r="O1146" s="263" t="s">
        <v>4720</v>
      </c>
      <c r="P1146" s="263" t="s">
        <v>3964</v>
      </c>
      <c r="Q1146" s="263" t="s">
        <v>3822</v>
      </c>
      <c r="R1146" s="126"/>
    </row>
    <row r="1147" spans="1:18" s="34" customFormat="1" ht="30" hidden="1" customHeight="1" outlineLevel="4" x14ac:dyDescent="0.25">
      <c r="A1147" s="110">
        <v>283</v>
      </c>
      <c r="B1147" s="144" t="s">
        <v>1920</v>
      </c>
      <c r="C1147" s="106" t="s">
        <v>1123</v>
      </c>
      <c r="D1147" s="110">
        <v>6</v>
      </c>
      <c r="E1147" s="110" t="s">
        <v>4234</v>
      </c>
      <c r="F1147" s="122">
        <v>50898</v>
      </c>
      <c r="G1147" s="122">
        <v>50898</v>
      </c>
      <c r="H1147" s="122">
        <v>0</v>
      </c>
      <c r="I1147" s="122">
        <f t="shared" si="96"/>
        <v>0</v>
      </c>
      <c r="J1147" s="110" t="s">
        <v>2319</v>
      </c>
      <c r="K1147" s="110" t="s">
        <v>2314</v>
      </c>
      <c r="L1147" s="110" t="s">
        <v>890</v>
      </c>
      <c r="M1147" s="267" t="s">
        <v>4760</v>
      </c>
      <c r="N1147" s="264">
        <v>43150</v>
      </c>
      <c r="O1147" s="263" t="s">
        <v>4720</v>
      </c>
      <c r="P1147" s="263" t="s">
        <v>3964</v>
      </c>
      <c r="Q1147" s="263" t="s">
        <v>3822</v>
      </c>
      <c r="R1147" s="126"/>
    </row>
    <row r="1148" spans="1:18" s="34" customFormat="1" ht="45" hidden="1" customHeight="1" outlineLevel="4" x14ac:dyDescent="0.25">
      <c r="A1148" s="110">
        <v>284</v>
      </c>
      <c r="B1148" s="144" t="s">
        <v>1921</v>
      </c>
      <c r="C1148" s="106" t="s">
        <v>1123</v>
      </c>
      <c r="D1148" s="110">
        <v>0</v>
      </c>
      <c r="E1148" s="110" t="s">
        <v>4237</v>
      </c>
      <c r="F1148" s="122">
        <v>0</v>
      </c>
      <c r="G1148" s="127"/>
      <c r="H1148" s="127"/>
      <c r="I1148" s="122" t="e">
        <f t="shared" si="96"/>
        <v>#DIV/0!</v>
      </c>
      <c r="J1148" s="110" t="s">
        <v>2319</v>
      </c>
      <c r="K1148" s="110" t="s">
        <v>2314</v>
      </c>
      <c r="L1148" s="110" t="s">
        <v>890</v>
      </c>
      <c r="M1148" s="267" t="s">
        <v>4760</v>
      </c>
      <c r="N1148" s="264">
        <v>43150</v>
      </c>
      <c r="O1148" s="263" t="s">
        <v>4720</v>
      </c>
      <c r="P1148" s="263" t="s">
        <v>3964</v>
      </c>
      <c r="Q1148" s="263" t="s">
        <v>3822</v>
      </c>
      <c r="R1148" s="126"/>
    </row>
    <row r="1149" spans="1:18" s="34" customFormat="1" ht="30" hidden="1" customHeight="1" outlineLevel="4" x14ac:dyDescent="0.25">
      <c r="A1149" s="110">
        <v>285</v>
      </c>
      <c r="B1149" s="144" t="s">
        <v>1922</v>
      </c>
      <c r="C1149" s="106" t="s">
        <v>1123</v>
      </c>
      <c r="D1149" s="110">
        <v>0</v>
      </c>
      <c r="E1149" s="110" t="s">
        <v>4237</v>
      </c>
      <c r="F1149" s="122">
        <v>0</v>
      </c>
      <c r="G1149" s="127"/>
      <c r="H1149" s="127"/>
      <c r="I1149" s="122" t="e">
        <f t="shared" si="96"/>
        <v>#DIV/0!</v>
      </c>
      <c r="J1149" s="110" t="s">
        <v>2319</v>
      </c>
      <c r="K1149" s="110" t="s">
        <v>2314</v>
      </c>
      <c r="L1149" s="110" t="s">
        <v>890</v>
      </c>
      <c r="M1149" s="267" t="s">
        <v>4760</v>
      </c>
      <c r="N1149" s="264">
        <v>43150</v>
      </c>
      <c r="O1149" s="263" t="s">
        <v>4720</v>
      </c>
      <c r="P1149" s="263" t="s">
        <v>3964</v>
      </c>
      <c r="Q1149" s="263" t="s">
        <v>3822</v>
      </c>
      <c r="R1149" s="126"/>
    </row>
    <row r="1150" spans="1:18" s="34" customFormat="1" ht="30" hidden="1" customHeight="1" outlineLevel="4" x14ac:dyDescent="0.25">
      <c r="A1150" s="110">
        <v>286</v>
      </c>
      <c r="B1150" s="144" t="s">
        <v>1923</v>
      </c>
      <c r="C1150" s="106" t="s">
        <v>1123</v>
      </c>
      <c r="D1150" s="110">
        <v>0</v>
      </c>
      <c r="E1150" s="110" t="s">
        <v>4234</v>
      </c>
      <c r="F1150" s="122">
        <v>0</v>
      </c>
      <c r="G1150" s="127"/>
      <c r="H1150" s="127"/>
      <c r="I1150" s="122" t="e">
        <f t="shared" si="96"/>
        <v>#DIV/0!</v>
      </c>
      <c r="J1150" s="110" t="s">
        <v>2319</v>
      </c>
      <c r="K1150" s="110" t="s">
        <v>2314</v>
      </c>
      <c r="L1150" s="110" t="s">
        <v>890</v>
      </c>
      <c r="M1150" s="267" t="s">
        <v>4760</v>
      </c>
      <c r="N1150" s="264">
        <v>43150</v>
      </c>
      <c r="O1150" s="263" t="s">
        <v>4720</v>
      </c>
      <c r="P1150" s="263" t="s">
        <v>3964</v>
      </c>
      <c r="Q1150" s="263" t="s">
        <v>3822</v>
      </c>
      <c r="R1150" s="126"/>
    </row>
    <row r="1151" spans="1:18" s="34" customFormat="1" ht="75" hidden="1" customHeight="1" outlineLevel="4" x14ac:dyDescent="0.25">
      <c r="A1151" s="110">
        <v>287</v>
      </c>
      <c r="B1151" s="144" t="s">
        <v>1924</v>
      </c>
      <c r="C1151" s="106" t="s">
        <v>1123</v>
      </c>
      <c r="D1151" s="110">
        <v>2</v>
      </c>
      <c r="E1151" s="110" t="s">
        <v>4237</v>
      </c>
      <c r="F1151" s="122">
        <v>214948</v>
      </c>
      <c r="G1151" s="122">
        <v>214948</v>
      </c>
      <c r="H1151" s="122">
        <v>0</v>
      </c>
      <c r="I1151" s="122">
        <f t="shared" si="96"/>
        <v>0</v>
      </c>
      <c r="J1151" s="110" t="s">
        <v>2319</v>
      </c>
      <c r="K1151" s="110" t="s">
        <v>2314</v>
      </c>
      <c r="L1151" s="110" t="s">
        <v>890</v>
      </c>
      <c r="M1151" s="267" t="s">
        <v>4760</v>
      </c>
      <c r="N1151" s="264">
        <v>43150</v>
      </c>
      <c r="O1151" s="263" t="s">
        <v>4720</v>
      </c>
      <c r="P1151" s="263" t="s">
        <v>3964</v>
      </c>
      <c r="Q1151" s="263" t="s">
        <v>3822</v>
      </c>
      <c r="R1151" s="126"/>
    </row>
    <row r="1152" spans="1:18" s="34" customFormat="1" ht="30" hidden="1" customHeight="1" outlineLevel="4" x14ac:dyDescent="0.25">
      <c r="A1152" s="110">
        <v>288</v>
      </c>
      <c r="B1152" s="144" t="s">
        <v>1911</v>
      </c>
      <c r="C1152" s="106" t="s">
        <v>1123</v>
      </c>
      <c r="D1152" s="110">
        <v>1</v>
      </c>
      <c r="E1152" s="110" t="s">
        <v>4237</v>
      </c>
      <c r="F1152" s="122">
        <v>180091</v>
      </c>
      <c r="G1152" s="122">
        <v>180091</v>
      </c>
      <c r="H1152" s="122">
        <v>0</v>
      </c>
      <c r="I1152" s="122">
        <f t="shared" si="96"/>
        <v>0</v>
      </c>
      <c r="J1152" s="110" t="s">
        <v>2319</v>
      </c>
      <c r="K1152" s="110" t="s">
        <v>2314</v>
      </c>
      <c r="L1152" s="110" t="s">
        <v>890</v>
      </c>
      <c r="M1152" s="267" t="s">
        <v>4760</v>
      </c>
      <c r="N1152" s="264">
        <v>43150</v>
      </c>
      <c r="O1152" s="263" t="s">
        <v>4720</v>
      </c>
      <c r="P1152" s="263" t="s">
        <v>3964</v>
      </c>
      <c r="Q1152" s="263" t="s">
        <v>3822</v>
      </c>
      <c r="R1152" s="126"/>
    </row>
    <row r="1153" spans="1:18" s="34" customFormat="1" ht="30" hidden="1" customHeight="1" outlineLevel="4" x14ac:dyDescent="0.25">
      <c r="A1153" s="110">
        <v>289</v>
      </c>
      <c r="B1153" s="144" t="s">
        <v>1911</v>
      </c>
      <c r="C1153" s="106" t="s">
        <v>1123</v>
      </c>
      <c r="D1153" s="110">
        <v>2</v>
      </c>
      <c r="E1153" s="110" t="s">
        <v>4234</v>
      </c>
      <c r="F1153" s="122">
        <v>197396</v>
      </c>
      <c r="G1153" s="122">
        <v>197396</v>
      </c>
      <c r="H1153" s="122">
        <v>0</v>
      </c>
      <c r="I1153" s="122">
        <f t="shared" si="96"/>
        <v>0</v>
      </c>
      <c r="J1153" s="110" t="s">
        <v>2319</v>
      </c>
      <c r="K1153" s="110" t="s">
        <v>2314</v>
      </c>
      <c r="L1153" s="110" t="s">
        <v>890</v>
      </c>
      <c r="M1153" s="267" t="s">
        <v>4760</v>
      </c>
      <c r="N1153" s="264">
        <v>43150</v>
      </c>
      <c r="O1153" s="263" t="s">
        <v>4720</v>
      </c>
      <c r="P1153" s="263" t="s">
        <v>3964</v>
      </c>
      <c r="Q1153" s="263" t="s">
        <v>3822</v>
      </c>
      <c r="R1153" s="126"/>
    </row>
    <row r="1154" spans="1:18" s="34" customFormat="1" ht="30" hidden="1" customHeight="1" outlineLevel="4" x14ac:dyDescent="0.25">
      <c r="A1154" s="110">
        <v>290</v>
      </c>
      <c r="B1154" s="144" t="s">
        <v>1911</v>
      </c>
      <c r="C1154" s="106" t="s">
        <v>1123</v>
      </c>
      <c r="D1154" s="110">
        <v>2</v>
      </c>
      <c r="E1154" s="110" t="s">
        <v>4234</v>
      </c>
      <c r="F1154" s="122">
        <v>275584</v>
      </c>
      <c r="G1154" s="122">
        <v>275584</v>
      </c>
      <c r="H1154" s="122">
        <v>0</v>
      </c>
      <c r="I1154" s="122">
        <f t="shared" si="96"/>
        <v>0</v>
      </c>
      <c r="J1154" s="110" t="s">
        <v>2319</v>
      </c>
      <c r="K1154" s="110" t="s">
        <v>2314</v>
      </c>
      <c r="L1154" s="110" t="s">
        <v>890</v>
      </c>
      <c r="M1154" s="267" t="s">
        <v>4760</v>
      </c>
      <c r="N1154" s="264">
        <v>43150</v>
      </c>
      <c r="O1154" s="263" t="s">
        <v>4720</v>
      </c>
      <c r="P1154" s="263" t="s">
        <v>3964</v>
      </c>
      <c r="Q1154" s="263" t="s">
        <v>3822</v>
      </c>
      <c r="R1154" s="126"/>
    </row>
    <row r="1155" spans="1:18" s="34" customFormat="1" ht="30" hidden="1" customHeight="1" outlineLevel="4" x14ac:dyDescent="0.25">
      <c r="A1155" s="110">
        <v>291</v>
      </c>
      <c r="B1155" s="144" t="s">
        <v>1911</v>
      </c>
      <c r="C1155" s="106" t="s">
        <v>1123</v>
      </c>
      <c r="D1155" s="110">
        <v>2</v>
      </c>
      <c r="E1155" s="110" t="s">
        <v>4237</v>
      </c>
      <c r="F1155" s="122">
        <v>2185188</v>
      </c>
      <c r="G1155" s="122">
        <v>2185188</v>
      </c>
      <c r="H1155" s="122">
        <v>0</v>
      </c>
      <c r="I1155" s="122">
        <f t="shared" si="96"/>
        <v>0</v>
      </c>
      <c r="J1155" s="110" t="s">
        <v>2319</v>
      </c>
      <c r="K1155" s="110" t="s">
        <v>2314</v>
      </c>
      <c r="L1155" s="110" t="s">
        <v>890</v>
      </c>
      <c r="M1155" s="267" t="s">
        <v>4760</v>
      </c>
      <c r="N1155" s="264">
        <v>43150</v>
      </c>
      <c r="O1155" s="263" t="s">
        <v>4720</v>
      </c>
      <c r="P1155" s="263" t="s">
        <v>3964</v>
      </c>
      <c r="Q1155" s="263" t="s">
        <v>3822</v>
      </c>
      <c r="R1155" s="126"/>
    </row>
    <row r="1156" spans="1:18" s="34" customFormat="1" ht="30" hidden="1" customHeight="1" outlineLevel="4" x14ac:dyDescent="0.25">
      <c r="A1156" s="110">
        <v>292</v>
      </c>
      <c r="B1156" s="144" t="s">
        <v>1911</v>
      </c>
      <c r="C1156" s="106" t="s">
        <v>1123</v>
      </c>
      <c r="D1156" s="110">
        <v>2</v>
      </c>
      <c r="E1156" s="110" t="s">
        <v>4234</v>
      </c>
      <c r="F1156" s="122">
        <v>701138</v>
      </c>
      <c r="G1156" s="122">
        <v>701138</v>
      </c>
      <c r="H1156" s="122">
        <v>0</v>
      </c>
      <c r="I1156" s="122">
        <f t="shared" si="96"/>
        <v>0</v>
      </c>
      <c r="J1156" s="110" t="s">
        <v>2319</v>
      </c>
      <c r="K1156" s="110" t="s">
        <v>2314</v>
      </c>
      <c r="L1156" s="110" t="s">
        <v>890</v>
      </c>
      <c r="M1156" s="267" t="s">
        <v>4760</v>
      </c>
      <c r="N1156" s="264">
        <v>43150</v>
      </c>
      <c r="O1156" s="263" t="s">
        <v>4720</v>
      </c>
      <c r="P1156" s="263" t="s">
        <v>3964</v>
      </c>
      <c r="Q1156" s="263" t="s">
        <v>3822</v>
      </c>
      <c r="R1156" s="126"/>
    </row>
    <row r="1157" spans="1:18" s="34" customFormat="1" ht="30" hidden="1" customHeight="1" outlineLevel="4" x14ac:dyDescent="0.25">
      <c r="A1157" s="110">
        <v>293</v>
      </c>
      <c r="B1157" s="144" t="s">
        <v>1911</v>
      </c>
      <c r="C1157" s="106" t="s">
        <v>1123</v>
      </c>
      <c r="D1157" s="110">
        <v>2</v>
      </c>
      <c r="E1157" s="110" t="s">
        <v>4237</v>
      </c>
      <c r="F1157" s="122">
        <v>756766</v>
      </c>
      <c r="G1157" s="122">
        <v>756766</v>
      </c>
      <c r="H1157" s="122">
        <v>0</v>
      </c>
      <c r="I1157" s="122">
        <f t="shared" si="96"/>
        <v>0</v>
      </c>
      <c r="J1157" s="110" t="s">
        <v>2319</v>
      </c>
      <c r="K1157" s="110" t="s">
        <v>2314</v>
      </c>
      <c r="L1157" s="110" t="s">
        <v>890</v>
      </c>
      <c r="M1157" s="267" t="s">
        <v>4760</v>
      </c>
      <c r="N1157" s="264">
        <v>43150</v>
      </c>
      <c r="O1157" s="263" t="s">
        <v>4720</v>
      </c>
      <c r="P1157" s="263" t="s">
        <v>3964</v>
      </c>
      <c r="Q1157" s="263" t="s">
        <v>3822</v>
      </c>
      <c r="R1157" s="126"/>
    </row>
    <row r="1158" spans="1:18" s="34" customFormat="1" ht="30" hidden="1" customHeight="1" outlineLevel="4" x14ac:dyDescent="0.25">
      <c r="A1158" s="110">
        <v>294</v>
      </c>
      <c r="B1158" s="144" t="s">
        <v>1911</v>
      </c>
      <c r="C1158" s="106" t="s">
        <v>1123</v>
      </c>
      <c r="D1158" s="110">
        <v>2</v>
      </c>
      <c r="E1158" s="110" t="s">
        <v>4237</v>
      </c>
      <c r="F1158" s="122">
        <v>1474816</v>
      </c>
      <c r="G1158" s="122">
        <v>1474816</v>
      </c>
      <c r="H1158" s="122">
        <v>0</v>
      </c>
      <c r="I1158" s="122">
        <f t="shared" si="96"/>
        <v>0</v>
      </c>
      <c r="J1158" s="110" t="s">
        <v>2319</v>
      </c>
      <c r="K1158" s="110" t="s">
        <v>2314</v>
      </c>
      <c r="L1158" s="110" t="s">
        <v>890</v>
      </c>
      <c r="M1158" s="267" t="s">
        <v>4760</v>
      </c>
      <c r="N1158" s="264">
        <v>43150</v>
      </c>
      <c r="O1158" s="263" t="s">
        <v>4720</v>
      </c>
      <c r="P1158" s="263" t="s">
        <v>3964</v>
      </c>
      <c r="Q1158" s="263" t="s">
        <v>3822</v>
      </c>
      <c r="R1158" s="126"/>
    </row>
    <row r="1159" spans="1:18" s="34" customFormat="1" ht="30" hidden="1" customHeight="1" outlineLevel="4" x14ac:dyDescent="0.25">
      <c r="A1159" s="110">
        <v>295</v>
      </c>
      <c r="B1159" s="144" t="s">
        <v>1911</v>
      </c>
      <c r="C1159" s="106" t="s">
        <v>1123</v>
      </c>
      <c r="D1159" s="110">
        <v>2</v>
      </c>
      <c r="E1159" s="110" t="s">
        <v>4237</v>
      </c>
      <c r="F1159" s="122">
        <v>1474816</v>
      </c>
      <c r="G1159" s="122">
        <v>1474816</v>
      </c>
      <c r="H1159" s="122">
        <v>0</v>
      </c>
      <c r="I1159" s="122">
        <f t="shared" si="96"/>
        <v>0</v>
      </c>
      <c r="J1159" s="110" t="s">
        <v>2319</v>
      </c>
      <c r="K1159" s="110" t="s">
        <v>2314</v>
      </c>
      <c r="L1159" s="110" t="s">
        <v>890</v>
      </c>
      <c r="M1159" s="267" t="s">
        <v>4760</v>
      </c>
      <c r="N1159" s="264">
        <v>43150</v>
      </c>
      <c r="O1159" s="263" t="s">
        <v>4720</v>
      </c>
      <c r="P1159" s="263" t="s">
        <v>3964</v>
      </c>
      <c r="Q1159" s="263" t="s">
        <v>3822</v>
      </c>
      <c r="R1159" s="126"/>
    </row>
    <row r="1160" spans="1:18" s="34" customFormat="1" ht="30" hidden="1" customHeight="1" outlineLevel="4" x14ac:dyDescent="0.25">
      <c r="A1160" s="110">
        <v>296</v>
      </c>
      <c r="B1160" s="144" t="s">
        <v>1911</v>
      </c>
      <c r="C1160" s="106" t="s">
        <v>1123</v>
      </c>
      <c r="D1160" s="110">
        <v>1</v>
      </c>
      <c r="E1160" s="110" t="s">
        <v>4237</v>
      </c>
      <c r="F1160" s="122">
        <v>1053997</v>
      </c>
      <c r="G1160" s="122">
        <v>1053997</v>
      </c>
      <c r="H1160" s="122">
        <v>0</v>
      </c>
      <c r="I1160" s="122">
        <f t="shared" si="96"/>
        <v>0</v>
      </c>
      <c r="J1160" s="110" t="s">
        <v>2319</v>
      </c>
      <c r="K1160" s="110" t="s">
        <v>2314</v>
      </c>
      <c r="L1160" s="110" t="s">
        <v>890</v>
      </c>
      <c r="M1160" s="267" t="s">
        <v>4760</v>
      </c>
      <c r="N1160" s="264">
        <v>43150</v>
      </c>
      <c r="O1160" s="263" t="s">
        <v>4720</v>
      </c>
      <c r="P1160" s="263" t="s">
        <v>3964</v>
      </c>
      <c r="Q1160" s="263" t="s">
        <v>3822</v>
      </c>
      <c r="R1160" s="126"/>
    </row>
    <row r="1161" spans="1:18" s="34" customFormat="1" ht="30" hidden="1" customHeight="1" outlineLevel="4" x14ac:dyDescent="0.25">
      <c r="A1161" s="110">
        <v>297</v>
      </c>
      <c r="B1161" s="144" t="s">
        <v>1911</v>
      </c>
      <c r="C1161" s="106" t="s">
        <v>1123</v>
      </c>
      <c r="D1161" s="110">
        <v>2</v>
      </c>
      <c r="E1161" s="110" t="s">
        <v>4237</v>
      </c>
      <c r="F1161" s="122">
        <v>1925754</v>
      </c>
      <c r="G1161" s="122">
        <v>1925754</v>
      </c>
      <c r="H1161" s="122">
        <v>0</v>
      </c>
      <c r="I1161" s="122">
        <f t="shared" si="96"/>
        <v>0</v>
      </c>
      <c r="J1161" s="110" t="s">
        <v>2319</v>
      </c>
      <c r="K1161" s="110" t="s">
        <v>2314</v>
      </c>
      <c r="L1161" s="110" t="s">
        <v>890</v>
      </c>
      <c r="M1161" s="267" t="s">
        <v>4760</v>
      </c>
      <c r="N1161" s="264">
        <v>43150</v>
      </c>
      <c r="O1161" s="263" t="s">
        <v>4720</v>
      </c>
      <c r="P1161" s="263" t="s">
        <v>3964</v>
      </c>
      <c r="Q1161" s="263" t="s">
        <v>3822</v>
      </c>
      <c r="R1161" s="126"/>
    </row>
    <row r="1162" spans="1:18" s="34" customFormat="1" ht="45" hidden="1" customHeight="1" outlineLevel="4" x14ac:dyDescent="0.25">
      <c r="A1162" s="110">
        <v>298</v>
      </c>
      <c r="B1162" s="144" t="s">
        <v>1925</v>
      </c>
      <c r="C1162" s="106" t="s">
        <v>1123</v>
      </c>
      <c r="D1162" s="110">
        <v>245</v>
      </c>
      <c r="E1162" s="110" t="s">
        <v>1571</v>
      </c>
      <c r="F1162" s="122">
        <v>784000</v>
      </c>
      <c r="G1162" s="122">
        <v>784000</v>
      </c>
      <c r="H1162" s="122">
        <v>0</v>
      </c>
      <c r="I1162" s="122">
        <f t="shared" si="96"/>
        <v>0</v>
      </c>
      <c r="J1162" s="110" t="s">
        <v>2320</v>
      </c>
      <c r="K1162" s="110" t="s">
        <v>1597</v>
      </c>
      <c r="L1162" s="110" t="s">
        <v>890</v>
      </c>
      <c r="M1162" s="267" t="s">
        <v>4760</v>
      </c>
      <c r="N1162" s="264">
        <v>43175</v>
      </c>
      <c r="O1162" s="263" t="s">
        <v>4105</v>
      </c>
      <c r="P1162" s="264">
        <v>43830</v>
      </c>
      <c r="Q1162" s="270" t="s">
        <v>3656</v>
      </c>
      <c r="R1162" s="126"/>
    </row>
    <row r="1163" spans="1:18" s="34" customFormat="1" ht="45" hidden="1" customHeight="1" outlineLevel="4" x14ac:dyDescent="0.25">
      <c r="A1163" s="110">
        <v>299</v>
      </c>
      <c r="B1163" s="144" t="s">
        <v>1926</v>
      </c>
      <c r="C1163" s="106" t="s">
        <v>1123</v>
      </c>
      <c r="D1163" s="110">
        <v>14</v>
      </c>
      <c r="E1163" s="53" t="s">
        <v>2295</v>
      </c>
      <c r="F1163" s="122">
        <v>167160</v>
      </c>
      <c r="G1163" s="122">
        <v>167160</v>
      </c>
      <c r="H1163" s="122">
        <v>0</v>
      </c>
      <c r="I1163" s="122">
        <f t="shared" si="96"/>
        <v>0</v>
      </c>
      <c r="J1163" s="110" t="s">
        <v>2320</v>
      </c>
      <c r="K1163" s="110" t="s">
        <v>1597</v>
      </c>
      <c r="L1163" s="110" t="s">
        <v>890</v>
      </c>
      <c r="M1163" s="267" t="s">
        <v>4760</v>
      </c>
      <c r="N1163" s="264">
        <v>43175</v>
      </c>
      <c r="O1163" s="263" t="s">
        <v>4105</v>
      </c>
      <c r="P1163" s="264">
        <v>43830</v>
      </c>
      <c r="Q1163" s="270" t="s">
        <v>3656</v>
      </c>
      <c r="R1163" s="126"/>
    </row>
    <row r="1164" spans="1:18" s="34" customFormat="1" ht="45" hidden="1" customHeight="1" outlineLevel="4" x14ac:dyDescent="0.25">
      <c r="A1164" s="110">
        <v>300</v>
      </c>
      <c r="B1164" s="144" t="s">
        <v>334</v>
      </c>
      <c r="C1164" s="106" t="s">
        <v>1123</v>
      </c>
      <c r="D1164" s="110">
        <v>52</v>
      </c>
      <c r="E1164" s="110" t="s">
        <v>4234</v>
      </c>
      <c r="F1164" s="122">
        <v>928564</v>
      </c>
      <c r="G1164" s="122">
        <v>928564</v>
      </c>
      <c r="H1164" s="122">
        <v>0</v>
      </c>
      <c r="I1164" s="122">
        <f t="shared" si="96"/>
        <v>0</v>
      </c>
      <c r="J1164" s="110" t="s">
        <v>2320</v>
      </c>
      <c r="K1164" s="110" t="s">
        <v>1597</v>
      </c>
      <c r="L1164" s="110" t="s">
        <v>890</v>
      </c>
      <c r="M1164" s="267" t="s">
        <v>4760</v>
      </c>
      <c r="N1164" s="264">
        <v>43175</v>
      </c>
      <c r="O1164" s="263" t="s">
        <v>4105</v>
      </c>
      <c r="P1164" s="264">
        <v>43830</v>
      </c>
      <c r="Q1164" s="270" t="s">
        <v>3656</v>
      </c>
      <c r="R1164" s="126"/>
    </row>
    <row r="1165" spans="1:18" s="34" customFormat="1" ht="45" hidden="1" customHeight="1" outlineLevel="4" x14ac:dyDescent="0.25">
      <c r="A1165" s="110">
        <v>301</v>
      </c>
      <c r="B1165" s="144" t="s">
        <v>1927</v>
      </c>
      <c r="C1165" s="106" t="s">
        <v>1123</v>
      </c>
      <c r="D1165" s="110">
        <v>10</v>
      </c>
      <c r="E1165" s="110" t="s">
        <v>4237</v>
      </c>
      <c r="F1165" s="122">
        <v>294642.8</v>
      </c>
      <c r="G1165" s="122">
        <v>294642.8</v>
      </c>
      <c r="H1165" s="122">
        <v>0</v>
      </c>
      <c r="I1165" s="122">
        <f t="shared" si="96"/>
        <v>0</v>
      </c>
      <c r="J1165" s="110" t="s">
        <v>2320</v>
      </c>
      <c r="K1165" s="110" t="s">
        <v>1597</v>
      </c>
      <c r="L1165" s="110" t="s">
        <v>890</v>
      </c>
      <c r="M1165" s="267" t="s">
        <v>4760</v>
      </c>
      <c r="N1165" s="264">
        <v>43175</v>
      </c>
      <c r="O1165" s="263" t="s">
        <v>4105</v>
      </c>
      <c r="P1165" s="264">
        <v>43830</v>
      </c>
      <c r="Q1165" s="270" t="s">
        <v>3656</v>
      </c>
      <c r="R1165" s="126"/>
    </row>
    <row r="1166" spans="1:18" s="34" customFormat="1" ht="45" hidden="1" customHeight="1" outlineLevel="4" x14ac:dyDescent="0.25">
      <c r="A1166" s="110">
        <v>302</v>
      </c>
      <c r="B1166" s="144" t="s">
        <v>1928</v>
      </c>
      <c r="C1166" s="106" t="s">
        <v>1123</v>
      </c>
      <c r="D1166" s="110">
        <v>3</v>
      </c>
      <c r="E1166" s="53" t="s">
        <v>2295</v>
      </c>
      <c r="F1166" s="122">
        <v>41400</v>
      </c>
      <c r="G1166" s="122">
        <v>41400</v>
      </c>
      <c r="H1166" s="122">
        <v>0</v>
      </c>
      <c r="I1166" s="122">
        <f t="shared" si="96"/>
        <v>0</v>
      </c>
      <c r="J1166" s="110" t="s">
        <v>2320</v>
      </c>
      <c r="K1166" s="110" t="s">
        <v>1597</v>
      </c>
      <c r="L1166" s="110" t="s">
        <v>890</v>
      </c>
      <c r="M1166" s="267" t="s">
        <v>4760</v>
      </c>
      <c r="N1166" s="264">
        <v>43175</v>
      </c>
      <c r="O1166" s="263" t="s">
        <v>4105</v>
      </c>
      <c r="P1166" s="264">
        <v>43830</v>
      </c>
      <c r="Q1166" s="270" t="s">
        <v>3656</v>
      </c>
      <c r="R1166" s="126"/>
    </row>
    <row r="1167" spans="1:18" s="34" customFormat="1" ht="75" hidden="1" customHeight="1" outlineLevel="4" x14ac:dyDescent="0.25">
      <c r="A1167" s="110">
        <v>303</v>
      </c>
      <c r="B1167" s="144" t="s">
        <v>1929</v>
      </c>
      <c r="C1167" s="106" t="s">
        <v>1123</v>
      </c>
      <c r="D1167" s="110">
        <v>104</v>
      </c>
      <c r="E1167" s="110" t="s">
        <v>2294</v>
      </c>
      <c r="F1167" s="122">
        <v>1112800</v>
      </c>
      <c r="G1167" s="122">
        <v>1112800</v>
      </c>
      <c r="H1167" s="122">
        <v>0</v>
      </c>
      <c r="I1167" s="122">
        <f t="shared" si="96"/>
        <v>0</v>
      </c>
      <c r="J1167" s="110" t="s">
        <v>2320</v>
      </c>
      <c r="K1167" s="110" t="s">
        <v>1597</v>
      </c>
      <c r="L1167" s="110" t="s">
        <v>890</v>
      </c>
      <c r="M1167" s="267" t="s">
        <v>4760</v>
      </c>
      <c r="N1167" s="264">
        <v>43175</v>
      </c>
      <c r="O1167" s="263" t="s">
        <v>4105</v>
      </c>
      <c r="P1167" s="264">
        <v>43830</v>
      </c>
      <c r="Q1167" s="270" t="s">
        <v>3656</v>
      </c>
      <c r="R1167" s="126"/>
    </row>
    <row r="1168" spans="1:18" s="34" customFormat="1" ht="45" hidden="1" customHeight="1" outlineLevel="4" x14ac:dyDescent="0.25">
      <c r="A1168" s="110">
        <v>304</v>
      </c>
      <c r="B1168" s="144" t="s">
        <v>1930</v>
      </c>
      <c r="C1168" s="106" t="s">
        <v>1123</v>
      </c>
      <c r="D1168" s="110">
        <v>12</v>
      </c>
      <c r="E1168" s="53" t="s">
        <v>2295</v>
      </c>
      <c r="F1168" s="122">
        <v>161400</v>
      </c>
      <c r="G1168" s="122">
        <v>161400</v>
      </c>
      <c r="H1168" s="122">
        <v>0</v>
      </c>
      <c r="I1168" s="122">
        <f t="shared" si="96"/>
        <v>0</v>
      </c>
      <c r="J1168" s="110" t="s">
        <v>2320</v>
      </c>
      <c r="K1168" s="110" t="s">
        <v>1597</v>
      </c>
      <c r="L1168" s="110" t="s">
        <v>890</v>
      </c>
      <c r="M1168" s="267" t="s">
        <v>4760</v>
      </c>
      <c r="N1168" s="264">
        <v>43175</v>
      </c>
      <c r="O1168" s="263" t="s">
        <v>4105</v>
      </c>
      <c r="P1168" s="264">
        <v>43830</v>
      </c>
      <c r="Q1168" s="270" t="s">
        <v>3656</v>
      </c>
      <c r="R1168" s="126"/>
    </row>
    <row r="1169" spans="1:18" s="34" customFormat="1" ht="30" hidden="1" customHeight="1" outlineLevel="4" x14ac:dyDescent="0.25">
      <c r="A1169" s="110">
        <v>305</v>
      </c>
      <c r="B1169" s="144" t="s">
        <v>1903</v>
      </c>
      <c r="C1169" s="106" t="s">
        <v>1123</v>
      </c>
      <c r="D1169" s="110">
        <v>20</v>
      </c>
      <c r="E1169" s="110" t="s">
        <v>4234</v>
      </c>
      <c r="F1169" s="122">
        <v>2438680</v>
      </c>
      <c r="G1169" s="122">
        <v>2438680</v>
      </c>
      <c r="H1169" s="122">
        <v>0</v>
      </c>
      <c r="I1169" s="122">
        <f t="shared" si="96"/>
        <v>0</v>
      </c>
      <c r="J1169" s="110" t="s">
        <v>2316</v>
      </c>
      <c r="K1169" s="106" t="s">
        <v>2313</v>
      </c>
      <c r="L1169" s="110" t="s">
        <v>890</v>
      </c>
      <c r="M1169" s="267" t="s">
        <v>4760</v>
      </c>
      <c r="N1169" s="264">
        <v>43241</v>
      </c>
      <c r="O1169" s="263" t="s">
        <v>4754</v>
      </c>
      <c r="P1169" s="263" t="s">
        <v>3964</v>
      </c>
      <c r="Q1169" s="263" t="s">
        <v>3656</v>
      </c>
      <c r="R1169" s="126"/>
    </row>
    <row r="1170" spans="1:18" s="34" customFormat="1" ht="105" hidden="1" customHeight="1" outlineLevel="4" x14ac:dyDescent="0.25">
      <c r="A1170" s="110">
        <v>306</v>
      </c>
      <c r="B1170" s="144" t="s">
        <v>1931</v>
      </c>
      <c r="C1170" s="106" t="s">
        <v>1123</v>
      </c>
      <c r="D1170" s="110">
        <v>11</v>
      </c>
      <c r="E1170" s="110" t="s">
        <v>4237</v>
      </c>
      <c r="F1170" s="122">
        <v>725736</v>
      </c>
      <c r="G1170" s="122">
        <v>725736</v>
      </c>
      <c r="H1170" s="122">
        <v>0</v>
      </c>
      <c r="I1170" s="122">
        <f t="shared" si="96"/>
        <v>0</v>
      </c>
      <c r="J1170" s="110" t="s">
        <v>2321</v>
      </c>
      <c r="K1170" s="106" t="s">
        <v>2313</v>
      </c>
      <c r="L1170" s="110" t="s">
        <v>890</v>
      </c>
      <c r="M1170" s="267" t="s">
        <v>4760</v>
      </c>
      <c r="N1170" s="264">
        <v>43262</v>
      </c>
      <c r="O1170" s="263" t="s">
        <v>4162</v>
      </c>
      <c r="P1170" s="263" t="s">
        <v>3964</v>
      </c>
      <c r="Q1170" s="263" t="s">
        <v>3656</v>
      </c>
      <c r="R1170" s="126"/>
    </row>
    <row r="1171" spans="1:18" s="34" customFormat="1" ht="60" hidden="1" customHeight="1" outlineLevel="4" x14ac:dyDescent="0.25">
      <c r="A1171" s="110">
        <v>307</v>
      </c>
      <c r="B1171" s="144" t="s">
        <v>1932</v>
      </c>
      <c r="C1171" s="106" t="s">
        <v>1123</v>
      </c>
      <c r="D1171" s="110">
        <v>7</v>
      </c>
      <c r="E1171" s="110" t="s">
        <v>4237</v>
      </c>
      <c r="F1171" s="122">
        <v>531230</v>
      </c>
      <c r="G1171" s="122">
        <v>531230</v>
      </c>
      <c r="H1171" s="122">
        <v>0</v>
      </c>
      <c r="I1171" s="122">
        <f t="shared" si="96"/>
        <v>0</v>
      </c>
      <c r="J1171" s="110" t="s">
        <v>2321</v>
      </c>
      <c r="K1171" s="106" t="s">
        <v>2313</v>
      </c>
      <c r="L1171" s="110" t="s">
        <v>890</v>
      </c>
      <c r="M1171" s="267" t="s">
        <v>4760</v>
      </c>
      <c r="N1171" s="264">
        <v>43262</v>
      </c>
      <c r="O1171" s="263" t="s">
        <v>4162</v>
      </c>
      <c r="P1171" s="263" t="s">
        <v>3964</v>
      </c>
      <c r="Q1171" s="263" t="s">
        <v>3656</v>
      </c>
      <c r="R1171" s="126"/>
    </row>
    <row r="1172" spans="1:18" s="34" customFormat="1" ht="45" hidden="1" customHeight="1" outlineLevel="4" x14ac:dyDescent="0.25">
      <c r="A1172" s="110">
        <v>308</v>
      </c>
      <c r="B1172" s="144" t="s">
        <v>1933</v>
      </c>
      <c r="C1172" s="106" t="s">
        <v>1123</v>
      </c>
      <c r="D1172" s="110">
        <v>0</v>
      </c>
      <c r="E1172" s="110" t="s">
        <v>4234</v>
      </c>
      <c r="F1172" s="122">
        <v>0</v>
      </c>
      <c r="G1172" s="122"/>
      <c r="H1172" s="122"/>
      <c r="I1172" s="122" t="e">
        <f t="shared" si="96"/>
        <v>#DIV/0!</v>
      </c>
      <c r="J1172" s="110" t="s">
        <v>2321</v>
      </c>
      <c r="K1172" s="106" t="s">
        <v>2313</v>
      </c>
      <c r="L1172" s="110" t="s">
        <v>890</v>
      </c>
      <c r="M1172" s="267" t="s">
        <v>4760</v>
      </c>
      <c r="N1172" s="264">
        <v>43262</v>
      </c>
      <c r="O1172" s="263" t="s">
        <v>4162</v>
      </c>
      <c r="P1172" s="263" t="s">
        <v>3964</v>
      </c>
      <c r="Q1172" s="263" t="s">
        <v>3656</v>
      </c>
      <c r="R1172" s="126"/>
    </row>
    <row r="1173" spans="1:18" s="34" customFormat="1" ht="45" hidden="1" customHeight="1" outlineLevel="4" x14ac:dyDescent="0.25">
      <c r="A1173" s="110">
        <v>309</v>
      </c>
      <c r="B1173" s="144" t="s">
        <v>1934</v>
      </c>
      <c r="C1173" s="106" t="s">
        <v>1123</v>
      </c>
      <c r="D1173" s="110">
        <v>0</v>
      </c>
      <c r="E1173" s="110" t="s">
        <v>4234</v>
      </c>
      <c r="F1173" s="122">
        <v>0</v>
      </c>
      <c r="G1173" s="122"/>
      <c r="H1173" s="122"/>
      <c r="I1173" s="122" t="e">
        <f t="shared" si="96"/>
        <v>#DIV/0!</v>
      </c>
      <c r="J1173" s="110" t="s">
        <v>2321</v>
      </c>
      <c r="K1173" s="106" t="s">
        <v>2313</v>
      </c>
      <c r="L1173" s="110" t="s">
        <v>890</v>
      </c>
      <c r="M1173" s="267" t="s">
        <v>4760</v>
      </c>
      <c r="N1173" s="264">
        <v>43262</v>
      </c>
      <c r="O1173" s="263" t="s">
        <v>4162</v>
      </c>
      <c r="P1173" s="263" t="s">
        <v>3964</v>
      </c>
      <c r="Q1173" s="263" t="s">
        <v>3656</v>
      </c>
      <c r="R1173" s="126"/>
    </row>
    <row r="1174" spans="1:18" s="34" customFormat="1" ht="45" hidden="1" customHeight="1" outlineLevel="4" x14ac:dyDescent="0.25">
      <c r="A1174" s="110">
        <v>310</v>
      </c>
      <c r="B1174" s="144" t="s">
        <v>1904</v>
      </c>
      <c r="C1174" s="106" t="s">
        <v>1123</v>
      </c>
      <c r="D1174" s="110">
        <v>12</v>
      </c>
      <c r="E1174" s="110" t="s">
        <v>724</v>
      </c>
      <c r="F1174" s="122">
        <v>382560</v>
      </c>
      <c r="G1174" s="122">
        <v>382560</v>
      </c>
      <c r="H1174" s="122">
        <v>0</v>
      </c>
      <c r="I1174" s="122">
        <f t="shared" si="96"/>
        <v>0</v>
      </c>
      <c r="J1174" s="110" t="s">
        <v>2321</v>
      </c>
      <c r="K1174" s="106" t="s">
        <v>2313</v>
      </c>
      <c r="L1174" s="110" t="s">
        <v>890</v>
      </c>
      <c r="M1174" s="267" t="s">
        <v>4760</v>
      </c>
      <c r="N1174" s="264">
        <v>43262</v>
      </c>
      <c r="O1174" s="263" t="s">
        <v>4162</v>
      </c>
      <c r="P1174" s="263" t="s">
        <v>3964</v>
      </c>
      <c r="Q1174" s="263" t="s">
        <v>3656</v>
      </c>
      <c r="R1174" s="126"/>
    </row>
    <row r="1175" spans="1:18" s="34" customFormat="1" ht="45" hidden="1" customHeight="1" outlineLevel="4" x14ac:dyDescent="0.25">
      <c r="A1175" s="110">
        <v>311</v>
      </c>
      <c r="B1175" s="144" t="s">
        <v>1904</v>
      </c>
      <c r="C1175" s="106" t="s">
        <v>1123</v>
      </c>
      <c r="D1175" s="110">
        <v>12</v>
      </c>
      <c r="E1175" s="110" t="s">
        <v>724</v>
      </c>
      <c r="F1175" s="122">
        <v>382560</v>
      </c>
      <c r="G1175" s="122">
        <v>382560</v>
      </c>
      <c r="H1175" s="122">
        <v>0</v>
      </c>
      <c r="I1175" s="122">
        <f t="shared" si="96"/>
        <v>0</v>
      </c>
      <c r="J1175" s="110" t="s">
        <v>2321</v>
      </c>
      <c r="K1175" s="106" t="s">
        <v>2313</v>
      </c>
      <c r="L1175" s="110" t="s">
        <v>890</v>
      </c>
      <c r="M1175" s="267" t="s">
        <v>4760</v>
      </c>
      <c r="N1175" s="264">
        <v>43262</v>
      </c>
      <c r="O1175" s="263" t="s">
        <v>4162</v>
      </c>
      <c r="P1175" s="263" t="s">
        <v>3964</v>
      </c>
      <c r="Q1175" s="263" t="s">
        <v>3656</v>
      </c>
      <c r="R1175" s="126"/>
    </row>
    <row r="1176" spans="1:18" s="34" customFormat="1" ht="30" hidden="1" customHeight="1" outlineLevel="4" x14ac:dyDescent="0.25">
      <c r="A1176" s="110">
        <v>312</v>
      </c>
      <c r="B1176" s="144" t="s">
        <v>1935</v>
      </c>
      <c r="C1176" s="106" t="s">
        <v>1135</v>
      </c>
      <c r="D1176" s="110">
        <v>1</v>
      </c>
      <c r="E1176" s="110" t="s">
        <v>4237</v>
      </c>
      <c r="F1176" s="122">
        <v>2078120</v>
      </c>
      <c r="G1176" s="122">
        <v>2078120</v>
      </c>
      <c r="H1176" s="122">
        <v>0</v>
      </c>
      <c r="I1176" s="122">
        <f t="shared" si="96"/>
        <v>0</v>
      </c>
      <c r="J1176" s="110" t="s">
        <v>2303</v>
      </c>
      <c r="K1176" s="110" t="s">
        <v>2322</v>
      </c>
      <c r="L1176" s="110" t="s">
        <v>890</v>
      </c>
      <c r="M1176" s="267" t="s">
        <v>4760</v>
      </c>
      <c r="N1176" s="264">
        <v>43280</v>
      </c>
      <c r="O1176" s="263" t="s">
        <v>4056</v>
      </c>
      <c r="P1176" s="263" t="s">
        <v>3964</v>
      </c>
      <c r="Q1176" s="263" t="s">
        <v>3680</v>
      </c>
      <c r="R1176" s="126"/>
    </row>
    <row r="1177" spans="1:18" s="34" customFormat="1" ht="60" hidden="1" customHeight="1" outlineLevel="4" x14ac:dyDescent="0.25">
      <c r="A1177" s="110">
        <v>313</v>
      </c>
      <c r="B1177" s="144" t="s">
        <v>1936</v>
      </c>
      <c r="C1177" s="106" t="s">
        <v>1123</v>
      </c>
      <c r="D1177" s="110">
        <v>6</v>
      </c>
      <c r="E1177" s="110" t="s">
        <v>4237</v>
      </c>
      <c r="F1177" s="122">
        <v>187470</v>
      </c>
      <c r="G1177" s="122">
        <v>187470</v>
      </c>
      <c r="H1177" s="122">
        <v>0</v>
      </c>
      <c r="I1177" s="122">
        <f t="shared" si="96"/>
        <v>0</v>
      </c>
      <c r="J1177" s="110" t="s">
        <v>2303</v>
      </c>
      <c r="K1177" s="110" t="s">
        <v>2322</v>
      </c>
      <c r="L1177" s="110" t="s">
        <v>890</v>
      </c>
      <c r="M1177" s="267" t="s">
        <v>4760</v>
      </c>
      <c r="N1177" s="264">
        <v>43280</v>
      </c>
      <c r="O1177" s="263" t="s">
        <v>4056</v>
      </c>
      <c r="P1177" s="263" t="s">
        <v>3964</v>
      </c>
      <c r="Q1177" s="263" t="s">
        <v>3680</v>
      </c>
      <c r="R1177" s="126"/>
    </row>
    <row r="1178" spans="1:18" s="34" customFormat="1" ht="60" hidden="1" customHeight="1" outlineLevel="4" x14ac:dyDescent="0.25">
      <c r="A1178" s="110">
        <v>314</v>
      </c>
      <c r="B1178" s="144" t="s">
        <v>1937</v>
      </c>
      <c r="C1178" s="106" t="s">
        <v>1123</v>
      </c>
      <c r="D1178" s="110">
        <v>18</v>
      </c>
      <c r="E1178" s="110" t="s">
        <v>4237</v>
      </c>
      <c r="F1178" s="122">
        <v>6840000</v>
      </c>
      <c r="G1178" s="122">
        <v>6840000</v>
      </c>
      <c r="H1178" s="122">
        <v>0</v>
      </c>
      <c r="I1178" s="122">
        <f t="shared" si="96"/>
        <v>0</v>
      </c>
      <c r="J1178" s="110" t="s">
        <v>2323</v>
      </c>
      <c r="K1178" s="106" t="s">
        <v>2324</v>
      </c>
      <c r="L1178" s="110" t="s">
        <v>890</v>
      </c>
      <c r="M1178" s="267" t="s">
        <v>4760</v>
      </c>
      <c r="N1178" s="264">
        <v>43150</v>
      </c>
      <c r="O1178" s="263" t="s">
        <v>4043</v>
      </c>
      <c r="P1178" s="264">
        <v>43830</v>
      </c>
      <c r="Q1178" s="263" t="s">
        <v>3680</v>
      </c>
      <c r="R1178" s="126"/>
    </row>
    <row r="1179" spans="1:18" s="34" customFormat="1" ht="165" hidden="1" customHeight="1" outlineLevel="4" x14ac:dyDescent="0.25">
      <c r="A1179" s="110">
        <v>315</v>
      </c>
      <c r="B1179" s="144" t="s">
        <v>1938</v>
      </c>
      <c r="C1179" s="106" t="s">
        <v>1123</v>
      </c>
      <c r="D1179" s="110">
        <v>1</v>
      </c>
      <c r="E1179" s="110" t="s">
        <v>4237</v>
      </c>
      <c r="F1179" s="122">
        <v>413595</v>
      </c>
      <c r="G1179" s="122">
        <v>413595</v>
      </c>
      <c r="H1179" s="122">
        <v>0</v>
      </c>
      <c r="I1179" s="122">
        <f t="shared" si="96"/>
        <v>0</v>
      </c>
      <c r="J1179" s="110" t="s">
        <v>2325</v>
      </c>
      <c r="K1179" s="122" t="s">
        <v>1578</v>
      </c>
      <c r="L1179" s="110" t="s">
        <v>890</v>
      </c>
      <c r="M1179" s="267" t="s">
        <v>4760</v>
      </c>
      <c r="N1179" s="264">
        <v>43301</v>
      </c>
      <c r="O1179" s="263" t="s">
        <v>4068</v>
      </c>
      <c r="P1179" s="263" t="s">
        <v>3964</v>
      </c>
      <c r="Q1179" s="263" t="s">
        <v>3680</v>
      </c>
      <c r="R1179" s="126"/>
    </row>
    <row r="1180" spans="1:18" s="34" customFormat="1" ht="120" hidden="1" customHeight="1" outlineLevel="4" x14ac:dyDescent="0.25">
      <c r="A1180" s="110">
        <v>316</v>
      </c>
      <c r="B1180" s="144" t="s">
        <v>1939</v>
      </c>
      <c r="C1180" s="106" t="s">
        <v>1123</v>
      </c>
      <c r="D1180" s="110">
        <v>3</v>
      </c>
      <c r="E1180" s="110" t="s">
        <v>4237</v>
      </c>
      <c r="F1180" s="122">
        <v>1029585</v>
      </c>
      <c r="G1180" s="122">
        <v>1029585</v>
      </c>
      <c r="H1180" s="122">
        <v>0</v>
      </c>
      <c r="I1180" s="122">
        <f t="shared" si="96"/>
        <v>0</v>
      </c>
      <c r="J1180" s="110" t="s">
        <v>2325</v>
      </c>
      <c r="K1180" s="122" t="s">
        <v>1578</v>
      </c>
      <c r="L1180" s="110" t="s">
        <v>890</v>
      </c>
      <c r="M1180" s="267" t="s">
        <v>4760</v>
      </c>
      <c r="N1180" s="264">
        <v>43301</v>
      </c>
      <c r="O1180" s="263" t="s">
        <v>4068</v>
      </c>
      <c r="P1180" s="263" t="s">
        <v>3964</v>
      </c>
      <c r="Q1180" s="263" t="s">
        <v>3680</v>
      </c>
      <c r="R1180" s="126"/>
    </row>
    <row r="1181" spans="1:18" s="34" customFormat="1" ht="135" hidden="1" customHeight="1" outlineLevel="4" x14ac:dyDescent="0.25">
      <c r="A1181" s="110">
        <v>317</v>
      </c>
      <c r="B1181" s="144" t="s">
        <v>1940</v>
      </c>
      <c r="C1181" s="106" t="s">
        <v>1123</v>
      </c>
      <c r="D1181" s="110">
        <v>2</v>
      </c>
      <c r="E1181" s="110" t="s">
        <v>4237</v>
      </c>
      <c r="F1181" s="122">
        <v>575510</v>
      </c>
      <c r="G1181" s="122">
        <v>575510</v>
      </c>
      <c r="H1181" s="122">
        <v>0</v>
      </c>
      <c r="I1181" s="122">
        <f t="shared" si="96"/>
        <v>0</v>
      </c>
      <c r="J1181" s="110" t="s">
        <v>2325</v>
      </c>
      <c r="K1181" s="122" t="s">
        <v>1578</v>
      </c>
      <c r="L1181" s="110" t="s">
        <v>890</v>
      </c>
      <c r="M1181" s="267" t="s">
        <v>4760</v>
      </c>
      <c r="N1181" s="264">
        <v>43301</v>
      </c>
      <c r="O1181" s="263" t="s">
        <v>4068</v>
      </c>
      <c r="P1181" s="263" t="s">
        <v>3964</v>
      </c>
      <c r="Q1181" s="263" t="s">
        <v>3680</v>
      </c>
      <c r="R1181" s="126"/>
    </row>
    <row r="1182" spans="1:18" s="34" customFormat="1" ht="150" hidden="1" customHeight="1" outlineLevel="4" x14ac:dyDescent="0.25">
      <c r="A1182" s="110">
        <v>318</v>
      </c>
      <c r="B1182" s="144" t="s">
        <v>1941</v>
      </c>
      <c r="C1182" s="106" t="s">
        <v>1123</v>
      </c>
      <c r="D1182" s="110">
        <v>0</v>
      </c>
      <c r="E1182" s="110" t="s">
        <v>4237</v>
      </c>
      <c r="F1182" s="122">
        <v>0</v>
      </c>
      <c r="G1182" s="122"/>
      <c r="H1182" s="122"/>
      <c r="I1182" s="122" t="e">
        <f t="shared" si="96"/>
        <v>#DIV/0!</v>
      </c>
      <c r="J1182" s="110" t="s">
        <v>2325</v>
      </c>
      <c r="K1182" s="122" t="s">
        <v>1578</v>
      </c>
      <c r="L1182" s="110" t="s">
        <v>890</v>
      </c>
      <c r="M1182" s="267" t="s">
        <v>4760</v>
      </c>
      <c r="N1182" s="264">
        <v>43301</v>
      </c>
      <c r="O1182" s="263" t="s">
        <v>4068</v>
      </c>
      <c r="P1182" s="263" t="s">
        <v>3964</v>
      </c>
      <c r="Q1182" s="263" t="s">
        <v>3680</v>
      </c>
      <c r="R1182" s="126"/>
    </row>
    <row r="1183" spans="1:18" s="34" customFormat="1" ht="150" hidden="1" customHeight="1" outlineLevel="4" x14ac:dyDescent="0.25">
      <c r="A1183" s="110">
        <v>319</v>
      </c>
      <c r="B1183" s="144" t="s">
        <v>1942</v>
      </c>
      <c r="C1183" s="106" t="s">
        <v>1123</v>
      </c>
      <c r="D1183" s="110">
        <v>0</v>
      </c>
      <c r="E1183" s="110" t="s">
        <v>4237</v>
      </c>
      <c r="F1183" s="122">
        <v>0</v>
      </c>
      <c r="G1183" s="122"/>
      <c r="H1183" s="122"/>
      <c r="I1183" s="122" t="e">
        <f t="shared" si="96"/>
        <v>#DIV/0!</v>
      </c>
      <c r="J1183" s="110" t="s">
        <v>2325</v>
      </c>
      <c r="K1183" s="122" t="s">
        <v>1578</v>
      </c>
      <c r="L1183" s="110" t="s">
        <v>890</v>
      </c>
      <c r="M1183" s="267" t="s">
        <v>4760</v>
      </c>
      <c r="N1183" s="264">
        <v>43301</v>
      </c>
      <c r="O1183" s="263" t="s">
        <v>4068</v>
      </c>
      <c r="P1183" s="263" t="s">
        <v>3964</v>
      </c>
      <c r="Q1183" s="263" t="s">
        <v>3680</v>
      </c>
      <c r="R1183" s="126"/>
    </row>
    <row r="1184" spans="1:18" s="34" customFormat="1" ht="150" hidden="1" customHeight="1" outlineLevel="4" x14ac:dyDescent="0.25">
      <c r="A1184" s="110">
        <v>320</v>
      </c>
      <c r="B1184" s="144" t="s">
        <v>1943</v>
      </c>
      <c r="C1184" s="106" t="s">
        <v>1123</v>
      </c>
      <c r="D1184" s="110">
        <v>1</v>
      </c>
      <c r="E1184" s="110" t="s">
        <v>4237</v>
      </c>
      <c r="F1184" s="122">
        <v>431195</v>
      </c>
      <c r="G1184" s="122">
        <v>431195</v>
      </c>
      <c r="H1184" s="122">
        <v>0</v>
      </c>
      <c r="I1184" s="122">
        <f t="shared" si="96"/>
        <v>0</v>
      </c>
      <c r="J1184" s="110" t="s">
        <v>2325</v>
      </c>
      <c r="K1184" s="122" t="s">
        <v>1578</v>
      </c>
      <c r="L1184" s="110" t="s">
        <v>890</v>
      </c>
      <c r="M1184" s="267" t="s">
        <v>4760</v>
      </c>
      <c r="N1184" s="264">
        <v>43301</v>
      </c>
      <c r="O1184" s="263" t="s">
        <v>4068</v>
      </c>
      <c r="P1184" s="263" t="s">
        <v>3964</v>
      </c>
      <c r="Q1184" s="263" t="s">
        <v>3680</v>
      </c>
      <c r="R1184" s="126"/>
    </row>
    <row r="1185" spans="1:18" s="34" customFormat="1" ht="90" hidden="1" customHeight="1" outlineLevel="4" x14ac:dyDescent="0.25">
      <c r="A1185" s="110">
        <v>321</v>
      </c>
      <c r="B1185" s="144" t="s">
        <v>1944</v>
      </c>
      <c r="C1185" s="106" t="s">
        <v>1123</v>
      </c>
      <c r="D1185" s="110">
        <v>1</v>
      </c>
      <c r="E1185" s="110" t="s">
        <v>4237</v>
      </c>
      <c r="F1185" s="122">
        <v>140795</v>
      </c>
      <c r="G1185" s="122">
        <v>140795</v>
      </c>
      <c r="H1185" s="122">
        <v>0</v>
      </c>
      <c r="I1185" s="122">
        <f t="shared" si="96"/>
        <v>0</v>
      </c>
      <c r="J1185" s="110" t="s">
        <v>2325</v>
      </c>
      <c r="K1185" s="122" t="s">
        <v>1578</v>
      </c>
      <c r="L1185" s="110" t="s">
        <v>890</v>
      </c>
      <c r="M1185" s="267" t="s">
        <v>4760</v>
      </c>
      <c r="N1185" s="264">
        <v>43301</v>
      </c>
      <c r="O1185" s="263" t="s">
        <v>4068</v>
      </c>
      <c r="P1185" s="263" t="s">
        <v>3964</v>
      </c>
      <c r="Q1185" s="263" t="s">
        <v>3680</v>
      </c>
      <c r="R1185" s="126"/>
    </row>
    <row r="1186" spans="1:18" s="34" customFormat="1" ht="165" hidden="1" customHeight="1" outlineLevel="4" x14ac:dyDescent="0.25">
      <c r="A1186" s="110">
        <v>322</v>
      </c>
      <c r="B1186" s="144" t="s">
        <v>1945</v>
      </c>
      <c r="C1186" s="106" t="s">
        <v>1123</v>
      </c>
      <c r="D1186" s="110">
        <v>0</v>
      </c>
      <c r="E1186" s="110" t="s">
        <v>4237</v>
      </c>
      <c r="F1186" s="122">
        <v>0</v>
      </c>
      <c r="G1186" s="122"/>
      <c r="H1186" s="122"/>
      <c r="I1186" s="122" t="e">
        <f t="shared" ref="I1186:I1249" si="97">H1186/G1186</f>
        <v>#DIV/0!</v>
      </c>
      <c r="J1186" s="110" t="s">
        <v>2325</v>
      </c>
      <c r="K1186" s="122" t="s">
        <v>1578</v>
      </c>
      <c r="L1186" s="110" t="s">
        <v>890</v>
      </c>
      <c r="M1186" s="267" t="s">
        <v>4760</v>
      </c>
      <c r="N1186" s="264">
        <v>43301</v>
      </c>
      <c r="O1186" s="263" t="s">
        <v>4068</v>
      </c>
      <c r="P1186" s="263" t="s">
        <v>3964</v>
      </c>
      <c r="Q1186" s="263" t="s">
        <v>3680</v>
      </c>
      <c r="R1186" s="126"/>
    </row>
    <row r="1187" spans="1:18" s="34" customFormat="1" ht="120" hidden="1" customHeight="1" outlineLevel="4" x14ac:dyDescent="0.25">
      <c r="A1187" s="110">
        <v>323</v>
      </c>
      <c r="B1187" s="144" t="s">
        <v>1946</v>
      </c>
      <c r="C1187" s="106" t="s">
        <v>1123</v>
      </c>
      <c r="D1187" s="110">
        <v>0</v>
      </c>
      <c r="E1187" s="110" t="s">
        <v>4237</v>
      </c>
      <c r="F1187" s="122">
        <v>0</v>
      </c>
      <c r="G1187" s="122"/>
      <c r="H1187" s="122"/>
      <c r="I1187" s="122" t="e">
        <f t="shared" si="97"/>
        <v>#DIV/0!</v>
      </c>
      <c r="J1187" s="110" t="s">
        <v>2325</v>
      </c>
      <c r="K1187" s="122" t="s">
        <v>1578</v>
      </c>
      <c r="L1187" s="110" t="s">
        <v>890</v>
      </c>
      <c r="M1187" s="267" t="s">
        <v>4760</v>
      </c>
      <c r="N1187" s="264">
        <v>43301</v>
      </c>
      <c r="O1187" s="263" t="s">
        <v>4068</v>
      </c>
      <c r="P1187" s="263" t="s">
        <v>3964</v>
      </c>
      <c r="Q1187" s="263" t="s">
        <v>3680</v>
      </c>
      <c r="R1187" s="126"/>
    </row>
    <row r="1188" spans="1:18" s="34" customFormat="1" ht="120" hidden="1" customHeight="1" outlineLevel="4" x14ac:dyDescent="0.25">
      <c r="A1188" s="110">
        <v>324</v>
      </c>
      <c r="B1188" s="144" t="s">
        <v>1947</v>
      </c>
      <c r="C1188" s="106" t="s">
        <v>1123</v>
      </c>
      <c r="D1188" s="110">
        <v>4</v>
      </c>
      <c r="E1188" s="110" t="s">
        <v>4237</v>
      </c>
      <c r="F1188" s="122">
        <v>1143980</v>
      </c>
      <c r="G1188" s="122">
        <v>1143980</v>
      </c>
      <c r="H1188" s="122">
        <v>0</v>
      </c>
      <c r="I1188" s="122">
        <f t="shared" si="97"/>
        <v>0</v>
      </c>
      <c r="J1188" s="110" t="s">
        <v>2325</v>
      </c>
      <c r="K1188" s="122" t="s">
        <v>1578</v>
      </c>
      <c r="L1188" s="110" t="s">
        <v>890</v>
      </c>
      <c r="M1188" s="267" t="s">
        <v>4760</v>
      </c>
      <c r="N1188" s="264">
        <v>43301</v>
      </c>
      <c r="O1188" s="263" t="s">
        <v>4068</v>
      </c>
      <c r="P1188" s="263" t="s">
        <v>3964</v>
      </c>
      <c r="Q1188" s="263" t="s">
        <v>3680</v>
      </c>
      <c r="R1188" s="126"/>
    </row>
    <row r="1189" spans="1:18" s="34" customFormat="1" ht="120" hidden="1" customHeight="1" outlineLevel="4" x14ac:dyDescent="0.25">
      <c r="A1189" s="110">
        <v>325</v>
      </c>
      <c r="B1189" s="144" t="s">
        <v>1948</v>
      </c>
      <c r="C1189" s="106" t="s">
        <v>1123</v>
      </c>
      <c r="D1189" s="110">
        <v>3</v>
      </c>
      <c r="E1189" s="110" t="s">
        <v>4237</v>
      </c>
      <c r="F1189" s="122">
        <v>1319985</v>
      </c>
      <c r="G1189" s="122">
        <v>1319985</v>
      </c>
      <c r="H1189" s="122">
        <v>0</v>
      </c>
      <c r="I1189" s="122">
        <f t="shared" si="97"/>
        <v>0</v>
      </c>
      <c r="J1189" s="110" t="s">
        <v>2325</v>
      </c>
      <c r="K1189" s="122" t="s">
        <v>1578</v>
      </c>
      <c r="L1189" s="110" t="s">
        <v>890</v>
      </c>
      <c r="M1189" s="267" t="s">
        <v>4760</v>
      </c>
      <c r="N1189" s="264">
        <v>43301</v>
      </c>
      <c r="O1189" s="263" t="s">
        <v>4068</v>
      </c>
      <c r="P1189" s="263" t="s">
        <v>3964</v>
      </c>
      <c r="Q1189" s="263" t="s">
        <v>3680</v>
      </c>
      <c r="R1189" s="126"/>
    </row>
    <row r="1190" spans="1:18" s="34" customFormat="1" ht="135" hidden="1" customHeight="1" outlineLevel="4" x14ac:dyDescent="0.25">
      <c r="A1190" s="110">
        <v>326</v>
      </c>
      <c r="B1190" s="144" t="s">
        <v>1949</v>
      </c>
      <c r="C1190" s="106" t="s">
        <v>1123</v>
      </c>
      <c r="D1190" s="110">
        <v>1</v>
      </c>
      <c r="E1190" s="110" t="s">
        <v>4237</v>
      </c>
      <c r="F1190" s="122">
        <v>230395</v>
      </c>
      <c r="G1190" s="122">
        <v>230395</v>
      </c>
      <c r="H1190" s="122">
        <v>0</v>
      </c>
      <c r="I1190" s="122">
        <f t="shared" si="97"/>
        <v>0</v>
      </c>
      <c r="J1190" s="110" t="s">
        <v>2325</v>
      </c>
      <c r="K1190" s="122" t="s">
        <v>1578</v>
      </c>
      <c r="L1190" s="110" t="s">
        <v>890</v>
      </c>
      <c r="M1190" s="267" t="s">
        <v>4760</v>
      </c>
      <c r="N1190" s="264">
        <v>43301</v>
      </c>
      <c r="O1190" s="263" t="s">
        <v>4068</v>
      </c>
      <c r="P1190" s="263" t="s">
        <v>3964</v>
      </c>
      <c r="Q1190" s="263" t="s">
        <v>3680</v>
      </c>
      <c r="R1190" s="126"/>
    </row>
    <row r="1191" spans="1:18" s="34" customFormat="1" ht="195" hidden="1" customHeight="1" outlineLevel="4" x14ac:dyDescent="0.25">
      <c r="A1191" s="110">
        <v>327</v>
      </c>
      <c r="B1191" s="144" t="s">
        <v>1950</v>
      </c>
      <c r="C1191" s="106" t="s">
        <v>1123</v>
      </c>
      <c r="D1191" s="110">
        <v>2</v>
      </c>
      <c r="E1191" s="110" t="s">
        <v>4237</v>
      </c>
      <c r="F1191" s="122">
        <v>527990</v>
      </c>
      <c r="G1191" s="122">
        <v>527990</v>
      </c>
      <c r="H1191" s="122">
        <v>0</v>
      </c>
      <c r="I1191" s="122">
        <f t="shared" si="97"/>
        <v>0</v>
      </c>
      <c r="J1191" s="110" t="s">
        <v>2325</v>
      </c>
      <c r="K1191" s="122" t="s">
        <v>1578</v>
      </c>
      <c r="L1191" s="110" t="s">
        <v>890</v>
      </c>
      <c r="M1191" s="267" t="s">
        <v>4760</v>
      </c>
      <c r="N1191" s="264">
        <v>43301</v>
      </c>
      <c r="O1191" s="263" t="s">
        <v>4068</v>
      </c>
      <c r="P1191" s="263" t="s">
        <v>3964</v>
      </c>
      <c r="Q1191" s="263" t="s">
        <v>3680</v>
      </c>
      <c r="R1191" s="126"/>
    </row>
    <row r="1192" spans="1:18" s="34" customFormat="1" ht="120" hidden="1" customHeight="1" outlineLevel="4" x14ac:dyDescent="0.25">
      <c r="A1192" s="110">
        <v>328</v>
      </c>
      <c r="B1192" s="144" t="s">
        <v>1951</v>
      </c>
      <c r="C1192" s="106" t="s">
        <v>1123</v>
      </c>
      <c r="D1192" s="110">
        <v>8</v>
      </c>
      <c r="E1192" s="110" t="s">
        <v>4237</v>
      </c>
      <c r="F1192" s="122">
        <v>1548760</v>
      </c>
      <c r="G1192" s="122">
        <v>1548760</v>
      </c>
      <c r="H1192" s="122">
        <v>0</v>
      </c>
      <c r="I1192" s="122">
        <f t="shared" si="97"/>
        <v>0</v>
      </c>
      <c r="J1192" s="110" t="s">
        <v>2325</v>
      </c>
      <c r="K1192" s="122" t="s">
        <v>1578</v>
      </c>
      <c r="L1192" s="110" t="s">
        <v>890</v>
      </c>
      <c r="M1192" s="267" t="s">
        <v>4760</v>
      </c>
      <c r="N1192" s="264">
        <v>43301</v>
      </c>
      <c r="O1192" s="263" t="s">
        <v>4068</v>
      </c>
      <c r="P1192" s="263" t="s">
        <v>3964</v>
      </c>
      <c r="Q1192" s="263" t="s">
        <v>3680</v>
      </c>
      <c r="R1192" s="126"/>
    </row>
    <row r="1193" spans="1:18" s="34" customFormat="1" ht="30" hidden="1" customHeight="1" outlineLevel="4" x14ac:dyDescent="0.25">
      <c r="A1193" s="110">
        <v>329</v>
      </c>
      <c r="B1193" s="144" t="s">
        <v>1952</v>
      </c>
      <c r="C1193" s="106" t="s">
        <v>1123</v>
      </c>
      <c r="D1193" s="110">
        <v>2</v>
      </c>
      <c r="E1193" s="110" t="s">
        <v>4237</v>
      </c>
      <c r="F1193" s="122">
        <v>110980.36</v>
      </c>
      <c r="G1193" s="122">
        <v>110980.36</v>
      </c>
      <c r="H1193" s="122">
        <v>0</v>
      </c>
      <c r="I1193" s="122">
        <f t="shared" si="97"/>
        <v>0</v>
      </c>
      <c r="J1193" s="110" t="s">
        <v>2326</v>
      </c>
      <c r="K1193" s="106" t="s">
        <v>2298</v>
      </c>
      <c r="L1193" s="110" t="s">
        <v>890</v>
      </c>
      <c r="M1193" s="267" t="s">
        <v>4760</v>
      </c>
      <c r="N1193" s="264">
        <v>43259</v>
      </c>
      <c r="O1193" s="263" t="s">
        <v>4053</v>
      </c>
      <c r="P1193" s="264">
        <v>43830</v>
      </c>
      <c r="Q1193" s="263" t="s">
        <v>3680</v>
      </c>
      <c r="R1193" s="126"/>
    </row>
    <row r="1194" spans="1:18" s="34" customFormat="1" ht="90" hidden="1" customHeight="1" outlineLevel="4" x14ac:dyDescent="0.25">
      <c r="A1194" s="110">
        <v>330</v>
      </c>
      <c r="B1194" s="144" t="s">
        <v>1953</v>
      </c>
      <c r="C1194" s="106" t="s">
        <v>1123</v>
      </c>
      <c r="D1194" s="110">
        <v>6</v>
      </c>
      <c r="E1194" s="110" t="s">
        <v>4237</v>
      </c>
      <c r="F1194" s="122">
        <v>981428.58</v>
      </c>
      <c r="G1194" s="122">
        <v>981428.58</v>
      </c>
      <c r="H1194" s="122">
        <v>0</v>
      </c>
      <c r="I1194" s="122">
        <f t="shared" si="97"/>
        <v>0</v>
      </c>
      <c r="J1194" s="110" t="s">
        <v>2326</v>
      </c>
      <c r="K1194" s="106" t="s">
        <v>2298</v>
      </c>
      <c r="L1194" s="110" t="s">
        <v>890</v>
      </c>
      <c r="M1194" s="267" t="s">
        <v>4760</v>
      </c>
      <c r="N1194" s="264">
        <v>43259</v>
      </c>
      <c r="O1194" s="263" t="s">
        <v>4053</v>
      </c>
      <c r="P1194" s="264">
        <v>43830</v>
      </c>
      <c r="Q1194" s="263" t="s">
        <v>3680</v>
      </c>
      <c r="R1194" s="126"/>
    </row>
    <row r="1195" spans="1:18" s="34" customFormat="1" ht="30" hidden="1" customHeight="1" outlineLevel="4" x14ac:dyDescent="0.25">
      <c r="A1195" s="110">
        <v>331</v>
      </c>
      <c r="B1195" s="144" t="s">
        <v>1954</v>
      </c>
      <c r="C1195" s="106" t="s">
        <v>1123</v>
      </c>
      <c r="D1195" s="110">
        <v>1</v>
      </c>
      <c r="E1195" s="110" t="s">
        <v>4237</v>
      </c>
      <c r="F1195" s="122">
        <v>31696.43</v>
      </c>
      <c r="G1195" s="122">
        <v>31696.43</v>
      </c>
      <c r="H1195" s="122">
        <v>0</v>
      </c>
      <c r="I1195" s="122">
        <f t="shared" si="97"/>
        <v>0</v>
      </c>
      <c r="J1195" s="110" t="s">
        <v>2326</v>
      </c>
      <c r="K1195" s="106" t="s">
        <v>2298</v>
      </c>
      <c r="L1195" s="110" t="s">
        <v>890</v>
      </c>
      <c r="M1195" s="267" t="s">
        <v>4760</v>
      </c>
      <c r="N1195" s="264">
        <v>43259</v>
      </c>
      <c r="O1195" s="263" t="s">
        <v>4053</v>
      </c>
      <c r="P1195" s="264">
        <v>43830</v>
      </c>
      <c r="Q1195" s="263" t="s">
        <v>3680</v>
      </c>
      <c r="R1195" s="126"/>
    </row>
    <row r="1196" spans="1:18" s="34" customFormat="1" ht="30" hidden="1" customHeight="1" outlineLevel="4" x14ac:dyDescent="0.25">
      <c r="A1196" s="110">
        <v>332</v>
      </c>
      <c r="B1196" s="144" t="s">
        <v>1955</v>
      </c>
      <c r="C1196" s="106" t="s">
        <v>1123</v>
      </c>
      <c r="D1196" s="110">
        <v>1</v>
      </c>
      <c r="E1196" s="110" t="s">
        <v>4237</v>
      </c>
      <c r="F1196" s="122">
        <v>40178.57</v>
      </c>
      <c r="G1196" s="122">
        <v>40178.57</v>
      </c>
      <c r="H1196" s="122">
        <v>0</v>
      </c>
      <c r="I1196" s="122">
        <f t="shared" si="97"/>
        <v>0</v>
      </c>
      <c r="J1196" s="110" t="s">
        <v>2326</v>
      </c>
      <c r="K1196" s="106" t="s">
        <v>2298</v>
      </c>
      <c r="L1196" s="110" t="s">
        <v>890</v>
      </c>
      <c r="M1196" s="267" t="s">
        <v>4760</v>
      </c>
      <c r="N1196" s="264">
        <v>43259</v>
      </c>
      <c r="O1196" s="263" t="s">
        <v>4053</v>
      </c>
      <c r="P1196" s="264">
        <v>43830</v>
      </c>
      <c r="Q1196" s="263" t="s">
        <v>3680</v>
      </c>
      <c r="R1196" s="126"/>
    </row>
    <row r="1197" spans="1:18" s="34" customFormat="1" ht="30" hidden="1" customHeight="1" outlineLevel="4" x14ac:dyDescent="0.25">
      <c r="A1197" s="110">
        <v>333</v>
      </c>
      <c r="B1197" s="144" t="s">
        <v>1956</v>
      </c>
      <c r="C1197" s="106" t="s">
        <v>1123</v>
      </c>
      <c r="D1197" s="110">
        <v>5</v>
      </c>
      <c r="E1197" s="53" t="s">
        <v>2295</v>
      </c>
      <c r="F1197" s="122">
        <v>33482.15</v>
      </c>
      <c r="G1197" s="122">
        <v>33482.15</v>
      </c>
      <c r="H1197" s="122">
        <v>0</v>
      </c>
      <c r="I1197" s="122">
        <f t="shared" si="97"/>
        <v>0</v>
      </c>
      <c r="J1197" s="110" t="s">
        <v>2326</v>
      </c>
      <c r="K1197" s="106" t="s">
        <v>2298</v>
      </c>
      <c r="L1197" s="110" t="s">
        <v>890</v>
      </c>
      <c r="M1197" s="267" t="s">
        <v>4760</v>
      </c>
      <c r="N1197" s="264">
        <v>43259</v>
      </c>
      <c r="O1197" s="263" t="s">
        <v>4053</v>
      </c>
      <c r="P1197" s="264">
        <v>43830</v>
      </c>
      <c r="Q1197" s="263" t="s">
        <v>3680</v>
      </c>
      <c r="R1197" s="126"/>
    </row>
    <row r="1198" spans="1:18" s="34" customFormat="1" ht="45" hidden="1" customHeight="1" outlineLevel="4" x14ac:dyDescent="0.25">
      <c r="A1198" s="110">
        <v>334</v>
      </c>
      <c r="B1198" s="144" t="s">
        <v>1957</v>
      </c>
      <c r="C1198" s="106" t="s">
        <v>1123</v>
      </c>
      <c r="D1198" s="110">
        <v>1</v>
      </c>
      <c r="E1198" s="110" t="s">
        <v>724</v>
      </c>
      <c r="F1198" s="122">
        <v>25370.54</v>
      </c>
      <c r="G1198" s="122">
        <v>25370.54</v>
      </c>
      <c r="H1198" s="122">
        <v>0</v>
      </c>
      <c r="I1198" s="122">
        <f t="shared" si="97"/>
        <v>0</v>
      </c>
      <c r="J1198" s="110" t="s">
        <v>2326</v>
      </c>
      <c r="K1198" s="106" t="s">
        <v>2298</v>
      </c>
      <c r="L1198" s="110" t="s">
        <v>890</v>
      </c>
      <c r="M1198" s="267" t="s">
        <v>4760</v>
      </c>
      <c r="N1198" s="264">
        <v>43259</v>
      </c>
      <c r="O1198" s="263" t="s">
        <v>4053</v>
      </c>
      <c r="P1198" s="264">
        <v>43830</v>
      </c>
      <c r="Q1198" s="263" t="s">
        <v>3680</v>
      </c>
      <c r="R1198" s="126"/>
    </row>
    <row r="1199" spans="1:18" s="34" customFormat="1" ht="45" hidden="1" customHeight="1" outlineLevel="4" x14ac:dyDescent="0.25">
      <c r="A1199" s="110">
        <v>335</v>
      </c>
      <c r="B1199" s="144" t="s">
        <v>1958</v>
      </c>
      <c r="C1199" s="106" t="s">
        <v>1123</v>
      </c>
      <c r="D1199" s="110">
        <v>0</v>
      </c>
      <c r="E1199" s="110" t="s">
        <v>724</v>
      </c>
      <c r="F1199" s="122">
        <v>0</v>
      </c>
      <c r="G1199" s="122"/>
      <c r="H1199" s="122"/>
      <c r="I1199" s="122" t="e">
        <f t="shared" si="97"/>
        <v>#DIV/0!</v>
      </c>
      <c r="J1199" s="110" t="s">
        <v>2326</v>
      </c>
      <c r="K1199" s="106" t="s">
        <v>2298</v>
      </c>
      <c r="L1199" s="110" t="s">
        <v>890</v>
      </c>
      <c r="M1199" s="267" t="s">
        <v>4760</v>
      </c>
      <c r="N1199" s="264">
        <v>43259</v>
      </c>
      <c r="O1199" s="263" t="s">
        <v>4053</v>
      </c>
      <c r="P1199" s="264">
        <v>43830</v>
      </c>
      <c r="Q1199" s="263" t="s">
        <v>3680</v>
      </c>
      <c r="R1199" s="126"/>
    </row>
    <row r="1200" spans="1:18" s="34" customFormat="1" ht="60" hidden="1" customHeight="1" outlineLevel="4" x14ac:dyDescent="0.25">
      <c r="A1200" s="110">
        <v>336</v>
      </c>
      <c r="B1200" s="144" t="s">
        <v>1959</v>
      </c>
      <c r="C1200" s="106" t="s">
        <v>1123</v>
      </c>
      <c r="D1200" s="110">
        <v>1</v>
      </c>
      <c r="E1200" s="110" t="s">
        <v>724</v>
      </c>
      <c r="F1200" s="122">
        <v>223437.49999999997</v>
      </c>
      <c r="G1200" s="122">
        <v>223437.49999999997</v>
      </c>
      <c r="H1200" s="122">
        <v>0</v>
      </c>
      <c r="I1200" s="122">
        <f t="shared" si="97"/>
        <v>0</v>
      </c>
      <c r="J1200" s="110" t="s">
        <v>2326</v>
      </c>
      <c r="K1200" s="106" t="s">
        <v>2298</v>
      </c>
      <c r="L1200" s="110" t="s">
        <v>890</v>
      </c>
      <c r="M1200" s="267" t="s">
        <v>4760</v>
      </c>
      <c r="N1200" s="264">
        <v>43259</v>
      </c>
      <c r="O1200" s="263" t="s">
        <v>4053</v>
      </c>
      <c r="P1200" s="264">
        <v>43830</v>
      </c>
      <c r="Q1200" s="263" t="s">
        <v>3680</v>
      </c>
      <c r="R1200" s="126"/>
    </row>
    <row r="1201" spans="1:18" s="34" customFormat="1" ht="45" hidden="1" customHeight="1" outlineLevel="4" x14ac:dyDescent="0.25">
      <c r="A1201" s="110">
        <v>337</v>
      </c>
      <c r="B1201" s="144" t="s">
        <v>1960</v>
      </c>
      <c r="C1201" s="106" t="s">
        <v>1123</v>
      </c>
      <c r="D1201" s="110">
        <v>130</v>
      </c>
      <c r="E1201" s="110" t="s">
        <v>4237</v>
      </c>
      <c r="F1201" s="122">
        <v>1097590</v>
      </c>
      <c r="G1201" s="122">
        <v>1097590</v>
      </c>
      <c r="H1201" s="122">
        <v>0</v>
      </c>
      <c r="I1201" s="122">
        <f t="shared" si="97"/>
        <v>0</v>
      </c>
      <c r="J1201" s="110" t="s">
        <v>2326</v>
      </c>
      <c r="K1201" s="106" t="s">
        <v>2298</v>
      </c>
      <c r="L1201" s="110" t="s">
        <v>890</v>
      </c>
      <c r="M1201" s="267" t="s">
        <v>4760</v>
      </c>
      <c r="N1201" s="264">
        <v>43259</v>
      </c>
      <c r="O1201" s="263" t="s">
        <v>4053</v>
      </c>
      <c r="P1201" s="264">
        <v>43830</v>
      </c>
      <c r="Q1201" s="263" t="s">
        <v>3680</v>
      </c>
      <c r="R1201" s="126"/>
    </row>
    <row r="1202" spans="1:18" s="34" customFormat="1" ht="75" hidden="1" customHeight="1" outlineLevel="4" x14ac:dyDescent="0.25">
      <c r="A1202" s="110">
        <v>338</v>
      </c>
      <c r="B1202" s="144" t="s">
        <v>1961</v>
      </c>
      <c r="C1202" s="106" t="s">
        <v>1123</v>
      </c>
      <c r="D1202" s="110">
        <v>3</v>
      </c>
      <c r="E1202" s="110" t="s">
        <v>4237</v>
      </c>
      <c r="F1202" s="122">
        <v>113839.29000000001</v>
      </c>
      <c r="G1202" s="122">
        <v>113839.29000000001</v>
      </c>
      <c r="H1202" s="122">
        <v>0</v>
      </c>
      <c r="I1202" s="122">
        <f t="shared" si="97"/>
        <v>0</v>
      </c>
      <c r="J1202" s="110" t="s">
        <v>2326</v>
      </c>
      <c r="K1202" s="106" t="s">
        <v>2298</v>
      </c>
      <c r="L1202" s="110" t="s">
        <v>890</v>
      </c>
      <c r="M1202" s="267" t="s">
        <v>4760</v>
      </c>
      <c r="N1202" s="264">
        <v>43259</v>
      </c>
      <c r="O1202" s="263" t="s">
        <v>4053</v>
      </c>
      <c r="P1202" s="264">
        <v>43830</v>
      </c>
      <c r="Q1202" s="263" t="s">
        <v>3680</v>
      </c>
      <c r="R1202" s="126"/>
    </row>
    <row r="1203" spans="1:18" s="34" customFormat="1" ht="75" hidden="1" customHeight="1" outlineLevel="4" x14ac:dyDescent="0.25">
      <c r="A1203" s="110">
        <v>339</v>
      </c>
      <c r="B1203" s="144" t="s">
        <v>1962</v>
      </c>
      <c r="C1203" s="106" t="s">
        <v>1123</v>
      </c>
      <c r="D1203" s="110">
        <v>3</v>
      </c>
      <c r="E1203" s="110" t="s">
        <v>4237</v>
      </c>
      <c r="F1203" s="122">
        <v>162053.58000000002</v>
      </c>
      <c r="G1203" s="122">
        <v>162053.58000000002</v>
      </c>
      <c r="H1203" s="122">
        <v>0</v>
      </c>
      <c r="I1203" s="122">
        <f t="shared" si="97"/>
        <v>0</v>
      </c>
      <c r="J1203" s="110" t="s">
        <v>2326</v>
      </c>
      <c r="K1203" s="106" t="s">
        <v>2298</v>
      </c>
      <c r="L1203" s="110" t="s">
        <v>890</v>
      </c>
      <c r="M1203" s="267" t="s">
        <v>4760</v>
      </c>
      <c r="N1203" s="264">
        <v>43259</v>
      </c>
      <c r="O1203" s="263" t="s">
        <v>4053</v>
      </c>
      <c r="P1203" s="264">
        <v>43830</v>
      </c>
      <c r="Q1203" s="263" t="s">
        <v>3680</v>
      </c>
      <c r="R1203" s="126"/>
    </row>
    <row r="1204" spans="1:18" s="34" customFormat="1" ht="90" hidden="1" customHeight="1" outlineLevel="4" x14ac:dyDescent="0.25">
      <c r="A1204" s="110">
        <v>340</v>
      </c>
      <c r="B1204" s="144" t="s">
        <v>1963</v>
      </c>
      <c r="C1204" s="106" t="s">
        <v>1123</v>
      </c>
      <c r="D1204" s="110">
        <v>6</v>
      </c>
      <c r="E1204" s="110" t="s">
        <v>4237</v>
      </c>
      <c r="F1204" s="122">
        <v>200892.84</v>
      </c>
      <c r="G1204" s="122">
        <v>200892.84</v>
      </c>
      <c r="H1204" s="122">
        <v>0</v>
      </c>
      <c r="I1204" s="122">
        <f t="shared" si="97"/>
        <v>0</v>
      </c>
      <c r="J1204" s="110" t="s">
        <v>2326</v>
      </c>
      <c r="K1204" s="106" t="s">
        <v>2298</v>
      </c>
      <c r="L1204" s="110" t="s">
        <v>890</v>
      </c>
      <c r="M1204" s="267" t="s">
        <v>4760</v>
      </c>
      <c r="N1204" s="264">
        <v>43259</v>
      </c>
      <c r="O1204" s="263" t="s">
        <v>4053</v>
      </c>
      <c r="P1204" s="264">
        <v>43830</v>
      </c>
      <c r="Q1204" s="263" t="s">
        <v>3680</v>
      </c>
      <c r="R1204" s="126"/>
    </row>
    <row r="1205" spans="1:18" s="34" customFormat="1" ht="105" hidden="1" customHeight="1" outlineLevel="4" x14ac:dyDescent="0.25">
      <c r="A1205" s="110">
        <v>341</v>
      </c>
      <c r="B1205" s="144" t="s">
        <v>1964</v>
      </c>
      <c r="C1205" s="106" t="s">
        <v>1123</v>
      </c>
      <c r="D1205" s="110">
        <v>6</v>
      </c>
      <c r="E1205" s="110" t="s">
        <v>4237</v>
      </c>
      <c r="F1205" s="122">
        <v>468749.99999999988</v>
      </c>
      <c r="G1205" s="122">
        <v>468749.99999999988</v>
      </c>
      <c r="H1205" s="122">
        <v>0</v>
      </c>
      <c r="I1205" s="122">
        <f t="shared" si="97"/>
        <v>0</v>
      </c>
      <c r="J1205" s="110" t="s">
        <v>2326</v>
      </c>
      <c r="K1205" s="106" t="s">
        <v>2298</v>
      </c>
      <c r="L1205" s="110" t="s">
        <v>890</v>
      </c>
      <c r="M1205" s="267" t="s">
        <v>4760</v>
      </c>
      <c r="N1205" s="264">
        <v>43259</v>
      </c>
      <c r="O1205" s="263" t="s">
        <v>4053</v>
      </c>
      <c r="P1205" s="264">
        <v>43830</v>
      </c>
      <c r="Q1205" s="263" t="s">
        <v>3680</v>
      </c>
      <c r="R1205" s="126"/>
    </row>
    <row r="1206" spans="1:18" s="34" customFormat="1" ht="60" hidden="1" customHeight="1" outlineLevel="4" x14ac:dyDescent="0.25">
      <c r="A1206" s="110">
        <v>342</v>
      </c>
      <c r="B1206" s="144" t="s">
        <v>1965</v>
      </c>
      <c r="C1206" s="106" t="s">
        <v>1123</v>
      </c>
      <c r="D1206" s="110">
        <v>15</v>
      </c>
      <c r="E1206" s="110" t="s">
        <v>4237</v>
      </c>
      <c r="F1206" s="122">
        <v>1573660.6500000001</v>
      </c>
      <c r="G1206" s="122">
        <v>1573660.6500000001</v>
      </c>
      <c r="H1206" s="122">
        <v>0</v>
      </c>
      <c r="I1206" s="122">
        <f t="shared" si="97"/>
        <v>0</v>
      </c>
      <c r="J1206" s="110" t="s">
        <v>2326</v>
      </c>
      <c r="K1206" s="106" t="s">
        <v>2298</v>
      </c>
      <c r="L1206" s="110" t="s">
        <v>890</v>
      </c>
      <c r="M1206" s="267" t="s">
        <v>4760</v>
      </c>
      <c r="N1206" s="264">
        <v>43259</v>
      </c>
      <c r="O1206" s="263" t="s">
        <v>4053</v>
      </c>
      <c r="P1206" s="264">
        <v>43830</v>
      </c>
      <c r="Q1206" s="263" t="s">
        <v>3680</v>
      </c>
      <c r="R1206" s="126"/>
    </row>
    <row r="1207" spans="1:18" s="34" customFormat="1" ht="60" hidden="1" customHeight="1" outlineLevel="4" x14ac:dyDescent="0.25">
      <c r="A1207" s="110">
        <v>343</v>
      </c>
      <c r="B1207" s="144" t="s">
        <v>1966</v>
      </c>
      <c r="C1207" s="106" t="s">
        <v>1123</v>
      </c>
      <c r="D1207" s="110">
        <v>6</v>
      </c>
      <c r="E1207" s="110" t="s">
        <v>4237</v>
      </c>
      <c r="F1207" s="122">
        <v>696428.58</v>
      </c>
      <c r="G1207" s="122">
        <v>696428.58</v>
      </c>
      <c r="H1207" s="122">
        <v>0</v>
      </c>
      <c r="I1207" s="122">
        <f t="shared" si="97"/>
        <v>0</v>
      </c>
      <c r="J1207" s="110" t="s">
        <v>2326</v>
      </c>
      <c r="K1207" s="106" t="s">
        <v>2298</v>
      </c>
      <c r="L1207" s="110" t="s">
        <v>890</v>
      </c>
      <c r="M1207" s="267" t="s">
        <v>4760</v>
      </c>
      <c r="N1207" s="264">
        <v>43259</v>
      </c>
      <c r="O1207" s="263" t="s">
        <v>4053</v>
      </c>
      <c r="P1207" s="264">
        <v>43830</v>
      </c>
      <c r="Q1207" s="263" t="s">
        <v>3680</v>
      </c>
      <c r="R1207" s="126"/>
    </row>
    <row r="1208" spans="1:18" s="34" customFormat="1" ht="75" hidden="1" customHeight="1" outlineLevel="4" x14ac:dyDescent="0.25">
      <c r="A1208" s="110">
        <v>344</v>
      </c>
      <c r="B1208" s="144" t="s">
        <v>1967</v>
      </c>
      <c r="C1208" s="106" t="s">
        <v>1123</v>
      </c>
      <c r="D1208" s="110">
        <v>6</v>
      </c>
      <c r="E1208" s="110" t="s">
        <v>4237</v>
      </c>
      <c r="F1208" s="122">
        <v>348214.26</v>
      </c>
      <c r="G1208" s="122">
        <v>348214.26</v>
      </c>
      <c r="H1208" s="122">
        <v>0</v>
      </c>
      <c r="I1208" s="122">
        <f t="shared" si="97"/>
        <v>0</v>
      </c>
      <c r="J1208" s="110" t="s">
        <v>2326</v>
      </c>
      <c r="K1208" s="106" t="s">
        <v>2298</v>
      </c>
      <c r="L1208" s="110" t="s">
        <v>890</v>
      </c>
      <c r="M1208" s="267" t="s">
        <v>4760</v>
      </c>
      <c r="N1208" s="264">
        <v>43259</v>
      </c>
      <c r="O1208" s="263" t="s">
        <v>4053</v>
      </c>
      <c r="P1208" s="264">
        <v>43830</v>
      </c>
      <c r="Q1208" s="263" t="s">
        <v>3680</v>
      </c>
      <c r="R1208" s="126"/>
    </row>
    <row r="1209" spans="1:18" s="34" customFormat="1" ht="75" hidden="1" customHeight="1" outlineLevel="4" x14ac:dyDescent="0.25">
      <c r="A1209" s="110">
        <v>345</v>
      </c>
      <c r="B1209" s="144" t="s">
        <v>1968</v>
      </c>
      <c r="C1209" s="106" t="s">
        <v>1123</v>
      </c>
      <c r="D1209" s="110">
        <v>25</v>
      </c>
      <c r="E1209" s="110" t="s">
        <v>4237</v>
      </c>
      <c r="F1209" s="122">
        <v>2622767.75</v>
      </c>
      <c r="G1209" s="122">
        <v>2622767.75</v>
      </c>
      <c r="H1209" s="122">
        <v>0</v>
      </c>
      <c r="I1209" s="122">
        <f t="shared" si="97"/>
        <v>0</v>
      </c>
      <c r="J1209" s="110" t="s">
        <v>2326</v>
      </c>
      <c r="K1209" s="106" t="s">
        <v>2298</v>
      </c>
      <c r="L1209" s="110" t="s">
        <v>890</v>
      </c>
      <c r="M1209" s="267" t="s">
        <v>4760</v>
      </c>
      <c r="N1209" s="264">
        <v>43259</v>
      </c>
      <c r="O1209" s="263" t="s">
        <v>4053</v>
      </c>
      <c r="P1209" s="264">
        <v>43830</v>
      </c>
      <c r="Q1209" s="263" t="s">
        <v>3680</v>
      </c>
      <c r="R1209" s="126"/>
    </row>
    <row r="1210" spans="1:18" s="34" customFormat="1" ht="90" hidden="1" customHeight="1" outlineLevel="4" x14ac:dyDescent="0.25">
      <c r="A1210" s="110">
        <v>346</v>
      </c>
      <c r="B1210" s="144" t="s">
        <v>1969</v>
      </c>
      <c r="C1210" s="106" t="s">
        <v>1123</v>
      </c>
      <c r="D1210" s="110">
        <v>6</v>
      </c>
      <c r="E1210" s="110" t="s">
        <v>4237</v>
      </c>
      <c r="F1210" s="122">
        <v>353571.42</v>
      </c>
      <c r="G1210" s="122">
        <v>353571.42</v>
      </c>
      <c r="H1210" s="122">
        <v>0</v>
      </c>
      <c r="I1210" s="122">
        <f t="shared" si="97"/>
        <v>0</v>
      </c>
      <c r="J1210" s="110" t="s">
        <v>2326</v>
      </c>
      <c r="K1210" s="106" t="s">
        <v>2298</v>
      </c>
      <c r="L1210" s="110" t="s">
        <v>890</v>
      </c>
      <c r="M1210" s="267" t="s">
        <v>4760</v>
      </c>
      <c r="N1210" s="264">
        <v>43259</v>
      </c>
      <c r="O1210" s="263" t="s">
        <v>4053</v>
      </c>
      <c r="P1210" s="264">
        <v>43830</v>
      </c>
      <c r="Q1210" s="263" t="s">
        <v>3680</v>
      </c>
      <c r="R1210" s="126"/>
    </row>
    <row r="1211" spans="1:18" s="34" customFormat="1" ht="90" hidden="1" customHeight="1" outlineLevel="4" x14ac:dyDescent="0.25">
      <c r="A1211" s="110">
        <v>347</v>
      </c>
      <c r="B1211" s="144" t="s">
        <v>1970</v>
      </c>
      <c r="C1211" s="106" t="s">
        <v>1123</v>
      </c>
      <c r="D1211" s="110">
        <v>6</v>
      </c>
      <c r="E1211" s="110" t="s">
        <v>4237</v>
      </c>
      <c r="F1211" s="122">
        <v>669642.84</v>
      </c>
      <c r="G1211" s="122">
        <v>669642.84</v>
      </c>
      <c r="H1211" s="122">
        <v>0</v>
      </c>
      <c r="I1211" s="122">
        <f t="shared" si="97"/>
        <v>0</v>
      </c>
      <c r="J1211" s="110" t="s">
        <v>2326</v>
      </c>
      <c r="K1211" s="106" t="s">
        <v>2298</v>
      </c>
      <c r="L1211" s="110" t="s">
        <v>890</v>
      </c>
      <c r="M1211" s="267" t="s">
        <v>4760</v>
      </c>
      <c r="N1211" s="264">
        <v>43259</v>
      </c>
      <c r="O1211" s="263" t="s">
        <v>4053</v>
      </c>
      <c r="P1211" s="264">
        <v>43830</v>
      </c>
      <c r="Q1211" s="263" t="s">
        <v>3680</v>
      </c>
      <c r="R1211" s="126"/>
    </row>
    <row r="1212" spans="1:18" s="34" customFormat="1" ht="30" hidden="1" customHeight="1" outlineLevel="4" x14ac:dyDescent="0.25">
      <c r="A1212" s="110">
        <v>348</v>
      </c>
      <c r="B1212" s="144" t="s">
        <v>1971</v>
      </c>
      <c r="C1212" s="106" t="s">
        <v>1123</v>
      </c>
      <c r="D1212" s="110">
        <v>0</v>
      </c>
      <c r="E1212" s="53" t="s">
        <v>2295</v>
      </c>
      <c r="F1212" s="122">
        <v>0</v>
      </c>
      <c r="G1212" s="122"/>
      <c r="H1212" s="122"/>
      <c r="I1212" s="122" t="e">
        <f t="shared" si="97"/>
        <v>#DIV/0!</v>
      </c>
      <c r="J1212" s="110" t="s">
        <v>2326</v>
      </c>
      <c r="K1212" s="106" t="s">
        <v>2298</v>
      </c>
      <c r="L1212" s="110" t="s">
        <v>890</v>
      </c>
      <c r="M1212" s="267" t="s">
        <v>4760</v>
      </c>
      <c r="N1212" s="264">
        <v>43259</v>
      </c>
      <c r="O1212" s="263" t="s">
        <v>4053</v>
      </c>
      <c r="P1212" s="264">
        <v>43830</v>
      </c>
      <c r="Q1212" s="263" t="s">
        <v>3680</v>
      </c>
      <c r="R1212" s="126"/>
    </row>
    <row r="1213" spans="1:18" s="34" customFormat="1" ht="30" hidden="1" customHeight="1" outlineLevel="4" x14ac:dyDescent="0.25">
      <c r="A1213" s="110">
        <v>349</v>
      </c>
      <c r="B1213" s="144" t="s">
        <v>1972</v>
      </c>
      <c r="C1213" s="106" t="s">
        <v>1123</v>
      </c>
      <c r="D1213" s="110">
        <v>0</v>
      </c>
      <c r="E1213" s="53" t="s">
        <v>2295</v>
      </c>
      <c r="F1213" s="122">
        <v>0</v>
      </c>
      <c r="G1213" s="122"/>
      <c r="H1213" s="122"/>
      <c r="I1213" s="122" t="e">
        <f t="shared" si="97"/>
        <v>#DIV/0!</v>
      </c>
      <c r="J1213" s="110" t="s">
        <v>2326</v>
      </c>
      <c r="K1213" s="106" t="s">
        <v>2298</v>
      </c>
      <c r="L1213" s="110" t="s">
        <v>890</v>
      </c>
      <c r="M1213" s="267" t="s">
        <v>4760</v>
      </c>
      <c r="N1213" s="264">
        <v>43259</v>
      </c>
      <c r="O1213" s="263" t="s">
        <v>4053</v>
      </c>
      <c r="P1213" s="264">
        <v>43830</v>
      </c>
      <c r="Q1213" s="263" t="s">
        <v>3680</v>
      </c>
      <c r="R1213" s="126"/>
    </row>
    <row r="1214" spans="1:18" s="34" customFormat="1" ht="30" hidden="1" customHeight="1" outlineLevel="4" x14ac:dyDescent="0.25">
      <c r="A1214" s="110">
        <v>350</v>
      </c>
      <c r="B1214" s="144" t="s">
        <v>1973</v>
      </c>
      <c r="C1214" s="106" t="s">
        <v>1123</v>
      </c>
      <c r="D1214" s="110">
        <v>0</v>
      </c>
      <c r="E1214" s="53" t="s">
        <v>2295</v>
      </c>
      <c r="F1214" s="122">
        <v>0</v>
      </c>
      <c r="G1214" s="122"/>
      <c r="H1214" s="122"/>
      <c r="I1214" s="122" t="e">
        <f t="shared" si="97"/>
        <v>#DIV/0!</v>
      </c>
      <c r="J1214" s="110" t="s">
        <v>2326</v>
      </c>
      <c r="K1214" s="106" t="s">
        <v>2298</v>
      </c>
      <c r="L1214" s="110" t="s">
        <v>890</v>
      </c>
      <c r="M1214" s="267" t="s">
        <v>4760</v>
      </c>
      <c r="N1214" s="264">
        <v>43259</v>
      </c>
      <c r="O1214" s="263" t="s">
        <v>4053</v>
      </c>
      <c r="P1214" s="264">
        <v>43830</v>
      </c>
      <c r="Q1214" s="263" t="s">
        <v>3680</v>
      </c>
      <c r="R1214" s="126"/>
    </row>
    <row r="1215" spans="1:18" s="34" customFormat="1" ht="60" hidden="1" customHeight="1" outlineLevel="4" x14ac:dyDescent="0.25">
      <c r="A1215" s="110">
        <v>351</v>
      </c>
      <c r="B1215" s="144" t="s">
        <v>1974</v>
      </c>
      <c r="C1215" s="106" t="s">
        <v>1123</v>
      </c>
      <c r="D1215" s="110">
        <v>5</v>
      </c>
      <c r="E1215" s="110" t="s">
        <v>4237</v>
      </c>
      <c r="F1215" s="122">
        <v>343750</v>
      </c>
      <c r="G1215" s="122">
        <v>343750</v>
      </c>
      <c r="H1215" s="122">
        <v>0</v>
      </c>
      <c r="I1215" s="122">
        <f t="shared" si="97"/>
        <v>0</v>
      </c>
      <c r="J1215" s="110" t="s">
        <v>2326</v>
      </c>
      <c r="K1215" s="106" t="s">
        <v>2298</v>
      </c>
      <c r="L1215" s="110" t="s">
        <v>890</v>
      </c>
      <c r="M1215" s="267" t="s">
        <v>4760</v>
      </c>
      <c r="N1215" s="264">
        <v>43259</v>
      </c>
      <c r="O1215" s="263" t="s">
        <v>4053</v>
      </c>
      <c r="P1215" s="264">
        <v>43830</v>
      </c>
      <c r="Q1215" s="263" t="s">
        <v>3680</v>
      </c>
      <c r="R1215" s="126"/>
    </row>
    <row r="1216" spans="1:18" s="34" customFormat="1" ht="75" hidden="1" customHeight="1" outlineLevel="4" x14ac:dyDescent="0.25">
      <c r="A1216" s="110">
        <v>352</v>
      </c>
      <c r="B1216" s="144" t="s">
        <v>1975</v>
      </c>
      <c r="C1216" s="106" t="s">
        <v>1123</v>
      </c>
      <c r="D1216" s="110">
        <v>0</v>
      </c>
      <c r="E1216" s="110" t="s">
        <v>4237</v>
      </c>
      <c r="F1216" s="122">
        <v>0</v>
      </c>
      <c r="G1216" s="122"/>
      <c r="H1216" s="122"/>
      <c r="I1216" s="122" t="e">
        <f t="shared" si="97"/>
        <v>#DIV/0!</v>
      </c>
      <c r="J1216" s="110" t="s">
        <v>2326</v>
      </c>
      <c r="K1216" s="106" t="s">
        <v>2298</v>
      </c>
      <c r="L1216" s="110" t="s">
        <v>890</v>
      </c>
      <c r="M1216" s="267" t="s">
        <v>4760</v>
      </c>
      <c r="N1216" s="264">
        <v>43259</v>
      </c>
      <c r="O1216" s="263" t="s">
        <v>4053</v>
      </c>
      <c r="P1216" s="264">
        <v>43830</v>
      </c>
      <c r="Q1216" s="263" t="s">
        <v>3680</v>
      </c>
      <c r="R1216" s="126"/>
    </row>
    <row r="1217" spans="1:18" s="34" customFormat="1" ht="30" hidden="1" customHeight="1" outlineLevel="4" x14ac:dyDescent="0.25">
      <c r="A1217" s="110">
        <v>353</v>
      </c>
      <c r="B1217" s="144" t="s">
        <v>1976</v>
      </c>
      <c r="C1217" s="106" t="s">
        <v>1123</v>
      </c>
      <c r="D1217" s="110">
        <v>15</v>
      </c>
      <c r="E1217" s="110" t="s">
        <v>4237</v>
      </c>
      <c r="F1217" s="122">
        <v>7191964.3499999996</v>
      </c>
      <c r="G1217" s="122">
        <v>7191964.3499999996</v>
      </c>
      <c r="H1217" s="122">
        <v>0</v>
      </c>
      <c r="I1217" s="122">
        <f t="shared" si="97"/>
        <v>0</v>
      </c>
      <c r="J1217" s="110" t="s">
        <v>2326</v>
      </c>
      <c r="K1217" s="106" t="s">
        <v>2298</v>
      </c>
      <c r="L1217" s="110" t="s">
        <v>890</v>
      </c>
      <c r="M1217" s="267" t="s">
        <v>4760</v>
      </c>
      <c r="N1217" s="264">
        <v>43259</v>
      </c>
      <c r="O1217" s="263" t="s">
        <v>4053</v>
      </c>
      <c r="P1217" s="264">
        <v>43830</v>
      </c>
      <c r="Q1217" s="263" t="s">
        <v>3680</v>
      </c>
      <c r="R1217" s="126"/>
    </row>
    <row r="1218" spans="1:18" s="34" customFormat="1" ht="30" hidden="1" customHeight="1" outlineLevel="4" x14ac:dyDescent="0.25">
      <c r="A1218" s="110">
        <v>354</v>
      </c>
      <c r="B1218" s="144" t="s">
        <v>1977</v>
      </c>
      <c r="C1218" s="106" t="s">
        <v>1123</v>
      </c>
      <c r="D1218" s="110">
        <v>15</v>
      </c>
      <c r="E1218" s="110" t="s">
        <v>4237</v>
      </c>
      <c r="F1218" s="122">
        <v>1058035.6500000001</v>
      </c>
      <c r="G1218" s="122">
        <v>1058035.6500000001</v>
      </c>
      <c r="H1218" s="122">
        <v>0</v>
      </c>
      <c r="I1218" s="122">
        <f t="shared" si="97"/>
        <v>0</v>
      </c>
      <c r="J1218" s="110" t="s">
        <v>2326</v>
      </c>
      <c r="K1218" s="106" t="s">
        <v>2298</v>
      </c>
      <c r="L1218" s="110" t="s">
        <v>890</v>
      </c>
      <c r="M1218" s="267" t="s">
        <v>4760</v>
      </c>
      <c r="N1218" s="264">
        <v>43259</v>
      </c>
      <c r="O1218" s="263" t="s">
        <v>4053</v>
      </c>
      <c r="P1218" s="264">
        <v>43830</v>
      </c>
      <c r="Q1218" s="263" t="s">
        <v>3680</v>
      </c>
      <c r="R1218" s="126"/>
    </row>
    <row r="1219" spans="1:18" s="34" customFormat="1" ht="30" hidden="1" customHeight="1" outlineLevel="4" x14ac:dyDescent="0.25">
      <c r="A1219" s="110">
        <v>355</v>
      </c>
      <c r="B1219" s="144" t="s">
        <v>1978</v>
      </c>
      <c r="C1219" s="106" t="s">
        <v>1123</v>
      </c>
      <c r="D1219" s="110">
        <v>2</v>
      </c>
      <c r="E1219" s="110" t="s">
        <v>4237</v>
      </c>
      <c r="F1219" s="122">
        <v>125956.62</v>
      </c>
      <c r="G1219" s="122">
        <v>125956.62</v>
      </c>
      <c r="H1219" s="122">
        <v>0</v>
      </c>
      <c r="I1219" s="122">
        <f t="shared" si="97"/>
        <v>0</v>
      </c>
      <c r="J1219" s="110" t="s">
        <v>2326</v>
      </c>
      <c r="K1219" s="106" t="s">
        <v>2298</v>
      </c>
      <c r="L1219" s="110" t="s">
        <v>890</v>
      </c>
      <c r="M1219" s="267" t="s">
        <v>4760</v>
      </c>
      <c r="N1219" s="264">
        <v>43259</v>
      </c>
      <c r="O1219" s="263" t="s">
        <v>4053</v>
      </c>
      <c r="P1219" s="264">
        <v>43830</v>
      </c>
      <c r="Q1219" s="263" t="s">
        <v>3680</v>
      </c>
      <c r="R1219" s="126"/>
    </row>
    <row r="1220" spans="1:18" s="34" customFormat="1" ht="75" hidden="1" customHeight="1" outlineLevel="4" x14ac:dyDescent="0.25">
      <c r="A1220" s="110">
        <v>356</v>
      </c>
      <c r="B1220" s="144" t="s">
        <v>1979</v>
      </c>
      <c r="C1220" s="106" t="s">
        <v>1123</v>
      </c>
      <c r="D1220" s="110">
        <v>10</v>
      </c>
      <c r="E1220" s="110" t="s">
        <v>4237</v>
      </c>
      <c r="F1220" s="122">
        <v>687500</v>
      </c>
      <c r="G1220" s="122">
        <v>687500</v>
      </c>
      <c r="H1220" s="122">
        <v>0</v>
      </c>
      <c r="I1220" s="122">
        <f t="shared" si="97"/>
        <v>0</v>
      </c>
      <c r="J1220" s="110" t="s">
        <v>2326</v>
      </c>
      <c r="K1220" s="106" t="s">
        <v>2298</v>
      </c>
      <c r="L1220" s="110" t="s">
        <v>890</v>
      </c>
      <c r="M1220" s="267" t="s">
        <v>4760</v>
      </c>
      <c r="N1220" s="264">
        <v>43259</v>
      </c>
      <c r="O1220" s="263" t="s">
        <v>4053</v>
      </c>
      <c r="P1220" s="264">
        <v>43830</v>
      </c>
      <c r="Q1220" s="263" t="s">
        <v>3680</v>
      </c>
      <c r="R1220" s="126"/>
    </row>
    <row r="1221" spans="1:18" s="34" customFormat="1" ht="75" hidden="1" customHeight="1" outlineLevel="4" x14ac:dyDescent="0.25">
      <c r="A1221" s="110">
        <v>357</v>
      </c>
      <c r="B1221" s="144" t="s">
        <v>1980</v>
      </c>
      <c r="C1221" s="106" t="s">
        <v>1123</v>
      </c>
      <c r="D1221" s="110">
        <v>0</v>
      </c>
      <c r="E1221" s="110" t="s">
        <v>4237</v>
      </c>
      <c r="F1221" s="122">
        <v>0</v>
      </c>
      <c r="G1221" s="122"/>
      <c r="H1221" s="122"/>
      <c r="I1221" s="122" t="e">
        <f t="shared" si="97"/>
        <v>#DIV/0!</v>
      </c>
      <c r="J1221" s="110" t="s">
        <v>2326</v>
      </c>
      <c r="K1221" s="106" t="s">
        <v>2298</v>
      </c>
      <c r="L1221" s="110" t="s">
        <v>890</v>
      </c>
      <c r="M1221" s="267" t="s">
        <v>4760</v>
      </c>
      <c r="N1221" s="264">
        <v>43259</v>
      </c>
      <c r="O1221" s="263" t="s">
        <v>4053</v>
      </c>
      <c r="P1221" s="264">
        <v>43830</v>
      </c>
      <c r="Q1221" s="263" t="s">
        <v>3680</v>
      </c>
      <c r="R1221" s="126"/>
    </row>
    <row r="1222" spans="1:18" s="34" customFormat="1" ht="60" hidden="1" customHeight="1" outlineLevel="4" x14ac:dyDescent="0.25">
      <c r="A1222" s="110">
        <v>358</v>
      </c>
      <c r="B1222" s="144" t="s">
        <v>1981</v>
      </c>
      <c r="C1222" s="106" t="s">
        <v>1123</v>
      </c>
      <c r="D1222" s="110">
        <v>0</v>
      </c>
      <c r="E1222" s="110" t="s">
        <v>4237</v>
      </c>
      <c r="F1222" s="122">
        <v>0</v>
      </c>
      <c r="G1222" s="122"/>
      <c r="H1222" s="122"/>
      <c r="I1222" s="122" t="e">
        <f t="shared" si="97"/>
        <v>#DIV/0!</v>
      </c>
      <c r="J1222" s="110" t="s">
        <v>2326</v>
      </c>
      <c r="K1222" s="106" t="s">
        <v>2298</v>
      </c>
      <c r="L1222" s="110" t="s">
        <v>890</v>
      </c>
      <c r="M1222" s="267" t="s">
        <v>4760</v>
      </c>
      <c r="N1222" s="264">
        <v>43259</v>
      </c>
      <c r="O1222" s="263" t="s">
        <v>4053</v>
      </c>
      <c r="P1222" s="264">
        <v>43830</v>
      </c>
      <c r="Q1222" s="263" t="s">
        <v>3680</v>
      </c>
      <c r="R1222" s="126"/>
    </row>
    <row r="1223" spans="1:18" s="34" customFormat="1" ht="90" hidden="1" customHeight="1" outlineLevel="4" x14ac:dyDescent="0.25">
      <c r="A1223" s="110">
        <v>359</v>
      </c>
      <c r="B1223" s="144" t="s">
        <v>1982</v>
      </c>
      <c r="C1223" s="106" t="s">
        <v>1123</v>
      </c>
      <c r="D1223" s="110">
        <v>10</v>
      </c>
      <c r="E1223" s="110" t="s">
        <v>4234</v>
      </c>
      <c r="F1223" s="122">
        <v>2723214.3</v>
      </c>
      <c r="G1223" s="122">
        <v>2723214.3</v>
      </c>
      <c r="H1223" s="122">
        <v>0</v>
      </c>
      <c r="I1223" s="122">
        <f t="shared" si="97"/>
        <v>0</v>
      </c>
      <c r="J1223" s="110" t="s">
        <v>2326</v>
      </c>
      <c r="K1223" s="106" t="s">
        <v>2298</v>
      </c>
      <c r="L1223" s="110" t="s">
        <v>890</v>
      </c>
      <c r="M1223" s="267" t="s">
        <v>4760</v>
      </c>
      <c r="N1223" s="264">
        <v>43259</v>
      </c>
      <c r="O1223" s="263" t="s">
        <v>4053</v>
      </c>
      <c r="P1223" s="264">
        <v>43830</v>
      </c>
      <c r="Q1223" s="263" t="s">
        <v>3680</v>
      </c>
      <c r="R1223" s="126"/>
    </row>
    <row r="1224" spans="1:18" s="34" customFormat="1" ht="90" hidden="1" customHeight="1" outlineLevel="4" x14ac:dyDescent="0.25">
      <c r="A1224" s="110">
        <v>360</v>
      </c>
      <c r="B1224" s="144" t="s">
        <v>1983</v>
      </c>
      <c r="C1224" s="106" t="s">
        <v>1123</v>
      </c>
      <c r="D1224" s="110">
        <v>25</v>
      </c>
      <c r="E1224" s="110" t="s">
        <v>4234</v>
      </c>
      <c r="F1224" s="122">
        <v>6808035.75</v>
      </c>
      <c r="G1224" s="122">
        <v>6808035.75</v>
      </c>
      <c r="H1224" s="122">
        <v>0</v>
      </c>
      <c r="I1224" s="122">
        <f t="shared" si="97"/>
        <v>0</v>
      </c>
      <c r="J1224" s="110" t="s">
        <v>2326</v>
      </c>
      <c r="K1224" s="106" t="s">
        <v>2298</v>
      </c>
      <c r="L1224" s="110" t="s">
        <v>890</v>
      </c>
      <c r="M1224" s="267" t="s">
        <v>4760</v>
      </c>
      <c r="N1224" s="264">
        <v>43259</v>
      </c>
      <c r="O1224" s="263" t="s">
        <v>4053</v>
      </c>
      <c r="P1224" s="264">
        <v>43830</v>
      </c>
      <c r="Q1224" s="263" t="s">
        <v>3680</v>
      </c>
      <c r="R1224" s="126"/>
    </row>
    <row r="1225" spans="1:18" s="34" customFormat="1" ht="75" hidden="1" customHeight="1" outlineLevel="4" x14ac:dyDescent="0.25">
      <c r="A1225" s="110">
        <v>361</v>
      </c>
      <c r="B1225" s="144" t="s">
        <v>1984</v>
      </c>
      <c r="C1225" s="106" t="s">
        <v>1123</v>
      </c>
      <c r="D1225" s="110">
        <v>25</v>
      </c>
      <c r="E1225" s="110" t="s">
        <v>4234</v>
      </c>
      <c r="F1225" s="122">
        <v>6808035.75</v>
      </c>
      <c r="G1225" s="122">
        <v>6808035.75</v>
      </c>
      <c r="H1225" s="122">
        <v>0</v>
      </c>
      <c r="I1225" s="122">
        <f t="shared" si="97"/>
        <v>0</v>
      </c>
      <c r="J1225" s="110" t="s">
        <v>2326</v>
      </c>
      <c r="K1225" s="106" t="s">
        <v>2298</v>
      </c>
      <c r="L1225" s="110" t="s">
        <v>890</v>
      </c>
      <c r="M1225" s="267" t="s">
        <v>4760</v>
      </c>
      <c r="N1225" s="264">
        <v>43259</v>
      </c>
      <c r="O1225" s="263" t="s">
        <v>4053</v>
      </c>
      <c r="P1225" s="264">
        <v>43830</v>
      </c>
      <c r="Q1225" s="263" t="s">
        <v>3680</v>
      </c>
      <c r="R1225" s="126"/>
    </row>
    <row r="1226" spans="1:18" s="34" customFormat="1" ht="75" hidden="1" customHeight="1" outlineLevel="4" x14ac:dyDescent="0.25">
      <c r="A1226" s="110">
        <v>362</v>
      </c>
      <c r="B1226" s="144" t="s">
        <v>1985</v>
      </c>
      <c r="C1226" s="106" t="s">
        <v>1123</v>
      </c>
      <c r="D1226" s="110">
        <v>1</v>
      </c>
      <c r="E1226" s="110" t="s">
        <v>4237</v>
      </c>
      <c r="F1226" s="122">
        <v>68750</v>
      </c>
      <c r="G1226" s="122">
        <v>68750</v>
      </c>
      <c r="H1226" s="122">
        <v>0</v>
      </c>
      <c r="I1226" s="122">
        <f t="shared" si="97"/>
        <v>0</v>
      </c>
      <c r="J1226" s="110" t="s">
        <v>2326</v>
      </c>
      <c r="K1226" s="106" t="s">
        <v>2298</v>
      </c>
      <c r="L1226" s="110" t="s">
        <v>890</v>
      </c>
      <c r="M1226" s="267" t="s">
        <v>4760</v>
      </c>
      <c r="N1226" s="264">
        <v>43259</v>
      </c>
      <c r="O1226" s="263" t="s">
        <v>4053</v>
      </c>
      <c r="P1226" s="264">
        <v>43830</v>
      </c>
      <c r="Q1226" s="263" t="s">
        <v>3680</v>
      </c>
      <c r="R1226" s="126"/>
    </row>
    <row r="1227" spans="1:18" s="34" customFormat="1" ht="105" hidden="1" customHeight="1" outlineLevel="4" x14ac:dyDescent="0.25">
      <c r="A1227" s="110">
        <v>363</v>
      </c>
      <c r="B1227" s="144" t="s">
        <v>1986</v>
      </c>
      <c r="C1227" s="106" t="s">
        <v>1123</v>
      </c>
      <c r="D1227" s="110">
        <v>2</v>
      </c>
      <c r="E1227" s="110" t="s">
        <v>4237</v>
      </c>
      <c r="F1227" s="122">
        <v>37500</v>
      </c>
      <c r="G1227" s="122">
        <v>37500</v>
      </c>
      <c r="H1227" s="122">
        <v>0</v>
      </c>
      <c r="I1227" s="122">
        <f t="shared" si="97"/>
        <v>0</v>
      </c>
      <c r="J1227" s="110" t="s">
        <v>2326</v>
      </c>
      <c r="K1227" s="106" t="s">
        <v>2298</v>
      </c>
      <c r="L1227" s="110" t="s">
        <v>890</v>
      </c>
      <c r="M1227" s="267" t="s">
        <v>4760</v>
      </c>
      <c r="N1227" s="264">
        <v>43259</v>
      </c>
      <c r="O1227" s="263" t="s">
        <v>4053</v>
      </c>
      <c r="P1227" s="264">
        <v>43830</v>
      </c>
      <c r="Q1227" s="263" t="s">
        <v>3680</v>
      </c>
      <c r="R1227" s="126"/>
    </row>
    <row r="1228" spans="1:18" s="34" customFormat="1" ht="120" hidden="1" customHeight="1" outlineLevel="4" x14ac:dyDescent="0.25">
      <c r="A1228" s="110">
        <v>364</v>
      </c>
      <c r="B1228" s="144" t="s">
        <v>1987</v>
      </c>
      <c r="C1228" s="106" t="s">
        <v>1123</v>
      </c>
      <c r="D1228" s="110">
        <v>2</v>
      </c>
      <c r="E1228" s="110" t="s">
        <v>4237</v>
      </c>
      <c r="F1228" s="122">
        <v>28571.42</v>
      </c>
      <c r="G1228" s="122">
        <v>28571.42</v>
      </c>
      <c r="H1228" s="122">
        <v>0</v>
      </c>
      <c r="I1228" s="122">
        <f t="shared" si="97"/>
        <v>0</v>
      </c>
      <c r="J1228" s="110" t="s">
        <v>2326</v>
      </c>
      <c r="K1228" s="106" t="s">
        <v>2298</v>
      </c>
      <c r="L1228" s="110" t="s">
        <v>890</v>
      </c>
      <c r="M1228" s="267" t="s">
        <v>4760</v>
      </c>
      <c r="N1228" s="264">
        <v>43259</v>
      </c>
      <c r="O1228" s="263" t="s">
        <v>4053</v>
      </c>
      <c r="P1228" s="264">
        <v>43830</v>
      </c>
      <c r="Q1228" s="263" t="s">
        <v>3680</v>
      </c>
      <c r="R1228" s="126"/>
    </row>
    <row r="1229" spans="1:18" s="34" customFormat="1" ht="75" hidden="1" customHeight="1" outlineLevel="4" x14ac:dyDescent="0.25">
      <c r="A1229" s="110">
        <v>365</v>
      </c>
      <c r="B1229" s="144" t="s">
        <v>1988</v>
      </c>
      <c r="C1229" s="106" t="s">
        <v>1123</v>
      </c>
      <c r="D1229" s="110">
        <v>1</v>
      </c>
      <c r="E1229" s="110" t="s">
        <v>4234</v>
      </c>
      <c r="F1229" s="122">
        <v>77678.570000000007</v>
      </c>
      <c r="G1229" s="122">
        <v>77678.570000000007</v>
      </c>
      <c r="H1229" s="122">
        <v>0</v>
      </c>
      <c r="I1229" s="122">
        <f t="shared" si="97"/>
        <v>0</v>
      </c>
      <c r="J1229" s="110" t="s">
        <v>2326</v>
      </c>
      <c r="K1229" s="106" t="s">
        <v>2298</v>
      </c>
      <c r="L1229" s="110" t="s">
        <v>890</v>
      </c>
      <c r="M1229" s="267" t="s">
        <v>4760</v>
      </c>
      <c r="N1229" s="264">
        <v>43259</v>
      </c>
      <c r="O1229" s="263" t="s">
        <v>4053</v>
      </c>
      <c r="P1229" s="264">
        <v>43830</v>
      </c>
      <c r="Q1229" s="263" t="s">
        <v>3680</v>
      </c>
      <c r="R1229" s="126"/>
    </row>
    <row r="1230" spans="1:18" s="34" customFormat="1" ht="60" hidden="1" customHeight="1" outlineLevel="4" x14ac:dyDescent="0.25">
      <c r="A1230" s="110">
        <v>366</v>
      </c>
      <c r="B1230" s="144" t="s">
        <v>1989</v>
      </c>
      <c r="C1230" s="106" t="s">
        <v>1123</v>
      </c>
      <c r="D1230" s="110">
        <v>0</v>
      </c>
      <c r="E1230" s="110" t="s">
        <v>4234</v>
      </c>
      <c r="F1230" s="122">
        <v>0</v>
      </c>
      <c r="G1230" s="122"/>
      <c r="H1230" s="122"/>
      <c r="I1230" s="122" t="e">
        <f t="shared" si="97"/>
        <v>#DIV/0!</v>
      </c>
      <c r="J1230" s="110" t="s">
        <v>2326</v>
      </c>
      <c r="K1230" s="106" t="s">
        <v>2298</v>
      </c>
      <c r="L1230" s="110" t="s">
        <v>890</v>
      </c>
      <c r="M1230" s="267" t="s">
        <v>4760</v>
      </c>
      <c r="N1230" s="264">
        <v>43259</v>
      </c>
      <c r="O1230" s="263" t="s">
        <v>4053</v>
      </c>
      <c r="P1230" s="264">
        <v>43830</v>
      </c>
      <c r="Q1230" s="263" t="s">
        <v>3680</v>
      </c>
      <c r="R1230" s="126"/>
    </row>
    <row r="1231" spans="1:18" s="34" customFormat="1" ht="45" hidden="1" customHeight="1" outlineLevel="4" x14ac:dyDescent="0.25">
      <c r="A1231" s="110">
        <v>367</v>
      </c>
      <c r="B1231" s="144" t="s">
        <v>1990</v>
      </c>
      <c r="C1231" s="106" t="s">
        <v>1123</v>
      </c>
      <c r="D1231" s="110">
        <v>2</v>
      </c>
      <c r="E1231" s="53" t="s">
        <v>2295</v>
      </c>
      <c r="F1231" s="122">
        <v>5400</v>
      </c>
      <c r="G1231" s="122">
        <v>5400</v>
      </c>
      <c r="H1231" s="122">
        <v>0</v>
      </c>
      <c r="I1231" s="122">
        <f t="shared" si="97"/>
        <v>0</v>
      </c>
      <c r="J1231" s="110" t="s">
        <v>2305</v>
      </c>
      <c r="K1231" s="106" t="s">
        <v>2324</v>
      </c>
      <c r="L1231" s="110" t="s">
        <v>890</v>
      </c>
      <c r="M1231" s="267" t="s">
        <v>4760</v>
      </c>
      <c r="N1231" s="264">
        <v>43209</v>
      </c>
      <c r="O1231" s="263" t="s">
        <v>4049</v>
      </c>
      <c r="P1231" s="264">
        <v>43830</v>
      </c>
      <c r="Q1231" s="263" t="s">
        <v>3680</v>
      </c>
      <c r="R1231" s="126"/>
    </row>
    <row r="1232" spans="1:18" s="34" customFormat="1" ht="45" hidden="1" customHeight="1" outlineLevel="4" x14ac:dyDescent="0.25">
      <c r="A1232" s="110">
        <v>368</v>
      </c>
      <c r="B1232" s="144" t="s">
        <v>1991</v>
      </c>
      <c r="C1232" s="106" t="s">
        <v>1123</v>
      </c>
      <c r="D1232" s="110">
        <v>30</v>
      </c>
      <c r="E1232" s="53" t="s">
        <v>2295</v>
      </c>
      <c r="F1232" s="122">
        <v>72000</v>
      </c>
      <c r="G1232" s="122">
        <v>72000</v>
      </c>
      <c r="H1232" s="122">
        <v>0</v>
      </c>
      <c r="I1232" s="122">
        <f t="shared" si="97"/>
        <v>0</v>
      </c>
      <c r="J1232" s="110" t="s">
        <v>2305</v>
      </c>
      <c r="K1232" s="106" t="s">
        <v>2324</v>
      </c>
      <c r="L1232" s="110" t="s">
        <v>890</v>
      </c>
      <c r="M1232" s="267" t="s">
        <v>4760</v>
      </c>
      <c r="N1232" s="264">
        <v>43209</v>
      </c>
      <c r="O1232" s="263" t="s">
        <v>4049</v>
      </c>
      <c r="P1232" s="264">
        <v>43830</v>
      </c>
      <c r="Q1232" s="263" t="s">
        <v>3680</v>
      </c>
      <c r="R1232" s="126"/>
    </row>
    <row r="1233" spans="1:18" s="34" customFormat="1" ht="120" hidden="1" customHeight="1" outlineLevel="4" x14ac:dyDescent="0.25">
      <c r="A1233" s="110">
        <v>369</v>
      </c>
      <c r="B1233" s="144" t="s">
        <v>1992</v>
      </c>
      <c r="C1233" s="106" t="s">
        <v>1123</v>
      </c>
      <c r="D1233" s="110">
        <v>5</v>
      </c>
      <c r="E1233" s="110" t="s">
        <v>4234</v>
      </c>
      <c r="F1233" s="122">
        <v>43000</v>
      </c>
      <c r="G1233" s="122">
        <v>43000</v>
      </c>
      <c r="H1233" s="122">
        <v>0</v>
      </c>
      <c r="I1233" s="122">
        <f t="shared" si="97"/>
        <v>0</v>
      </c>
      <c r="J1233" s="110" t="s">
        <v>2305</v>
      </c>
      <c r="K1233" s="106" t="s">
        <v>2324</v>
      </c>
      <c r="L1233" s="110" t="s">
        <v>890</v>
      </c>
      <c r="M1233" s="267" t="s">
        <v>4760</v>
      </c>
      <c r="N1233" s="264">
        <v>43209</v>
      </c>
      <c r="O1233" s="263" t="s">
        <v>4049</v>
      </c>
      <c r="P1233" s="264">
        <v>43830</v>
      </c>
      <c r="Q1233" s="263" t="s">
        <v>3680</v>
      </c>
      <c r="R1233" s="126"/>
    </row>
    <row r="1234" spans="1:18" s="34" customFormat="1" ht="120" hidden="1" customHeight="1" outlineLevel="4" x14ac:dyDescent="0.25">
      <c r="A1234" s="110">
        <v>370</v>
      </c>
      <c r="B1234" s="144" t="s">
        <v>1993</v>
      </c>
      <c r="C1234" s="106" t="s">
        <v>1123</v>
      </c>
      <c r="D1234" s="110">
        <v>8</v>
      </c>
      <c r="E1234" s="110" t="s">
        <v>4237</v>
      </c>
      <c r="F1234" s="122">
        <v>68800</v>
      </c>
      <c r="G1234" s="122">
        <v>68800</v>
      </c>
      <c r="H1234" s="122">
        <v>0</v>
      </c>
      <c r="I1234" s="122">
        <f t="shared" si="97"/>
        <v>0</v>
      </c>
      <c r="J1234" s="110" t="s">
        <v>2305</v>
      </c>
      <c r="K1234" s="106" t="s">
        <v>2324</v>
      </c>
      <c r="L1234" s="110" t="s">
        <v>890</v>
      </c>
      <c r="M1234" s="267" t="s">
        <v>4760</v>
      </c>
      <c r="N1234" s="264">
        <v>43209</v>
      </c>
      <c r="O1234" s="263" t="s">
        <v>4049</v>
      </c>
      <c r="P1234" s="264">
        <v>43830</v>
      </c>
      <c r="Q1234" s="263" t="s">
        <v>3680</v>
      </c>
      <c r="R1234" s="126"/>
    </row>
    <row r="1235" spans="1:18" s="34" customFormat="1" ht="105" hidden="1" customHeight="1" outlineLevel="4" x14ac:dyDescent="0.25">
      <c r="A1235" s="110">
        <v>371</v>
      </c>
      <c r="B1235" s="144" t="s">
        <v>1994</v>
      </c>
      <c r="C1235" s="106" t="s">
        <v>1123</v>
      </c>
      <c r="D1235" s="110">
        <v>5</v>
      </c>
      <c r="E1235" s="110" t="s">
        <v>4234</v>
      </c>
      <c r="F1235" s="122">
        <v>43000</v>
      </c>
      <c r="G1235" s="122">
        <v>43000</v>
      </c>
      <c r="H1235" s="122">
        <v>0</v>
      </c>
      <c r="I1235" s="122">
        <f t="shared" si="97"/>
        <v>0</v>
      </c>
      <c r="J1235" s="110" t="s">
        <v>2305</v>
      </c>
      <c r="K1235" s="106" t="s">
        <v>2324</v>
      </c>
      <c r="L1235" s="110" t="s">
        <v>890</v>
      </c>
      <c r="M1235" s="267" t="s">
        <v>4760</v>
      </c>
      <c r="N1235" s="264">
        <v>43209</v>
      </c>
      <c r="O1235" s="263" t="s">
        <v>4049</v>
      </c>
      <c r="P1235" s="264">
        <v>43830</v>
      </c>
      <c r="Q1235" s="263" t="s">
        <v>3680</v>
      </c>
      <c r="R1235" s="126"/>
    </row>
    <row r="1236" spans="1:18" s="34" customFormat="1" ht="150" hidden="1" customHeight="1" outlineLevel="4" x14ac:dyDescent="0.25">
      <c r="A1236" s="110">
        <v>372</v>
      </c>
      <c r="B1236" s="144" t="s">
        <v>1995</v>
      </c>
      <c r="C1236" s="106" t="s">
        <v>1123</v>
      </c>
      <c r="D1236" s="110">
        <v>5</v>
      </c>
      <c r="E1236" s="110" t="s">
        <v>4234</v>
      </c>
      <c r="F1236" s="122">
        <v>43000</v>
      </c>
      <c r="G1236" s="122">
        <v>43000</v>
      </c>
      <c r="H1236" s="122">
        <v>0</v>
      </c>
      <c r="I1236" s="122">
        <f t="shared" si="97"/>
        <v>0</v>
      </c>
      <c r="J1236" s="110" t="s">
        <v>2305</v>
      </c>
      <c r="K1236" s="106" t="s">
        <v>2324</v>
      </c>
      <c r="L1236" s="110" t="s">
        <v>890</v>
      </c>
      <c r="M1236" s="267" t="s">
        <v>4760</v>
      </c>
      <c r="N1236" s="264">
        <v>43209</v>
      </c>
      <c r="O1236" s="263" t="s">
        <v>4049</v>
      </c>
      <c r="P1236" s="264">
        <v>43830</v>
      </c>
      <c r="Q1236" s="263" t="s">
        <v>3680</v>
      </c>
      <c r="R1236" s="126"/>
    </row>
    <row r="1237" spans="1:18" s="34" customFormat="1" ht="120" hidden="1" customHeight="1" outlineLevel="4" x14ac:dyDescent="0.25">
      <c r="A1237" s="110">
        <v>373</v>
      </c>
      <c r="B1237" s="144" t="s">
        <v>1996</v>
      </c>
      <c r="C1237" s="106" t="s">
        <v>1123</v>
      </c>
      <c r="D1237" s="110">
        <v>5</v>
      </c>
      <c r="E1237" s="110" t="s">
        <v>4237</v>
      </c>
      <c r="F1237" s="122">
        <v>43000</v>
      </c>
      <c r="G1237" s="122">
        <v>43000</v>
      </c>
      <c r="H1237" s="122">
        <v>0</v>
      </c>
      <c r="I1237" s="122">
        <f t="shared" si="97"/>
        <v>0</v>
      </c>
      <c r="J1237" s="110" t="s">
        <v>2305</v>
      </c>
      <c r="K1237" s="106" t="s">
        <v>2324</v>
      </c>
      <c r="L1237" s="110" t="s">
        <v>890</v>
      </c>
      <c r="M1237" s="267" t="s">
        <v>4760</v>
      </c>
      <c r="N1237" s="264">
        <v>43209</v>
      </c>
      <c r="O1237" s="263" t="s">
        <v>4049</v>
      </c>
      <c r="P1237" s="264">
        <v>43830</v>
      </c>
      <c r="Q1237" s="263" t="s">
        <v>3680</v>
      </c>
      <c r="R1237" s="126"/>
    </row>
    <row r="1238" spans="1:18" s="34" customFormat="1" ht="120" hidden="1" customHeight="1" outlineLevel="4" x14ac:dyDescent="0.25">
      <c r="A1238" s="110">
        <v>374</v>
      </c>
      <c r="B1238" s="144" t="s">
        <v>1997</v>
      </c>
      <c r="C1238" s="106" t="s">
        <v>1123</v>
      </c>
      <c r="D1238" s="110">
        <v>3</v>
      </c>
      <c r="E1238" s="110" t="s">
        <v>4237</v>
      </c>
      <c r="F1238" s="122">
        <v>25800</v>
      </c>
      <c r="G1238" s="122">
        <v>25800</v>
      </c>
      <c r="H1238" s="122">
        <v>0</v>
      </c>
      <c r="I1238" s="122">
        <f t="shared" si="97"/>
        <v>0</v>
      </c>
      <c r="J1238" s="110" t="s">
        <v>2305</v>
      </c>
      <c r="K1238" s="106" t="s">
        <v>2324</v>
      </c>
      <c r="L1238" s="110" t="s">
        <v>890</v>
      </c>
      <c r="M1238" s="267" t="s">
        <v>4760</v>
      </c>
      <c r="N1238" s="264">
        <v>43209</v>
      </c>
      <c r="O1238" s="263" t="s">
        <v>4049</v>
      </c>
      <c r="P1238" s="264">
        <v>43830</v>
      </c>
      <c r="Q1238" s="263" t="s">
        <v>3680</v>
      </c>
      <c r="R1238" s="126"/>
    </row>
    <row r="1239" spans="1:18" s="34" customFormat="1" ht="105" hidden="1" customHeight="1" outlineLevel="4" x14ac:dyDescent="0.25">
      <c r="A1239" s="110">
        <v>375</v>
      </c>
      <c r="B1239" s="144" t="s">
        <v>1998</v>
      </c>
      <c r="C1239" s="106" t="s">
        <v>1123</v>
      </c>
      <c r="D1239" s="110">
        <v>3</v>
      </c>
      <c r="E1239" s="110" t="s">
        <v>4237</v>
      </c>
      <c r="F1239" s="122">
        <v>25800</v>
      </c>
      <c r="G1239" s="122">
        <v>25800</v>
      </c>
      <c r="H1239" s="122">
        <v>0</v>
      </c>
      <c r="I1239" s="122">
        <f t="shared" si="97"/>
        <v>0</v>
      </c>
      <c r="J1239" s="110" t="s">
        <v>2305</v>
      </c>
      <c r="K1239" s="106" t="s">
        <v>2324</v>
      </c>
      <c r="L1239" s="110" t="s">
        <v>890</v>
      </c>
      <c r="M1239" s="267" t="s">
        <v>4760</v>
      </c>
      <c r="N1239" s="264">
        <v>43209</v>
      </c>
      <c r="O1239" s="263" t="s">
        <v>4049</v>
      </c>
      <c r="P1239" s="264">
        <v>43830</v>
      </c>
      <c r="Q1239" s="263" t="s">
        <v>3680</v>
      </c>
      <c r="R1239" s="126"/>
    </row>
    <row r="1240" spans="1:18" s="34" customFormat="1" ht="120" hidden="1" customHeight="1" outlineLevel="4" x14ac:dyDescent="0.25">
      <c r="A1240" s="110">
        <v>376</v>
      </c>
      <c r="B1240" s="144" t="s">
        <v>1999</v>
      </c>
      <c r="C1240" s="106" t="s">
        <v>1123</v>
      </c>
      <c r="D1240" s="110">
        <v>5</v>
      </c>
      <c r="E1240" s="110" t="s">
        <v>4237</v>
      </c>
      <c r="F1240" s="122">
        <v>43000</v>
      </c>
      <c r="G1240" s="122">
        <v>43000</v>
      </c>
      <c r="H1240" s="122">
        <v>0</v>
      </c>
      <c r="I1240" s="122">
        <f t="shared" si="97"/>
        <v>0</v>
      </c>
      <c r="J1240" s="110" t="s">
        <v>2305</v>
      </c>
      <c r="K1240" s="106" t="s">
        <v>2324</v>
      </c>
      <c r="L1240" s="110" t="s">
        <v>890</v>
      </c>
      <c r="M1240" s="267" t="s">
        <v>4760</v>
      </c>
      <c r="N1240" s="264">
        <v>43209</v>
      </c>
      <c r="O1240" s="263" t="s">
        <v>4049</v>
      </c>
      <c r="P1240" s="264">
        <v>43830</v>
      </c>
      <c r="Q1240" s="263" t="s">
        <v>3680</v>
      </c>
      <c r="R1240" s="126"/>
    </row>
    <row r="1241" spans="1:18" s="34" customFormat="1" ht="120" hidden="1" customHeight="1" outlineLevel="4" x14ac:dyDescent="0.25">
      <c r="A1241" s="110">
        <v>377</v>
      </c>
      <c r="B1241" s="144" t="s">
        <v>2000</v>
      </c>
      <c r="C1241" s="106" t="s">
        <v>1123</v>
      </c>
      <c r="D1241" s="110">
        <v>5</v>
      </c>
      <c r="E1241" s="110" t="s">
        <v>4234</v>
      </c>
      <c r="F1241" s="122">
        <v>43000</v>
      </c>
      <c r="G1241" s="122">
        <v>43000</v>
      </c>
      <c r="H1241" s="122">
        <v>0</v>
      </c>
      <c r="I1241" s="122">
        <f t="shared" si="97"/>
        <v>0</v>
      </c>
      <c r="J1241" s="110" t="s">
        <v>2305</v>
      </c>
      <c r="K1241" s="106" t="s">
        <v>2324</v>
      </c>
      <c r="L1241" s="110" t="s">
        <v>890</v>
      </c>
      <c r="M1241" s="267" t="s">
        <v>4760</v>
      </c>
      <c r="N1241" s="264">
        <v>43209</v>
      </c>
      <c r="O1241" s="263" t="s">
        <v>4049</v>
      </c>
      <c r="P1241" s="264">
        <v>43830</v>
      </c>
      <c r="Q1241" s="263" t="s">
        <v>3680</v>
      </c>
      <c r="R1241" s="126"/>
    </row>
    <row r="1242" spans="1:18" s="34" customFormat="1" ht="120" hidden="1" customHeight="1" outlineLevel="4" x14ac:dyDescent="0.25">
      <c r="A1242" s="110">
        <v>378</v>
      </c>
      <c r="B1242" s="144" t="s">
        <v>2001</v>
      </c>
      <c r="C1242" s="106" t="s">
        <v>1123</v>
      </c>
      <c r="D1242" s="110">
        <v>8</v>
      </c>
      <c r="E1242" s="110" t="s">
        <v>4237</v>
      </c>
      <c r="F1242" s="122">
        <v>68800</v>
      </c>
      <c r="G1242" s="122">
        <v>68800</v>
      </c>
      <c r="H1242" s="122">
        <v>0</v>
      </c>
      <c r="I1242" s="122">
        <f t="shared" si="97"/>
        <v>0</v>
      </c>
      <c r="J1242" s="110" t="s">
        <v>2305</v>
      </c>
      <c r="K1242" s="106" t="s">
        <v>2324</v>
      </c>
      <c r="L1242" s="110" t="s">
        <v>890</v>
      </c>
      <c r="M1242" s="267" t="s">
        <v>4760</v>
      </c>
      <c r="N1242" s="264">
        <v>43209</v>
      </c>
      <c r="O1242" s="263" t="s">
        <v>4049</v>
      </c>
      <c r="P1242" s="264">
        <v>43830</v>
      </c>
      <c r="Q1242" s="263" t="s">
        <v>3680</v>
      </c>
      <c r="R1242" s="126"/>
    </row>
    <row r="1243" spans="1:18" s="34" customFormat="1" ht="90" hidden="1" customHeight="1" outlineLevel="4" x14ac:dyDescent="0.25">
      <c r="A1243" s="110">
        <v>379</v>
      </c>
      <c r="B1243" s="144" t="s">
        <v>2002</v>
      </c>
      <c r="C1243" s="106" t="s">
        <v>1123</v>
      </c>
      <c r="D1243" s="110">
        <v>4</v>
      </c>
      <c r="E1243" s="110" t="s">
        <v>4234</v>
      </c>
      <c r="F1243" s="122">
        <v>34400</v>
      </c>
      <c r="G1243" s="122">
        <v>34400</v>
      </c>
      <c r="H1243" s="122">
        <v>0</v>
      </c>
      <c r="I1243" s="122">
        <f t="shared" si="97"/>
        <v>0</v>
      </c>
      <c r="J1243" s="110" t="s">
        <v>2305</v>
      </c>
      <c r="K1243" s="106" t="s">
        <v>2324</v>
      </c>
      <c r="L1243" s="110" t="s">
        <v>890</v>
      </c>
      <c r="M1243" s="267" t="s">
        <v>4760</v>
      </c>
      <c r="N1243" s="264">
        <v>43209</v>
      </c>
      <c r="O1243" s="263" t="s">
        <v>4049</v>
      </c>
      <c r="P1243" s="264">
        <v>43830</v>
      </c>
      <c r="Q1243" s="263" t="s">
        <v>3680</v>
      </c>
      <c r="R1243" s="126"/>
    </row>
    <row r="1244" spans="1:18" s="34" customFormat="1" ht="120" hidden="1" customHeight="1" outlineLevel="4" x14ac:dyDescent="0.25">
      <c r="A1244" s="110">
        <v>380</v>
      </c>
      <c r="B1244" s="144" t="s">
        <v>2003</v>
      </c>
      <c r="C1244" s="106" t="s">
        <v>1123</v>
      </c>
      <c r="D1244" s="110">
        <v>5</v>
      </c>
      <c r="E1244" s="110" t="s">
        <v>4237</v>
      </c>
      <c r="F1244" s="122">
        <v>43000</v>
      </c>
      <c r="G1244" s="122">
        <v>43000</v>
      </c>
      <c r="H1244" s="122">
        <v>0</v>
      </c>
      <c r="I1244" s="122">
        <f t="shared" si="97"/>
        <v>0</v>
      </c>
      <c r="J1244" s="110" t="s">
        <v>2305</v>
      </c>
      <c r="K1244" s="106" t="s">
        <v>2324</v>
      </c>
      <c r="L1244" s="110" t="s">
        <v>890</v>
      </c>
      <c r="M1244" s="267" t="s">
        <v>4760</v>
      </c>
      <c r="N1244" s="264">
        <v>43209</v>
      </c>
      <c r="O1244" s="263" t="s">
        <v>4049</v>
      </c>
      <c r="P1244" s="264">
        <v>43830</v>
      </c>
      <c r="Q1244" s="263" t="s">
        <v>3680</v>
      </c>
      <c r="R1244" s="126"/>
    </row>
    <row r="1245" spans="1:18" s="34" customFormat="1" ht="90" hidden="1" customHeight="1" outlineLevel="4" x14ac:dyDescent="0.25">
      <c r="A1245" s="110">
        <v>381</v>
      </c>
      <c r="B1245" s="144" t="s">
        <v>2004</v>
      </c>
      <c r="C1245" s="106" t="s">
        <v>1123</v>
      </c>
      <c r="D1245" s="110">
        <v>5</v>
      </c>
      <c r="E1245" s="110" t="s">
        <v>4234</v>
      </c>
      <c r="F1245" s="122">
        <v>43000</v>
      </c>
      <c r="G1245" s="122">
        <v>43000</v>
      </c>
      <c r="H1245" s="122">
        <v>0</v>
      </c>
      <c r="I1245" s="122">
        <f t="shared" si="97"/>
        <v>0</v>
      </c>
      <c r="J1245" s="110" t="s">
        <v>2305</v>
      </c>
      <c r="K1245" s="106" t="s">
        <v>2324</v>
      </c>
      <c r="L1245" s="110" t="s">
        <v>890</v>
      </c>
      <c r="M1245" s="267" t="s">
        <v>4760</v>
      </c>
      <c r="N1245" s="264">
        <v>43209</v>
      </c>
      <c r="O1245" s="263" t="s">
        <v>4049</v>
      </c>
      <c r="P1245" s="264">
        <v>43830</v>
      </c>
      <c r="Q1245" s="263" t="s">
        <v>3680</v>
      </c>
      <c r="R1245" s="126"/>
    </row>
    <row r="1246" spans="1:18" s="34" customFormat="1" ht="120" hidden="1" customHeight="1" outlineLevel="4" x14ac:dyDescent="0.25">
      <c r="A1246" s="110">
        <v>382</v>
      </c>
      <c r="B1246" s="144" t="s">
        <v>2005</v>
      </c>
      <c r="C1246" s="106" t="s">
        <v>1123</v>
      </c>
      <c r="D1246" s="110">
        <v>5</v>
      </c>
      <c r="E1246" s="110" t="s">
        <v>4234</v>
      </c>
      <c r="F1246" s="122">
        <v>43000</v>
      </c>
      <c r="G1246" s="122">
        <v>43000</v>
      </c>
      <c r="H1246" s="122">
        <v>0</v>
      </c>
      <c r="I1246" s="122">
        <f t="shared" si="97"/>
        <v>0</v>
      </c>
      <c r="J1246" s="110" t="s">
        <v>2305</v>
      </c>
      <c r="K1246" s="106" t="s">
        <v>2324</v>
      </c>
      <c r="L1246" s="110" t="s">
        <v>890</v>
      </c>
      <c r="M1246" s="267" t="s">
        <v>4760</v>
      </c>
      <c r="N1246" s="264">
        <v>43209</v>
      </c>
      <c r="O1246" s="263" t="s">
        <v>4049</v>
      </c>
      <c r="P1246" s="264">
        <v>43830</v>
      </c>
      <c r="Q1246" s="263" t="s">
        <v>3680</v>
      </c>
      <c r="R1246" s="126"/>
    </row>
    <row r="1247" spans="1:18" s="34" customFormat="1" ht="120" hidden="1" customHeight="1" outlineLevel="4" x14ac:dyDescent="0.25">
      <c r="A1247" s="110">
        <v>383</v>
      </c>
      <c r="B1247" s="144" t="s">
        <v>2006</v>
      </c>
      <c r="C1247" s="106" t="s">
        <v>1123</v>
      </c>
      <c r="D1247" s="110">
        <v>5</v>
      </c>
      <c r="E1247" s="110" t="s">
        <v>4237</v>
      </c>
      <c r="F1247" s="122">
        <v>43000</v>
      </c>
      <c r="G1247" s="122">
        <v>43000</v>
      </c>
      <c r="H1247" s="122">
        <v>0</v>
      </c>
      <c r="I1247" s="122">
        <f t="shared" si="97"/>
        <v>0</v>
      </c>
      <c r="J1247" s="110" t="s">
        <v>2305</v>
      </c>
      <c r="K1247" s="106" t="s">
        <v>2324</v>
      </c>
      <c r="L1247" s="110" t="s">
        <v>890</v>
      </c>
      <c r="M1247" s="267" t="s">
        <v>4760</v>
      </c>
      <c r="N1247" s="264">
        <v>43209</v>
      </c>
      <c r="O1247" s="263" t="s">
        <v>4049</v>
      </c>
      <c r="P1247" s="264">
        <v>43830</v>
      </c>
      <c r="Q1247" s="263" t="s">
        <v>3680</v>
      </c>
      <c r="R1247" s="126"/>
    </row>
    <row r="1248" spans="1:18" s="34" customFormat="1" ht="90" hidden="1" customHeight="1" outlineLevel="4" x14ac:dyDescent="0.25">
      <c r="A1248" s="110">
        <v>384</v>
      </c>
      <c r="B1248" s="144" t="s">
        <v>2007</v>
      </c>
      <c r="C1248" s="106" t="s">
        <v>1123</v>
      </c>
      <c r="D1248" s="110">
        <v>5</v>
      </c>
      <c r="E1248" s="110" t="s">
        <v>4234</v>
      </c>
      <c r="F1248" s="122">
        <v>43000</v>
      </c>
      <c r="G1248" s="122">
        <v>43000</v>
      </c>
      <c r="H1248" s="122">
        <v>0</v>
      </c>
      <c r="I1248" s="122">
        <f t="shared" si="97"/>
        <v>0</v>
      </c>
      <c r="J1248" s="110" t="s">
        <v>2305</v>
      </c>
      <c r="K1248" s="106" t="s">
        <v>2324</v>
      </c>
      <c r="L1248" s="110" t="s">
        <v>890</v>
      </c>
      <c r="M1248" s="267" t="s">
        <v>4760</v>
      </c>
      <c r="N1248" s="264">
        <v>43209</v>
      </c>
      <c r="O1248" s="263" t="s">
        <v>4049</v>
      </c>
      <c r="P1248" s="264">
        <v>43830</v>
      </c>
      <c r="Q1248" s="263" t="s">
        <v>3680</v>
      </c>
      <c r="R1248" s="126"/>
    </row>
    <row r="1249" spans="1:18" s="34" customFormat="1" ht="120" hidden="1" customHeight="1" outlineLevel="4" x14ac:dyDescent="0.25">
      <c r="A1249" s="110">
        <v>385</v>
      </c>
      <c r="B1249" s="144" t="s">
        <v>2008</v>
      </c>
      <c r="C1249" s="106" t="s">
        <v>1123</v>
      </c>
      <c r="D1249" s="110">
        <v>3</v>
      </c>
      <c r="E1249" s="110" t="s">
        <v>4237</v>
      </c>
      <c r="F1249" s="122">
        <v>25800</v>
      </c>
      <c r="G1249" s="122">
        <v>25800</v>
      </c>
      <c r="H1249" s="122">
        <v>0</v>
      </c>
      <c r="I1249" s="122">
        <f t="shared" si="97"/>
        <v>0</v>
      </c>
      <c r="J1249" s="110" t="s">
        <v>2305</v>
      </c>
      <c r="K1249" s="106" t="s">
        <v>2324</v>
      </c>
      <c r="L1249" s="110" t="s">
        <v>890</v>
      </c>
      <c r="M1249" s="267" t="s">
        <v>4760</v>
      </c>
      <c r="N1249" s="264">
        <v>43209</v>
      </c>
      <c r="O1249" s="263" t="s">
        <v>4049</v>
      </c>
      <c r="P1249" s="264">
        <v>43830</v>
      </c>
      <c r="Q1249" s="263" t="s">
        <v>3680</v>
      </c>
      <c r="R1249" s="126"/>
    </row>
    <row r="1250" spans="1:18" s="34" customFormat="1" ht="120" hidden="1" customHeight="1" outlineLevel="4" x14ac:dyDescent="0.25">
      <c r="A1250" s="110">
        <v>386</v>
      </c>
      <c r="B1250" s="144" t="s">
        <v>2009</v>
      </c>
      <c r="C1250" s="106" t="s">
        <v>1123</v>
      </c>
      <c r="D1250" s="110">
        <v>8</v>
      </c>
      <c r="E1250" s="110" t="s">
        <v>4237</v>
      </c>
      <c r="F1250" s="122">
        <v>68800</v>
      </c>
      <c r="G1250" s="122">
        <v>68800</v>
      </c>
      <c r="H1250" s="122">
        <v>0</v>
      </c>
      <c r="I1250" s="122">
        <f t="shared" ref="I1250:I1313" si="98">H1250/G1250</f>
        <v>0</v>
      </c>
      <c r="J1250" s="110" t="s">
        <v>2305</v>
      </c>
      <c r="K1250" s="106" t="s">
        <v>2324</v>
      </c>
      <c r="L1250" s="110" t="s">
        <v>890</v>
      </c>
      <c r="M1250" s="267" t="s">
        <v>4760</v>
      </c>
      <c r="N1250" s="264">
        <v>43209</v>
      </c>
      <c r="O1250" s="263" t="s">
        <v>4049</v>
      </c>
      <c r="P1250" s="264">
        <v>43830</v>
      </c>
      <c r="Q1250" s="263" t="s">
        <v>3680</v>
      </c>
      <c r="R1250" s="126"/>
    </row>
    <row r="1251" spans="1:18" s="34" customFormat="1" ht="120" hidden="1" customHeight="1" outlineLevel="4" x14ac:dyDescent="0.25">
      <c r="A1251" s="110">
        <v>387</v>
      </c>
      <c r="B1251" s="144" t="s">
        <v>2010</v>
      </c>
      <c r="C1251" s="106" t="s">
        <v>1123</v>
      </c>
      <c r="D1251" s="110">
        <v>5</v>
      </c>
      <c r="E1251" s="110" t="s">
        <v>4237</v>
      </c>
      <c r="F1251" s="122">
        <v>43000</v>
      </c>
      <c r="G1251" s="122">
        <v>43000</v>
      </c>
      <c r="H1251" s="122">
        <v>0</v>
      </c>
      <c r="I1251" s="122">
        <f t="shared" si="98"/>
        <v>0</v>
      </c>
      <c r="J1251" s="110" t="s">
        <v>2305</v>
      </c>
      <c r="K1251" s="106" t="s">
        <v>2324</v>
      </c>
      <c r="L1251" s="110" t="s">
        <v>890</v>
      </c>
      <c r="M1251" s="267" t="s">
        <v>4760</v>
      </c>
      <c r="N1251" s="264">
        <v>43209</v>
      </c>
      <c r="O1251" s="263" t="s">
        <v>4049</v>
      </c>
      <c r="P1251" s="264">
        <v>43830</v>
      </c>
      <c r="Q1251" s="263" t="s">
        <v>3680</v>
      </c>
      <c r="R1251" s="126"/>
    </row>
    <row r="1252" spans="1:18" s="34" customFormat="1" ht="120" hidden="1" customHeight="1" outlineLevel="4" x14ac:dyDescent="0.25">
      <c r="A1252" s="110">
        <v>388</v>
      </c>
      <c r="B1252" s="144" t="s">
        <v>2011</v>
      </c>
      <c r="C1252" s="106" t="s">
        <v>1123</v>
      </c>
      <c r="D1252" s="110">
        <v>5</v>
      </c>
      <c r="E1252" s="110" t="s">
        <v>4237</v>
      </c>
      <c r="F1252" s="122">
        <v>43000</v>
      </c>
      <c r="G1252" s="122">
        <v>43000</v>
      </c>
      <c r="H1252" s="122">
        <v>0</v>
      </c>
      <c r="I1252" s="122">
        <f t="shared" si="98"/>
        <v>0</v>
      </c>
      <c r="J1252" s="110" t="s">
        <v>2305</v>
      </c>
      <c r="K1252" s="106" t="s">
        <v>2324</v>
      </c>
      <c r="L1252" s="110" t="s">
        <v>890</v>
      </c>
      <c r="M1252" s="267" t="s">
        <v>4760</v>
      </c>
      <c r="N1252" s="264">
        <v>43209</v>
      </c>
      <c r="O1252" s="263" t="s">
        <v>4049</v>
      </c>
      <c r="P1252" s="264">
        <v>43830</v>
      </c>
      <c r="Q1252" s="263" t="s">
        <v>3680</v>
      </c>
      <c r="R1252" s="126"/>
    </row>
    <row r="1253" spans="1:18" s="34" customFormat="1" ht="150" hidden="1" customHeight="1" outlineLevel="4" x14ac:dyDescent="0.25">
      <c r="A1253" s="110">
        <v>389</v>
      </c>
      <c r="B1253" s="144" t="s">
        <v>2012</v>
      </c>
      <c r="C1253" s="106" t="s">
        <v>1123</v>
      </c>
      <c r="D1253" s="110">
        <v>5</v>
      </c>
      <c r="E1253" s="110" t="s">
        <v>4234</v>
      </c>
      <c r="F1253" s="122">
        <v>43000</v>
      </c>
      <c r="G1253" s="122">
        <v>43000</v>
      </c>
      <c r="H1253" s="122">
        <v>0</v>
      </c>
      <c r="I1253" s="122">
        <f t="shared" si="98"/>
        <v>0</v>
      </c>
      <c r="J1253" s="110" t="s">
        <v>2305</v>
      </c>
      <c r="K1253" s="106" t="s">
        <v>2324</v>
      </c>
      <c r="L1253" s="110" t="s">
        <v>890</v>
      </c>
      <c r="M1253" s="267" t="s">
        <v>4760</v>
      </c>
      <c r="N1253" s="264">
        <v>43209</v>
      </c>
      <c r="O1253" s="263" t="s">
        <v>4049</v>
      </c>
      <c r="P1253" s="264">
        <v>43830</v>
      </c>
      <c r="Q1253" s="263" t="s">
        <v>3680</v>
      </c>
      <c r="R1253" s="126"/>
    </row>
    <row r="1254" spans="1:18" s="34" customFormat="1" ht="105" hidden="1" customHeight="1" outlineLevel="4" x14ac:dyDescent="0.25">
      <c r="A1254" s="110">
        <v>390</v>
      </c>
      <c r="B1254" s="144" t="s">
        <v>2013</v>
      </c>
      <c r="C1254" s="106" t="s">
        <v>1123</v>
      </c>
      <c r="D1254" s="110">
        <v>5</v>
      </c>
      <c r="E1254" s="110" t="s">
        <v>4237</v>
      </c>
      <c r="F1254" s="122">
        <v>43000</v>
      </c>
      <c r="G1254" s="122">
        <v>43000</v>
      </c>
      <c r="H1254" s="122">
        <v>0</v>
      </c>
      <c r="I1254" s="122">
        <f t="shared" si="98"/>
        <v>0</v>
      </c>
      <c r="J1254" s="110" t="s">
        <v>2305</v>
      </c>
      <c r="K1254" s="106" t="s">
        <v>2324</v>
      </c>
      <c r="L1254" s="110" t="s">
        <v>890</v>
      </c>
      <c r="M1254" s="267" t="s">
        <v>4760</v>
      </c>
      <c r="N1254" s="264">
        <v>43209</v>
      </c>
      <c r="O1254" s="263" t="s">
        <v>4049</v>
      </c>
      <c r="P1254" s="264">
        <v>43830</v>
      </c>
      <c r="Q1254" s="263" t="s">
        <v>3680</v>
      </c>
      <c r="R1254" s="126"/>
    </row>
    <row r="1255" spans="1:18" s="34" customFormat="1" ht="90" hidden="1" customHeight="1" outlineLevel="4" x14ac:dyDescent="0.25">
      <c r="A1255" s="110">
        <v>391</v>
      </c>
      <c r="B1255" s="144" t="s">
        <v>2014</v>
      </c>
      <c r="C1255" s="106" t="s">
        <v>1123</v>
      </c>
      <c r="D1255" s="110">
        <v>5</v>
      </c>
      <c r="E1255" s="110" t="s">
        <v>4234</v>
      </c>
      <c r="F1255" s="122">
        <v>43000</v>
      </c>
      <c r="G1255" s="122">
        <v>43000</v>
      </c>
      <c r="H1255" s="122">
        <v>0</v>
      </c>
      <c r="I1255" s="122">
        <f t="shared" si="98"/>
        <v>0</v>
      </c>
      <c r="J1255" s="110" t="s">
        <v>2305</v>
      </c>
      <c r="K1255" s="106" t="s">
        <v>2324</v>
      </c>
      <c r="L1255" s="110" t="s">
        <v>890</v>
      </c>
      <c r="M1255" s="267" t="s">
        <v>4760</v>
      </c>
      <c r="N1255" s="264">
        <v>43209</v>
      </c>
      <c r="O1255" s="263" t="s">
        <v>4049</v>
      </c>
      <c r="P1255" s="264">
        <v>43830</v>
      </c>
      <c r="Q1255" s="263" t="s">
        <v>3680</v>
      </c>
      <c r="R1255" s="126"/>
    </row>
    <row r="1256" spans="1:18" s="34" customFormat="1" ht="120" hidden="1" customHeight="1" outlineLevel="4" x14ac:dyDescent="0.25">
      <c r="A1256" s="110">
        <v>392</v>
      </c>
      <c r="B1256" s="144" t="s">
        <v>2015</v>
      </c>
      <c r="C1256" s="106" t="s">
        <v>1123</v>
      </c>
      <c r="D1256" s="110">
        <v>5</v>
      </c>
      <c r="E1256" s="110" t="s">
        <v>4234</v>
      </c>
      <c r="F1256" s="122">
        <v>190000</v>
      </c>
      <c r="G1256" s="122">
        <v>190000</v>
      </c>
      <c r="H1256" s="122">
        <v>0</v>
      </c>
      <c r="I1256" s="122">
        <f t="shared" si="98"/>
        <v>0</v>
      </c>
      <c r="J1256" s="110" t="s">
        <v>2305</v>
      </c>
      <c r="K1256" s="106" t="s">
        <v>2324</v>
      </c>
      <c r="L1256" s="110" t="s">
        <v>890</v>
      </c>
      <c r="M1256" s="267" t="s">
        <v>4760</v>
      </c>
      <c r="N1256" s="264">
        <v>43209</v>
      </c>
      <c r="O1256" s="263" t="s">
        <v>4049</v>
      </c>
      <c r="P1256" s="264">
        <v>43830</v>
      </c>
      <c r="Q1256" s="263" t="s">
        <v>3680</v>
      </c>
      <c r="R1256" s="126"/>
    </row>
    <row r="1257" spans="1:18" s="34" customFormat="1" ht="120" hidden="1" customHeight="1" outlineLevel="4" x14ac:dyDescent="0.25">
      <c r="A1257" s="110">
        <v>393</v>
      </c>
      <c r="B1257" s="144" t="s">
        <v>2016</v>
      </c>
      <c r="C1257" s="106" t="s">
        <v>1123</v>
      </c>
      <c r="D1257" s="110">
        <v>4</v>
      </c>
      <c r="E1257" s="110" t="s">
        <v>4237</v>
      </c>
      <c r="F1257" s="122">
        <v>34400</v>
      </c>
      <c r="G1257" s="122">
        <v>34400</v>
      </c>
      <c r="H1257" s="122">
        <v>0</v>
      </c>
      <c r="I1257" s="122">
        <f t="shared" si="98"/>
        <v>0</v>
      </c>
      <c r="J1257" s="110" t="s">
        <v>2305</v>
      </c>
      <c r="K1257" s="106" t="s">
        <v>2324</v>
      </c>
      <c r="L1257" s="110" t="s">
        <v>890</v>
      </c>
      <c r="M1257" s="267" t="s">
        <v>4760</v>
      </c>
      <c r="N1257" s="264">
        <v>43209</v>
      </c>
      <c r="O1257" s="263" t="s">
        <v>4049</v>
      </c>
      <c r="P1257" s="264">
        <v>43830</v>
      </c>
      <c r="Q1257" s="263" t="s">
        <v>3680</v>
      </c>
      <c r="R1257" s="126"/>
    </row>
    <row r="1258" spans="1:18" s="34" customFormat="1" ht="105" hidden="1" customHeight="1" outlineLevel="4" x14ac:dyDescent="0.25">
      <c r="A1258" s="110">
        <v>394</v>
      </c>
      <c r="B1258" s="144" t="s">
        <v>2017</v>
      </c>
      <c r="C1258" s="106" t="s">
        <v>1123</v>
      </c>
      <c r="D1258" s="110">
        <v>5</v>
      </c>
      <c r="E1258" s="110" t="s">
        <v>4234</v>
      </c>
      <c r="F1258" s="122">
        <v>43000</v>
      </c>
      <c r="G1258" s="122">
        <v>43000</v>
      </c>
      <c r="H1258" s="122">
        <v>0</v>
      </c>
      <c r="I1258" s="122">
        <f t="shared" si="98"/>
        <v>0</v>
      </c>
      <c r="J1258" s="110" t="s">
        <v>2305</v>
      </c>
      <c r="K1258" s="106" t="s">
        <v>2324</v>
      </c>
      <c r="L1258" s="110" t="s">
        <v>890</v>
      </c>
      <c r="M1258" s="267" t="s">
        <v>4760</v>
      </c>
      <c r="N1258" s="264">
        <v>43209</v>
      </c>
      <c r="O1258" s="263" t="s">
        <v>4049</v>
      </c>
      <c r="P1258" s="264">
        <v>43830</v>
      </c>
      <c r="Q1258" s="263" t="s">
        <v>3680</v>
      </c>
      <c r="R1258" s="126"/>
    </row>
    <row r="1259" spans="1:18" s="34" customFormat="1" ht="120" hidden="1" customHeight="1" outlineLevel="4" x14ac:dyDescent="0.25">
      <c r="A1259" s="110">
        <v>395</v>
      </c>
      <c r="B1259" s="144" t="s">
        <v>2018</v>
      </c>
      <c r="C1259" s="106" t="s">
        <v>1123</v>
      </c>
      <c r="D1259" s="110">
        <v>5</v>
      </c>
      <c r="E1259" s="110" t="s">
        <v>4237</v>
      </c>
      <c r="F1259" s="122">
        <v>43000</v>
      </c>
      <c r="G1259" s="122">
        <v>43000</v>
      </c>
      <c r="H1259" s="122">
        <v>0</v>
      </c>
      <c r="I1259" s="122">
        <f t="shared" si="98"/>
        <v>0</v>
      </c>
      <c r="J1259" s="110" t="s">
        <v>2305</v>
      </c>
      <c r="K1259" s="106" t="s">
        <v>2324</v>
      </c>
      <c r="L1259" s="110" t="s">
        <v>890</v>
      </c>
      <c r="M1259" s="267" t="s">
        <v>4760</v>
      </c>
      <c r="N1259" s="264">
        <v>43209</v>
      </c>
      <c r="O1259" s="263" t="s">
        <v>4049</v>
      </c>
      <c r="P1259" s="264">
        <v>43830</v>
      </c>
      <c r="Q1259" s="263" t="s">
        <v>3680</v>
      </c>
      <c r="R1259" s="126"/>
    </row>
    <row r="1260" spans="1:18" s="34" customFormat="1" ht="120" hidden="1" customHeight="1" outlineLevel="4" x14ac:dyDescent="0.25">
      <c r="A1260" s="110">
        <v>396</v>
      </c>
      <c r="B1260" s="144" t="s">
        <v>2019</v>
      </c>
      <c r="C1260" s="106" t="s">
        <v>1123</v>
      </c>
      <c r="D1260" s="110">
        <v>5</v>
      </c>
      <c r="E1260" s="110" t="s">
        <v>4237</v>
      </c>
      <c r="F1260" s="122">
        <v>43000</v>
      </c>
      <c r="G1260" s="122">
        <v>43000</v>
      </c>
      <c r="H1260" s="122">
        <v>0</v>
      </c>
      <c r="I1260" s="122">
        <f t="shared" si="98"/>
        <v>0</v>
      </c>
      <c r="J1260" s="110" t="s">
        <v>2305</v>
      </c>
      <c r="K1260" s="106" t="s">
        <v>2324</v>
      </c>
      <c r="L1260" s="110" t="s">
        <v>890</v>
      </c>
      <c r="M1260" s="267" t="s">
        <v>4760</v>
      </c>
      <c r="N1260" s="264">
        <v>43209</v>
      </c>
      <c r="O1260" s="263" t="s">
        <v>4049</v>
      </c>
      <c r="P1260" s="264">
        <v>43830</v>
      </c>
      <c r="Q1260" s="263" t="s">
        <v>3680</v>
      </c>
      <c r="R1260" s="126"/>
    </row>
    <row r="1261" spans="1:18" s="34" customFormat="1" ht="120" hidden="1" customHeight="1" outlineLevel="4" x14ac:dyDescent="0.25">
      <c r="A1261" s="110">
        <v>397</v>
      </c>
      <c r="B1261" s="144" t="s">
        <v>2020</v>
      </c>
      <c r="C1261" s="106" t="s">
        <v>1123</v>
      </c>
      <c r="D1261" s="110">
        <v>3</v>
      </c>
      <c r="E1261" s="110" t="s">
        <v>4237</v>
      </c>
      <c r="F1261" s="122">
        <v>25800</v>
      </c>
      <c r="G1261" s="122">
        <v>25800</v>
      </c>
      <c r="H1261" s="122">
        <v>0</v>
      </c>
      <c r="I1261" s="122">
        <f t="shared" si="98"/>
        <v>0</v>
      </c>
      <c r="J1261" s="110" t="s">
        <v>2305</v>
      </c>
      <c r="K1261" s="106" t="s">
        <v>2324</v>
      </c>
      <c r="L1261" s="110" t="s">
        <v>890</v>
      </c>
      <c r="M1261" s="267" t="s">
        <v>4760</v>
      </c>
      <c r="N1261" s="264">
        <v>43209</v>
      </c>
      <c r="O1261" s="263" t="s">
        <v>4049</v>
      </c>
      <c r="P1261" s="264">
        <v>43830</v>
      </c>
      <c r="Q1261" s="263" t="s">
        <v>3680</v>
      </c>
      <c r="R1261" s="126"/>
    </row>
    <row r="1262" spans="1:18" s="34" customFormat="1" ht="135" hidden="1" customHeight="1" outlineLevel="4" x14ac:dyDescent="0.25">
      <c r="A1262" s="110">
        <v>398</v>
      </c>
      <c r="B1262" s="144" t="s">
        <v>2021</v>
      </c>
      <c r="C1262" s="106" t="s">
        <v>1123</v>
      </c>
      <c r="D1262" s="110">
        <v>5</v>
      </c>
      <c r="E1262" s="110" t="s">
        <v>4234</v>
      </c>
      <c r="F1262" s="122">
        <v>43000</v>
      </c>
      <c r="G1262" s="122">
        <v>43000</v>
      </c>
      <c r="H1262" s="122">
        <v>0</v>
      </c>
      <c r="I1262" s="122">
        <f t="shared" si="98"/>
        <v>0</v>
      </c>
      <c r="J1262" s="110" t="s">
        <v>2305</v>
      </c>
      <c r="K1262" s="106" t="s">
        <v>2324</v>
      </c>
      <c r="L1262" s="110" t="s">
        <v>890</v>
      </c>
      <c r="M1262" s="267" t="s">
        <v>4760</v>
      </c>
      <c r="N1262" s="264">
        <v>43209</v>
      </c>
      <c r="O1262" s="263" t="s">
        <v>4049</v>
      </c>
      <c r="P1262" s="264">
        <v>43830</v>
      </c>
      <c r="Q1262" s="263" t="s">
        <v>3680</v>
      </c>
      <c r="R1262" s="126"/>
    </row>
    <row r="1263" spans="1:18" s="34" customFormat="1" ht="120" hidden="1" customHeight="1" outlineLevel="4" x14ac:dyDescent="0.25">
      <c r="A1263" s="110">
        <v>399</v>
      </c>
      <c r="B1263" s="144" t="s">
        <v>2022</v>
      </c>
      <c r="C1263" s="106" t="s">
        <v>1123</v>
      </c>
      <c r="D1263" s="110">
        <v>3</v>
      </c>
      <c r="E1263" s="110" t="s">
        <v>4237</v>
      </c>
      <c r="F1263" s="122">
        <v>25800</v>
      </c>
      <c r="G1263" s="122">
        <v>25800</v>
      </c>
      <c r="H1263" s="122">
        <v>0</v>
      </c>
      <c r="I1263" s="122">
        <f t="shared" si="98"/>
        <v>0</v>
      </c>
      <c r="J1263" s="110" t="s">
        <v>2305</v>
      </c>
      <c r="K1263" s="106" t="s">
        <v>2324</v>
      </c>
      <c r="L1263" s="110" t="s">
        <v>890</v>
      </c>
      <c r="M1263" s="267" t="s">
        <v>4760</v>
      </c>
      <c r="N1263" s="264">
        <v>43209</v>
      </c>
      <c r="O1263" s="263" t="s">
        <v>4049</v>
      </c>
      <c r="P1263" s="264">
        <v>43830</v>
      </c>
      <c r="Q1263" s="263" t="s">
        <v>3680</v>
      </c>
      <c r="R1263" s="126"/>
    </row>
    <row r="1264" spans="1:18" s="34" customFormat="1" ht="105" hidden="1" customHeight="1" outlineLevel="4" x14ac:dyDescent="0.25">
      <c r="A1264" s="110">
        <v>400</v>
      </c>
      <c r="B1264" s="144" t="s">
        <v>2023</v>
      </c>
      <c r="C1264" s="106" t="s">
        <v>1123</v>
      </c>
      <c r="D1264" s="110">
        <v>5</v>
      </c>
      <c r="E1264" s="110" t="s">
        <v>4234</v>
      </c>
      <c r="F1264" s="122">
        <v>43000</v>
      </c>
      <c r="G1264" s="122">
        <v>43000</v>
      </c>
      <c r="H1264" s="122">
        <v>0</v>
      </c>
      <c r="I1264" s="122">
        <f t="shared" si="98"/>
        <v>0</v>
      </c>
      <c r="J1264" s="110" t="s">
        <v>2305</v>
      </c>
      <c r="K1264" s="106" t="s">
        <v>2324</v>
      </c>
      <c r="L1264" s="110" t="s">
        <v>890</v>
      </c>
      <c r="M1264" s="267" t="s">
        <v>4760</v>
      </c>
      <c r="N1264" s="264">
        <v>43209</v>
      </c>
      <c r="O1264" s="263" t="s">
        <v>4049</v>
      </c>
      <c r="P1264" s="264">
        <v>43830</v>
      </c>
      <c r="Q1264" s="263" t="s">
        <v>3680</v>
      </c>
      <c r="R1264" s="126"/>
    </row>
    <row r="1265" spans="1:18" s="34" customFormat="1" ht="120" hidden="1" customHeight="1" outlineLevel="4" x14ac:dyDescent="0.25">
      <c r="A1265" s="110">
        <v>401</v>
      </c>
      <c r="B1265" s="144" t="s">
        <v>2024</v>
      </c>
      <c r="C1265" s="106" t="s">
        <v>1123</v>
      </c>
      <c r="D1265" s="110">
        <v>8</v>
      </c>
      <c r="E1265" s="110" t="s">
        <v>4234</v>
      </c>
      <c r="F1265" s="122">
        <v>68800</v>
      </c>
      <c r="G1265" s="122">
        <v>68800</v>
      </c>
      <c r="H1265" s="122">
        <v>0</v>
      </c>
      <c r="I1265" s="122">
        <f t="shared" si="98"/>
        <v>0</v>
      </c>
      <c r="J1265" s="110" t="s">
        <v>2305</v>
      </c>
      <c r="K1265" s="106" t="s">
        <v>2324</v>
      </c>
      <c r="L1265" s="110" t="s">
        <v>890</v>
      </c>
      <c r="M1265" s="267" t="s">
        <v>4760</v>
      </c>
      <c r="N1265" s="264">
        <v>43209</v>
      </c>
      <c r="O1265" s="263" t="s">
        <v>4049</v>
      </c>
      <c r="P1265" s="264">
        <v>43830</v>
      </c>
      <c r="Q1265" s="263" t="s">
        <v>3680</v>
      </c>
      <c r="R1265" s="126"/>
    </row>
    <row r="1266" spans="1:18" s="34" customFormat="1" ht="105" hidden="1" customHeight="1" outlineLevel="4" x14ac:dyDescent="0.25">
      <c r="A1266" s="110">
        <v>402</v>
      </c>
      <c r="B1266" s="144" t="s">
        <v>2025</v>
      </c>
      <c r="C1266" s="106" t="s">
        <v>1123</v>
      </c>
      <c r="D1266" s="110">
        <v>5</v>
      </c>
      <c r="E1266" s="110" t="s">
        <v>4234</v>
      </c>
      <c r="F1266" s="122">
        <v>43000</v>
      </c>
      <c r="G1266" s="122">
        <v>43000</v>
      </c>
      <c r="H1266" s="122">
        <v>0</v>
      </c>
      <c r="I1266" s="122">
        <f t="shared" si="98"/>
        <v>0</v>
      </c>
      <c r="J1266" s="110" t="s">
        <v>2305</v>
      </c>
      <c r="K1266" s="106" t="s">
        <v>2324</v>
      </c>
      <c r="L1266" s="110" t="s">
        <v>890</v>
      </c>
      <c r="M1266" s="267" t="s">
        <v>4760</v>
      </c>
      <c r="N1266" s="264">
        <v>43209</v>
      </c>
      <c r="O1266" s="263" t="s">
        <v>4049</v>
      </c>
      <c r="P1266" s="264">
        <v>43830</v>
      </c>
      <c r="Q1266" s="263" t="s">
        <v>3680</v>
      </c>
      <c r="R1266" s="126"/>
    </row>
    <row r="1267" spans="1:18" s="34" customFormat="1" ht="135" hidden="1" customHeight="1" outlineLevel="4" x14ac:dyDescent="0.25">
      <c r="A1267" s="110">
        <v>403</v>
      </c>
      <c r="B1267" s="144" t="s">
        <v>2026</v>
      </c>
      <c r="C1267" s="106" t="s">
        <v>1123</v>
      </c>
      <c r="D1267" s="110">
        <v>5</v>
      </c>
      <c r="E1267" s="110" t="s">
        <v>4237</v>
      </c>
      <c r="F1267" s="122">
        <v>43000</v>
      </c>
      <c r="G1267" s="122">
        <v>43000</v>
      </c>
      <c r="H1267" s="122">
        <v>0</v>
      </c>
      <c r="I1267" s="122">
        <f t="shared" si="98"/>
        <v>0</v>
      </c>
      <c r="J1267" s="110" t="s">
        <v>2305</v>
      </c>
      <c r="K1267" s="106" t="s">
        <v>2324</v>
      </c>
      <c r="L1267" s="110" t="s">
        <v>890</v>
      </c>
      <c r="M1267" s="267" t="s">
        <v>4760</v>
      </c>
      <c r="N1267" s="264">
        <v>43209</v>
      </c>
      <c r="O1267" s="263" t="s">
        <v>4049</v>
      </c>
      <c r="P1267" s="264">
        <v>43830</v>
      </c>
      <c r="Q1267" s="263" t="s">
        <v>3680</v>
      </c>
      <c r="R1267" s="126"/>
    </row>
    <row r="1268" spans="1:18" s="34" customFormat="1" ht="90" hidden="1" customHeight="1" outlineLevel="4" x14ac:dyDescent="0.25">
      <c r="A1268" s="110">
        <v>404</v>
      </c>
      <c r="B1268" s="144" t="s">
        <v>2027</v>
      </c>
      <c r="C1268" s="106" t="s">
        <v>1123</v>
      </c>
      <c r="D1268" s="110">
        <v>5</v>
      </c>
      <c r="E1268" s="110" t="s">
        <v>4234</v>
      </c>
      <c r="F1268" s="122">
        <v>43000</v>
      </c>
      <c r="G1268" s="122">
        <v>43000</v>
      </c>
      <c r="H1268" s="122">
        <v>0</v>
      </c>
      <c r="I1268" s="122">
        <f t="shared" si="98"/>
        <v>0</v>
      </c>
      <c r="J1268" s="110" t="s">
        <v>2305</v>
      </c>
      <c r="K1268" s="106" t="s">
        <v>2324</v>
      </c>
      <c r="L1268" s="110" t="s">
        <v>890</v>
      </c>
      <c r="M1268" s="267" t="s">
        <v>4760</v>
      </c>
      <c r="N1268" s="264">
        <v>43209</v>
      </c>
      <c r="O1268" s="263" t="s">
        <v>4049</v>
      </c>
      <c r="P1268" s="264">
        <v>43830</v>
      </c>
      <c r="Q1268" s="263" t="s">
        <v>3680</v>
      </c>
      <c r="R1268" s="126"/>
    </row>
    <row r="1269" spans="1:18" s="34" customFormat="1" ht="135" hidden="1" customHeight="1" outlineLevel="4" x14ac:dyDescent="0.25">
      <c r="A1269" s="110">
        <v>405</v>
      </c>
      <c r="B1269" s="144" t="s">
        <v>2028</v>
      </c>
      <c r="C1269" s="106" t="s">
        <v>1123</v>
      </c>
      <c r="D1269" s="110">
        <v>5</v>
      </c>
      <c r="E1269" s="110" t="s">
        <v>4237</v>
      </c>
      <c r="F1269" s="122">
        <v>43000</v>
      </c>
      <c r="G1269" s="122">
        <v>43000</v>
      </c>
      <c r="H1269" s="122">
        <v>0</v>
      </c>
      <c r="I1269" s="122">
        <f t="shared" si="98"/>
        <v>0</v>
      </c>
      <c r="J1269" s="110" t="s">
        <v>2305</v>
      </c>
      <c r="K1269" s="106" t="s">
        <v>2324</v>
      </c>
      <c r="L1269" s="110" t="s">
        <v>890</v>
      </c>
      <c r="M1269" s="267" t="s">
        <v>4760</v>
      </c>
      <c r="N1269" s="264">
        <v>43209</v>
      </c>
      <c r="O1269" s="263" t="s">
        <v>4049</v>
      </c>
      <c r="P1269" s="264">
        <v>43830</v>
      </c>
      <c r="Q1269" s="263" t="s">
        <v>3680</v>
      </c>
      <c r="R1269" s="126"/>
    </row>
    <row r="1270" spans="1:18" s="34" customFormat="1" ht="120" hidden="1" customHeight="1" outlineLevel="4" x14ac:dyDescent="0.25">
      <c r="A1270" s="110">
        <v>406</v>
      </c>
      <c r="B1270" s="144" t="s">
        <v>2029</v>
      </c>
      <c r="C1270" s="106" t="s">
        <v>1123</v>
      </c>
      <c r="D1270" s="110">
        <v>4</v>
      </c>
      <c r="E1270" s="110" t="s">
        <v>4234</v>
      </c>
      <c r="F1270" s="122">
        <v>34400</v>
      </c>
      <c r="G1270" s="122">
        <v>34400</v>
      </c>
      <c r="H1270" s="122">
        <v>0</v>
      </c>
      <c r="I1270" s="122">
        <f t="shared" si="98"/>
        <v>0</v>
      </c>
      <c r="J1270" s="110" t="s">
        <v>2305</v>
      </c>
      <c r="K1270" s="106" t="s">
        <v>2324</v>
      </c>
      <c r="L1270" s="110" t="s">
        <v>890</v>
      </c>
      <c r="M1270" s="267" t="s">
        <v>4760</v>
      </c>
      <c r="N1270" s="264">
        <v>43209</v>
      </c>
      <c r="O1270" s="263" t="s">
        <v>4049</v>
      </c>
      <c r="P1270" s="264">
        <v>43830</v>
      </c>
      <c r="Q1270" s="263" t="s">
        <v>3680</v>
      </c>
      <c r="R1270" s="126"/>
    </row>
    <row r="1271" spans="1:18" s="34" customFormat="1" ht="120" hidden="1" customHeight="1" outlineLevel="4" x14ac:dyDescent="0.25">
      <c r="A1271" s="110">
        <v>407</v>
      </c>
      <c r="B1271" s="144" t="s">
        <v>2030</v>
      </c>
      <c r="C1271" s="106" t="s">
        <v>1123</v>
      </c>
      <c r="D1271" s="110">
        <v>5</v>
      </c>
      <c r="E1271" s="110" t="s">
        <v>4237</v>
      </c>
      <c r="F1271" s="122">
        <v>43000</v>
      </c>
      <c r="G1271" s="122">
        <v>43000</v>
      </c>
      <c r="H1271" s="122">
        <v>0</v>
      </c>
      <c r="I1271" s="122">
        <f t="shared" si="98"/>
        <v>0</v>
      </c>
      <c r="J1271" s="110" t="s">
        <v>2305</v>
      </c>
      <c r="K1271" s="106" t="s">
        <v>2324</v>
      </c>
      <c r="L1271" s="110" t="s">
        <v>890</v>
      </c>
      <c r="M1271" s="267" t="s">
        <v>4760</v>
      </c>
      <c r="N1271" s="264">
        <v>43209</v>
      </c>
      <c r="O1271" s="263" t="s">
        <v>4049</v>
      </c>
      <c r="P1271" s="264">
        <v>43830</v>
      </c>
      <c r="Q1271" s="263" t="s">
        <v>3680</v>
      </c>
      <c r="R1271" s="126"/>
    </row>
    <row r="1272" spans="1:18" s="34" customFormat="1" ht="120" hidden="1" customHeight="1" outlineLevel="4" x14ac:dyDescent="0.25">
      <c r="A1272" s="110">
        <v>408</v>
      </c>
      <c r="B1272" s="144" t="s">
        <v>2031</v>
      </c>
      <c r="C1272" s="106" t="s">
        <v>1123</v>
      </c>
      <c r="D1272" s="110">
        <v>5</v>
      </c>
      <c r="E1272" s="110" t="s">
        <v>4234</v>
      </c>
      <c r="F1272" s="122">
        <v>43000</v>
      </c>
      <c r="G1272" s="122">
        <v>43000</v>
      </c>
      <c r="H1272" s="122">
        <v>0</v>
      </c>
      <c r="I1272" s="122">
        <f t="shared" si="98"/>
        <v>0</v>
      </c>
      <c r="J1272" s="110" t="s">
        <v>2305</v>
      </c>
      <c r="K1272" s="106" t="s">
        <v>2324</v>
      </c>
      <c r="L1272" s="110" t="s">
        <v>890</v>
      </c>
      <c r="M1272" s="267" t="s">
        <v>4760</v>
      </c>
      <c r="N1272" s="264">
        <v>43209</v>
      </c>
      <c r="O1272" s="263" t="s">
        <v>4049</v>
      </c>
      <c r="P1272" s="264">
        <v>43830</v>
      </c>
      <c r="Q1272" s="263" t="s">
        <v>3680</v>
      </c>
      <c r="R1272" s="126"/>
    </row>
    <row r="1273" spans="1:18" s="34" customFormat="1" ht="120" hidden="1" customHeight="1" outlineLevel="4" x14ac:dyDescent="0.25">
      <c r="A1273" s="110">
        <v>409</v>
      </c>
      <c r="B1273" s="144" t="s">
        <v>2032</v>
      </c>
      <c r="C1273" s="106" t="s">
        <v>1123</v>
      </c>
      <c r="D1273" s="110">
        <v>5</v>
      </c>
      <c r="E1273" s="110" t="s">
        <v>4237</v>
      </c>
      <c r="F1273" s="122">
        <v>43000</v>
      </c>
      <c r="G1273" s="122">
        <v>43000</v>
      </c>
      <c r="H1273" s="122">
        <v>0</v>
      </c>
      <c r="I1273" s="122">
        <f t="shared" si="98"/>
        <v>0</v>
      </c>
      <c r="J1273" s="110" t="s">
        <v>2305</v>
      </c>
      <c r="K1273" s="106" t="s">
        <v>2324</v>
      </c>
      <c r="L1273" s="110" t="s">
        <v>890</v>
      </c>
      <c r="M1273" s="267" t="s">
        <v>4760</v>
      </c>
      <c r="N1273" s="264">
        <v>43209</v>
      </c>
      <c r="O1273" s="263" t="s">
        <v>4049</v>
      </c>
      <c r="P1273" s="264">
        <v>43830</v>
      </c>
      <c r="Q1273" s="263" t="s">
        <v>3680</v>
      </c>
      <c r="R1273" s="126"/>
    </row>
    <row r="1274" spans="1:18" s="34" customFormat="1" ht="105" hidden="1" customHeight="1" outlineLevel="4" x14ac:dyDescent="0.25">
      <c r="A1274" s="110">
        <v>410</v>
      </c>
      <c r="B1274" s="144" t="s">
        <v>2033</v>
      </c>
      <c r="C1274" s="106" t="s">
        <v>1123</v>
      </c>
      <c r="D1274" s="110">
        <v>5</v>
      </c>
      <c r="E1274" s="110" t="s">
        <v>4237</v>
      </c>
      <c r="F1274" s="122">
        <v>43000</v>
      </c>
      <c r="G1274" s="122">
        <v>43000</v>
      </c>
      <c r="H1274" s="122">
        <v>0</v>
      </c>
      <c r="I1274" s="122">
        <f t="shared" si="98"/>
        <v>0</v>
      </c>
      <c r="J1274" s="110" t="s">
        <v>2305</v>
      </c>
      <c r="K1274" s="106" t="s">
        <v>2324</v>
      </c>
      <c r="L1274" s="110" t="s">
        <v>890</v>
      </c>
      <c r="M1274" s="267" t="s">
        <v>4760</v>
      </c>
      <c r="N1274" s="264">
        <v>43209</v>
      </c>
      <c r="O1274" s="263" t="s">
        <v>4049</v>
      </c>
      <c r="P1274" s="264">
        <v>43830</v>
      </c>
      <c r="Q1274" s="263" t="s">
        <v>3680</v>
      </c>
      <c r="R1274" s="126"/>
    </row>
    <row r="1275" spans="1:18" s="34" customFormat="1" ht="120" hidden="1" customHeight="1" outlineLevel="4" x14ac:dyDescent="0.25">
      <c r="A1275" s="110">
        <v>411</v>
      </c>
      <c r="B1275" s="144" t="s">
        <v>2034</v>
      </c>
      <c r="C1275" s="106" t="s">
        <v>1123</v>
      </c>
      <c r="D1275" s="110">
        <v>3</v>
      </c>
      <c r="E1275" s="110" t="s">
        <v>4237</v>
      </c>
      <c r="F1275" s="122">
        <v>25800</v>
      </c>
      <c r="G1275" s="122">
        <v>25800</v>
      </c>
      <c r="H1275" s="122">
        <v>0</v>
      </c>
      <c r="I1275" s="122">
        <f t="shared" si="98"/>
        <v>0</v>
      </c>
      <c r="J1275" s="110" t="s">
        <v>2305</v>
      </c>
      <c r="K1275" s="106" t="s">
        <v>2324</v>
      </c>
      <c r="L1275" s="110" t="s">
        <v>890</v>
      </c>
      <c r="M1275" s="267" t="s">
        <v>4760</v>
      </c>
      <c r="N1275" s="264">
        <v>43209</v>
      </c>
      <c r="O1275" s="263" t="s">
        <v>4049</v>
      </c>
      <c r="P1275" s="264">
        <v>43830</v>
      </c>
      <c r="Q1275" s="263" t="s">
        <v>3680</v>
      </c>
      <c r="R1275" s="126"/>
    </row>
    <row r="1276" spans="1:18" s="34" customFormat="1" ht="120" hidden="1" customHeight="1" outlineLevel="4" x14ac:dyDescent="0.25">
      <c r="A1276" s="110">
        <v>412</v>
      </c>
      <c r="B1276" s="144" t="s">
        <v>2035</v>
      </c>
      <c r="C1276" s="106" t="s">
        <v>1123</v>
      </c>
      <c r="D1276" s="110">
        <v>3</v>
      </c>
      <c r="E1276" s="110" t="s">
        <v>4237</v>
      </c>
      <c r="F1276" s="122">
        <v>25800</v>
      </c>
      <c r="G1276" s="122">
        <v>25800</v>
      </c>
      <c r="H1276" s="122">
        <v>0</v>
      </c>
      <c r="I1276" s="122">
        <f t="shared" si="98"/>
        <v>0</v>
      </c>
      <c r="J1276" s="110" t="s">
        <v>2305</v>
      </c>
      <c r="K1276" s="106" t="s">
        <v>2324</v>
      </c>
      <c r="L1276" s="110" t="s">
        <v>890</v>
      </c>
      <c r="M1276" s="267" t="s">
        <v>4760</v>
      </c>
      <c r="N1276" s="264">
        <v>43209</v>
      </c>
      <c r="O1276" s="263" t="s">
        <v>4049</v>
      </c>
      <c r="P1276" s="264">
        <v>43830</v>
      </c>
      <c r="Q1276" s="263" t="s">
        <v>3680</v>
      </c>
      <c r="R1276" s="126"/>
    </row>
    <row r="1277" spans="1:18" s="34" customFormat="1" ht="120" hidden="1" customHeight="1" outlineLevel="4" x14ac:dyDescent="0.25">
      <c r="A1277" s="110">
        <v>413</v>
      </c>
      <c r="B1277" s="144" t="s">
        <v>2036</v>
      </c>
      <c r="C1277" s="106" t="s">
        <v>1123</v>
      </c>
      <c r="D1277" s="110">
        <v>5</v>
      </c>
      <c r="E1277" s="110" t="s">
        <v>4237</v>
      </c>
      <c r="F1277" s="122">
        <v>190000</v>
      </c>
      <c r="G1277" s="122">
        <v>190000</v>
      </c>
      <c r="H1277" s="122">
        <v>0</v>
      </c>
      <c r="I1277" s="122">
        <f t="shared" si="98"/>
        <v>0</v>
      </c>
      <c r="J1277" s="110" t="s">
        <v>2305</v>
      </c>
      <c r="K1277" s="106" t="s">
        <v>2324</v>
      </c>
      <c r="L1277" s="110" t="s">
        <v>890</v>
      </c>
      <c r="M1277" s="267" t="s">
        <v>4760</v>
      </c>
      <c r="N1277" s="264">
        <v>43209</v>
      </c>
      <c r="O1277" s="263" t="s">
        <v>4049</v>
      </c>
      <c r="P1277" s="264">
        <v>43830</v>
      </c>
      <c r="Q1277" s="263" t="s">
        <v>3680</v>
      </c>
      <c r="R1277" s="126"/>
    </row>
    <row r="1278" spans="1:18" s="34" customFormat="1" ht="120" hidden="1" customHeight="1" outlineLevel="4" x14ac:dyDescent="0.25">
      <c r="A1278" s="110">
        <v>414</v>
      </c>
      <c r="B1278" s="144" t="s">
        <v>2037</v>
      </c>
      <c r="C1278" s="106" t="s">
        <v>1123</v>
      </c>
      <c r="D1278" s="110">
        <v>5</v>
      </c>
      <c r="E1278" s="110" t="s">
        <v>4237</v>
      </c>
      <c r="F1278" s="122">
        <v>47500</v>
      </c>
      <c r="G1278" s="122">
        <v>47500</v>
      </c>
      <c r="H1278" s="122">
        <v>0</v>
      </c>
      <c r="I1278" s="122">
        <f t="shared" si="98"/>
        <v>0</v>
      </c>
      <c r="J1278" s="110" t="s">
        <v>2305</v>
      </c>
      <c r="K1278" s="106" t="s">
        <v>2324</v>
      </c>
      <c r="L1278" s="110" t="s">
        <v>890</v>
      </c>
      <c r="M1278" s="267" t="s">
        <v>4760</v>
      </c>
      <c r="N1278" s="264">
        <v>43209</v>
      </c>
      <c r="O1278" s="263" t="s">
        <v>4049</v>
      </c>
      <c r="P1278" s="264">
        <v>43830</v>
      </c>
      <c r="Q1278" s="263" t="s">
        <v>3680</v>
      </c>
      <c r="R1278" s="126"/>
    </row>
    <row r="1279" spans="1:18" s="34" customFormat="1" ht="60" hidden="1" customHeight="1" outlineLevel="4" x14ac:dyDescent="0.25">
      <c r="A1279" s="110">
        <v>415</v>
      </c>
      <c r="B1279" s="144" t="s">
        <v>2038</v>
      </c>
      <c r="C1279" s="106" t="s">
        <v>1123</v>
      </c>
      <c r="D1279" s="110">
        <v>5</v>
      </c>
      <c r="E1279" s="53" t="s">
        <v>2295</v>
      </c>
      <c r="F1279" s="122">
        <v>95900</v>
      </c>
      <c r="G1279" s="122">
        <v>95900</v>
      </c>
      <c r="H1279" s="122">
        <v>0</v>
      </c>
      <c r="I1279" s="122">
        <f t="shared" si="98"/>
        <v>0</v>
      </c>
      <c r="J1279" s="110" t="s">
        <v>2305</v>
      </c>
      <c r="K1279" s="106" t="s">
        <v>2324</v>
      </c>
      <c r="L1279" s="110" t="s">
        <v>890</v>
      </c>
      <c r="M1279" s="267" t="s">
        <v>4760</v>
      </c>
      <c r="N1279" s="264">
        <v>43209</v>
      </c>
      <c r="O1279" s="263" t="s">
        <v>4049</v>
      </c>
      <c r="P1279" s="264">
        <v>43830</v>
      </c>
      <c r="Q1279" s="263" t="s">
        <v>3680</v>
      </c>
      <c r="R1279" s="126"/>
    </row>
    <row r="1280" spans="1:18" s="34" customFormat="1" ht="45" hidden="1" customHeight="1" outlineLevel="4" x14ac:dyDescent="0.25">
      <c r="A1280" s="110">
        <v>416</v>
      </c>
      <c r="B1280" s="144" t="s">
        <v>2039</v>
      </c>
      <c r="C1280" s="106" t="s">
        <v>1123</v>
      </c>
      <c r="D1280" s="110">
        <v>30</v>
      </c>
      <c r="E1280" s="53" t="s">
        <v>2295</v>
      </c>
      <c r="F1280" s="122">
        <v>450000</v>
      </c>
      <c r="G1280" s="122">
        <v>450000</v>
      </c>
      <c r="H1280" s="122">
        <v>0</v>
      </c>
      <c r="I1280" s="122">
        <f t="shared" si="98"/>
        <v>0</v>
      </c>
      <c r="J1280" s="110" t="s">
        <v>2305</v>
      </c>
      <c r="K1280" s="106" t="s">
        <v>2324</v>
      </c>
      <c r="L1280" s="110" t="s">
        <v>890</v>
      </c>
      <c r="M1280" s="267" t="s">
        <v>4760</v>
      </c>
      <c r="N1280" s="264">
        <v>43209</v>
      </c>
      <c r="O1280" s="263" t="s">
        <v>4049</v>
      </c>
      <c r="P1280" s="264">
        <v>43830</v>
      </c>
      <c r="Q1280" s="263" t="s">
        <v>3680</v>
      </c>
      <c r="R1280" s="126"/>
    </row>
    <row r="1281" spans="1:18" s="34" customFormat="1" ht="45" hidden="1" customHeight="1" outlineLevel="4" x14ac:dyDescent="0.25">
      <c r="A1281" s="110">
        <v>417</v>
      </c>
      <c r="B1281" s="144" t="s">
        <v>2040</v>
      </c>
      <c r="C1281" s="106" t="s">
        <v>1123</v>
      </c>
      <c r="D1281" s="110">
        <v>5</v>
      </c>
      <c r="E1281" s="53" t="s">
        <v>2295</v>
      </c>
      <c r="F1281" s="122">
        <v>79650</v>
      </c>
      <c r="G1281" s="122">
        <v>79650</v>
      </c>
      <c r="H1281" s="122">
        <v>0</v>
      </c>
      <c r="I1281" s="122">
        <f t="shared" si="98"/>
        <v>0</v>
      </c>
      <c r="J1281" s="110" t="s">
        <v>2305</v>
      </c>
      <c r="K1281" s="106" t="s">
        <v>2324</v>
      </c>
      <c r="L1281" s="110" t="s">
        <v>890</v>
      </c>
      <c r="M1281" s="267" t="s">
        <v>4760</v>
      </c>
      <c r="N1281" s="264">
        <v>43209</v>
      </c>
      <c r="O1281" s="263" t="s">
        <v>4049</v>
      </c>
      <c r="P1281" s="264">
        <v>43830</v>
      </c>
      <c r="Q1281" s="263" t="s">
        <v>3680</v>
      </c>
      <c r="R1281" s="126"/>
    </row>
    <row r="1282" spans="1:18" s="34" customFormat="1" ht="30" hidden="1" customHeight="1" outlineLevel="4" x14ac:dyDescent="0.25">
      <c r="A1282" s="110">
        <v>418</v>
      </c>
      <c r="B1282" s="144" t="s">
        <v>2041</v>
      </c>
      <c r="C1282" s="106" t="s">
        <v>1123</v>
      </c>
      <c r="D1282" s="110">
        <v>1</v>
      </c>
      <c r="E1282" s="53" t="s">
        <v>2295</v>
      </c>
      <c r="F1282" s="122">
        <v>21900</v>
      </c>
      <c r="G1282" s="122">
        <v>21900</v>
      </c>
      <c r="H1282" s="122">
        <v>0</v>
      </c>
      <c r="I1282" s="122">
        <f t="shared" si="98"/>
        <v>0</v>
      </c>
      <c r="J1282" s="110" t="s">
        <v>2305</v>
      </c>
      <c r="K1282" s="106" t="s">
        <v>2324</v>
      </c>
      <c r="L1282" s="110" t="s">
        <v>890</v>
      </c>
      <c r="M1282" s="267" t="s">
        <v>4760</v>
      </c>
      <c r="N1282" s="264">
        <v>43209</v>
      </c>
      <c r="O1282" s="263" t="s">
        <v>4049</v>
      </c>
      <c r="P1282" s="264">
        <v>43830</v>
      </c>
      <c r="Q1282" s="263" t="s">
        <v>3680</v>
      </c>
      <c r="R1282" s="126"/>
    </row>
    <row r="1283" spans="1:18" s="34" customFormat="1" ht="45" hidden="1" customHeight="1" outlineLevel="4" x14ac:dyDescent="0.25">
      <c r="A1283" s="110">
        <v>419</v>
      </c>
      <c r="B1283" s="144" t="s">
        <v>2042</v>
      </c>
      <c r="C1283" s="106" t="s">
        <v>1123</v>
      </c>
      <c r="D1283" s="110">
        <v>1</v>
      </c>
      <c r="E1283" s="53" t="s">
        <v>2295</v>
      </c>
      <c r="F1283" s="122">
        <v>23800</v>
      </c>
      <c r="G1283" s="122">
        <v>23800</v>
      </c>
      <c r="H1283" s="122">
        <v>0</v>
      </c>
      <c r="I1283" s="122">
        <f t="shared" si="98"/>
        <v>0</v>
      </c>
      <c r="J1283" s="110" t="s">
        <v>2305</v>
      </c>
      <c r="K1283" s="106" t="s">
        <v>2324</v>
      </c>
      <c r="L1283" s="110" t="s">
        <v>890</v>
      </c>
      <c r="M1283" s="267" t="s">
        <v>4760</v>
      </c>
      <c r="N1283" s="264">
        <v>43209</v>
      </c>
      <c r="O1283" s="263" t="s">
        <v>4049</v>
      </c>
      <c r="P1283" s="264">
        <v>43830</v>
      </c>
      <c r="Q1283" s="263" t="s">
        <v>3680</v>
      </c>
      <c r="R1283" s="126"/>
    </row>
    <row r="1284" spans="1:18" s="34" customFormat="1" ht="75" hidden="1" customHeight="1" outlineLevel="4" x14ac:dyDescent="0.25">
      <c r="A1284" s="110">
        <v>420</v>
      </c>
      <c r="B1284" s="144" t="s">
        <v>2043</v>
      </c>
      <c r="C1284" s="106" t="s">
        <v>1123</v>
      </c>
      <c r="D1284" s="110">
        <v>4</v>
      </c>
      <c r="E1284" s="53" t="s">
        <v>2295</v>
      </c>
      <c r="F1284" s="122">
        <v>108640</v>
      </c>
      <c r="G1284" s="122">
        <v>108640</v>
      </c>
      <c r="H1284" s="122">
        <v>0</v>
      </c>
      <c r="I1284" s="122">
        <f t="shared" si="98"/>
        <v>0</v>
      </c>
      <c r="J1284" s="110" t="s">
        <v>2305</v>
      </c>
      <c r="K1284" s="106" t="s">
        <v>2324</v>
      </c>
      <c r="L1284" s="110" t="s">
        <v>890</v>
      </c>
      <c r="M1284" s="267" t="s">
        <v>4760</v>
      </c>
      <c r="N1284" s="264">
        <v>43209</v>
      </c>
      <c r="O1284" s="263" t="s">
        <v>4049</v>
      </c>
      <c r="P1284" s="264">
        <v>43830</v>
      </c>
      <c r="Q1284" s="263" t="s">
        <v>3680</v>
      </c>
      <c r="R1284" s="126"/>
    </row>
    <row r="1285" spans="1:18" s="34" customFormat="1" ht="30" hidden="1" customHeight="1" outlineLevel="4" x14ac:dyDescent="0.25">
      <c r="A1285" s="110">
        <v>421</v>
      </c>
      <c r="B1285" s="144" t="s">
        <v>2044</v>
      </c>
      <c r="C1285" s="106" t="s">
        <v>1123</v>
      </c>
      <c r="D1285" s="110">
        <v>3</v>
      </c>
      <c r="E1285" s="53" t="s">
        <v>2295</v>
      </c>
      <c r="F1285" s="122">
        <v>52200</v>
      </c>
      <c r="G1285" s="122">
        <v>52200</v>
      </c>
      <c r="H1285" s="122">
        <v>0</v>
      </c>
      <c r="I1285" s="122">
        <f t="shared" si="98"/>
        <v>0</v>
      </c>
      <c r="J1285" s="110" t="s">
        <v>2305</v>
      </c>
      <c r="K1285" s="106" t="s">
        <v>2324</v>
      </c>
      <c r="L1285" s="110" t="s">
        <v>890</v>
      </c>
      <c r="M1285" s="267" t="s">
        <v>4760</v>
      </c>
      <c r="N1285" s="264">
        <v>43209</v>
      </c>
      <c r="O1285" s="263" t="s">
        <v>4049</v>
      </c>
      <c r="P1285" s="264">
        <v>43830</v>
      </c>
      <c r="Q1285" s="263" t="s">
        <v>3680</v>
      </c>
      <c r="R1285" s="126"/>
    </row>
    <row r="1286" spans="1:18" s="34" customFormat="1" ht="45" hidden="1" customHeight="1" outlineLevel="4" x14ac:dyDescent="0.25">
      <c r="A1286" s="110">
        <v>422</v>
      </c>
      <c r="B1286" s="144" t="s">
        <v>2045</v>
      </c>
      <c r="C1286" s="106" t="s">
        <v>1123</v>
      </c>
      <c r="D1286" s="110">
        <v>5</v>
      </c>
      <c r="E1286" s="53" t="s">
        <v>2295</v>
      </c>
      <c r="F1286" s="122">
        <v>87000</v>
      </c>
      <c r="G1286" s="122">
        <v>87000</v>
      </c>
      <c r="H1286" s="122">
        <v>0</v>
      </c>
      <c r="I1286" s="122">
        <f t="shared" si="98"/>
        <v>0</v>
      </c>
      <c r="J1286" s="110" t="s">
        <v>2305</v>
      </c>
      <c r="K1286" s="106" t="s">
        <v>2324</v>
      </c>
      <c r="L1286" s="110" t="s">
        <v>890</v>
      </c>
      <c r="M1286" s="267" t="s">
        <v>4760</v>
      </c>
      <c r="N1286" s="264">
        <v>43209</v>
      </c>
      <c r="O1286" s="263" t="s">
        <v>4049</v>
      </c>
      <c r="P1286" s="264">
        <v>43830</v>
      </c>
      <c r="Q1286" s="263" t="s">
        <v>3680</v>
      </c>
      <c r="R1286" s="126"/>
    </row>
    <row r="1287" spans="1:18" s="34" customFormat="1" ht="45" hidden="1" customHeight="1" outlineLevel="4" x14ac:dyDescent="0.25">
      <c r="A1287" s="110">
        <v>423</v>
      </c>
      <c r="B1287" s="144" t="s">
        <v>2046</v>
      </c>
      <c r="C1287" s="106" t="s">
        <v>1123</v>
      </c>
      <c r="D1287" s="110">
        <v>8</v>
      </c>
      <c r="E1287" s="53" t="s">
        <v>2295</v>
      </c>
      <c r="F1287" s="122">
        <v>139200</v>
      </c>
      <c r="G1287" s="122">
        <v>139200</v>
      </c>
      <c r="H1287" s="122">
        <v>0</v>
      </c>
      <c r="I1287" s="122">
        <f t="shared" si="98"/>
        <v>0</v>
      </c>
      <c r="J1287" s="110" t="s">
        <v>2305</v>
      </c>
      <c r="K1287" s="106" t="s">
        <v>2324</v>
      </c>
      <c r="L1287" s="110" t="s">
        <v>890</v>
      </c>
      <c r="M1287" s="267" t="s">
        <v>4760</v>
      </c>
      <c r="N1287" s="264">
        <v>43209</v>
      </c>
      <c r="O1287" s="263" t="s">
        <v>4049</v>
      </c>
      <c r="P1287" s="264">
        <v>43830</v>
      </c>
      <c r="Q1287" s="263" t="s">
        <v>3680</v>
      </c>
      <c r="R1287" s="126"/>
    </row>
    <row r="1288" spans="1:18" s="34" customFormat="1" ht="60" hidden="1" customHeight="1" outlineLevel="4" x14ac:dyDescent="0.25">
      <c r="A1288" s="110">
        <v>424</v>
      </c>
      <c r="B1288" s="144" t="s">
        <v>2047</v>
      </c>
      <c r="C1288" s="106" t="s">
        <v>1123</v>
      </c>
      <c r="D1288" s="110">
        <v>2</v>
      </c>
      <c r="E1288" s="53" t="s">
        <v>2295</v>
      </c>
      <c r="F1288" s="122">
        <v>25600</v>
      </c>
      <c r="G1288" s="122">
        <v>25600</v>
      </c>
      <c r="H1288" s="122">
        <v>0</v>
      </c>
      <c r="I1288" s="122">
        <f t="shared" si="98"/>
        <v>0</v>
      </c>
      <c r="J1288" s="110" t="s">
        <v>2305</v>
      </c>
      <c r="K1288" s="106" t="s">
        <v>2324</v>
      </c>
      <c r="L1288" s="110" t="s">
        <v>890</v>
      </c>
      <c r="M1288" s="267" t="s">
        <v>4760</v>
      </c>
      <c r="N1288" s="264">
        <v>43209</v>
      </c>
      <c r="O1288" s="263" t="s">
        <v>4049</v>
      </c>
      <c r="P1288" s="264">
        <v>43830</v>
      </c>
      <c r="Q1288" s="263" t="s">
        <v>3680</v>
      </c>
      <c r="R1288" s="126"/>
    </row>
    <row r="1289" spans="1:18" s="34" customFormat="1" ht="60" hidden="1" customHeight="1" outlineLevel="4" x14ac:dyDescent="0.25">
      <c r="A1289" s="110">
        <v>425</v>
      </c>
      <c r="B1289" s="144" t="s">
        <v>2048</v>
      </c>
      <c r="C1289" s="106" t="s">
        <v>1123</v>
      </c>
      <c r="D1289" s="110">
        <v>7</v>
      </c>
      <c r="E1289" s="53" t="s">
        <v>2295</v>
      </c>
      <c r="F1289" s="122">
        <v>98000</v>
      </c>
      <c r="G1289" s="122">
        <v>98000</v>
      </c>
      <c r="H1289" s="122">
        <v>0</v>
      </c>
      <c r="I1289" s="122">
        <f t="shared" si="98"/>
        <v>0</v>
      </c>
      <c r="J1289" s="110" t="s">
        <v>2305</v>
      </c>
      <c r="K1289" s="106" t="s">
        <v>2324</v>
      </c>
      <c r="L1289" s="110" t="s">
        <v>890</v>
      </c>
      <c r="M1289" s="267" t="s">
        <v>4760</v>
      </c>
      <c r="N1289" s="264">
        <v>43209</v>
      </c>
      <c r="O1289" s="263" t="s">
        <v>4049</v>
      </c>
      <c r="P1289" s="264">
        <v>43830</v>
      </c>
      <c r="Q1289" s="263" t="s">
        <v>3680</v>
      </c>
      <c r="R1289" s="126"/>
    </row>
    <row r="1290" spans="1:18" s="34" customFormat="1" ht="60" hidden="1" customHeight="1" outlineLevel="4" x14ac:dyDescent="0.25">
      <c r="A1290" s="110">
        <v>426</v>
      </c>
      <c r="B1290" s="144" t="s">
        <v>2049</v>
      </c>
      <c r="C1290" s="106" t="s">
        <v>1123</v>
      </c>
      <c r="D1290" s="110">
        <v>1</v>
      </c>
      <c r="E1290" s="53" t="s">
        <v>2295</v>
      </c>
      <c r="F1290" s="122">
        <v>19650</v>
      </c>
      <c r="G1290" s="122">
        <v>19650</v>
      </c>
      <c r="H1290" s="122">
        <v>0</v>
      </c>
      <c r="I1290" s="122">
        <f t="shared" si="98"/>
        <v>0</v>
      </c>
      <c r="J1290" s="110" t="s">
        <v>2305</v>
      </c>
      <c r="K1290" s="106" t="s">
        <v>2324</v>
      </c>
      <c r="L1290" s="110" t="s">
        <v>890</v>
      </c>
      <c r="M1290" s="267" t="s">
        <v>4760</v>
      </c>
      <c r="N1290" s="264">
        <v>43209</v>
      </c>
      <c r="O1290" s="263" t="s">
        <v>4049</v>
      </c>
      <c r="P1290" s="264">
        <v>43830</v>
      </c>
      <c r="Q1290" s="263" t="s">
        <v>3680</v>
      </c>
      <c r="R1290" s="126"/>
    </row>
    <row r="1291" spans="1:18" s="34" customFormat="1" ht="60" hidden="1" customHeight="1" outlineLevel="4" x14ac:dyDescent="0.25">
      <c r="A1291" s="110">
        <v>427</v>
      </c>
      <c r="B1291" s="144" t="s">
        <v>2050</v>
      </c>
      <c r="C1291" s="106" t="s">
        <v>1123</v>
      </c>
      <c r="D1291" s="110">
        <v>5</v>
      </c>
      <c r="E1291" s="53" t="s">
        <v>2295</v>
      </c>
      <c r="F1291" s="122">
        <v>97000</v>
      </c>
      <c r="G1291" s="122">
        <v>97000</v>
      </c>
      <c r="H1291" s="122">
        <v>0</v>
      </c>
      <c r="I1291" s="122">
        <f t="shared" si="98"/>
        <v>0</v>
      </c>
      <c r="J1291" s="110" t="s">
        <v>2305</v>
      </c>
      <c r="K1291" s="106" t="s">
        <v>2324</v>
      </c>
      <c r="L1291" s="110" t="s">
        <v>890</v>
      </c>
      <c r="M1291" s="267" t="s">
        <v>4760</v>
      </c>
      <c r="N1291" s="264">
        <v>43209</v>
      </c>
      <c r="O1291" s="263" t="s">
        <v>4049</v>
      </c>
      <c r="P1291" s="264">
        <v>43830</v>
      </c>
      <c r="Q1291" s="263" t="s">
        <v>3680</v>
      </c>
      <c r="R1291" s="126"/>
    </row>
    <row r="1292" spans="1:18" s="34" customFormat="1" ht="45" hidden="1" customHeight="1" outlineLevel="4" x14ac:dyDescent="0.25">
      <c r="A1292" s="110">
        <v>428</v>
      </c>
      <c r="B1292" s="144" t="s">
        <v>2051</v>
      </c>
      <c r="C1292" s="106" t="s">
        <v>1123</v>
      </c>
      <c r="D1292" s="110">
        <v>15</v>
      </c>
      <c r="E1292" s="53" t="s">
        <v>2295</v>
      </c>
      <c r="F1292" s="122">
        <v>247500</v>
      </c>
      <c r="G1292" s="122">
        <v>247500</v>
      </c>
      <c r="H1292" s="122">
        <v>0</v>
      </c>
      <c r="I1292" s="122">
        <f t="shared" si="98"/>
        <v>0</v>
      </c>
      <c r="J1292" s="110" t="s">
        <v>2305</v>
      </c>
      <c r="K1292" s="106" t="s">
        <v>2324</v>
      </c>
      <c r="L1292" s="110" t="s">
        <v>890</v>
      </c>
      <c r="M1292" s="267" t="s">
        <v>4760</v>
      </c>
      <c r="N1292" s="264">
        <v>43209</v>
      </c>
      <c r="O1292" s="263" t="s">
        <v>4049</v>
      </c>
      <c r="P1292" s="264">
        <v>43830</v>
      </c>
      <c r="Q1292" s="263" t="s">
        <v>3680</v>
      </c>
      <c r="R1292" s="126"/>
    </row>
    <row r="1293" spans="1:18" s="34" customFormat="1" ht="60" hidden="1" customHeight="1" outlineLevel="4" x14ac:dyDescent="0.25">
      <c r="A1293" s="110">
        <v>429</v>
      </c>
      <c r="B1293" s="144" t="s">
        <v>2052</v>
      </c>
      <c r="C1293" s="106" t="s">
        <v>1123</v>
      </c>
      <c r="D1293" s="110">
        <v>1</v>
      </c>
      <c r="E1293" s="53" t="s">
        <v>2295</v>
      </c>
      <c r="F1293" s="122">
        <v>41200</v>
      </c>
      <c r="G1293" s="122">
        <v>41200</v>
      </c>
      <c r="H1293" s="122">
        <v>0</v>
      </c>
      <c r="I1293" s="122">
        <f t="shared" si="98"/>
        <v>0</v>
      </c>
      <c r="J1293" s="110" t="s">
        <v>2305</v>
      </c>
      <c r="K1293" s="106" t="s">
        <v>2324</v>
      </c>
      <c r="L1293" s="110" t="s">
        <v>890</v>
      </c>
      <c r="M1293" s="267" t="s">
        <v>4760</v>
      </c>
      <c r="N1293" s="264">
        <v>43209</v>
      </c>
      <c r="O1293" s="263" t="s">
        <v>4049</v>
      </c>
      <c r="P1293" s="264">
        <v>43830</v>
      </c>
      <c r="Q1293" s="263" t="s">
        <v>3680</v>
      </c>
      <c r="R1293" s="126"/>
    </row>
    <row r="1294" spans="1:18" s="34" customFormat="1" ht="75" hidden="1" customHeight="1" outlineLevel="4" x14ac:dyDescent="0.25">
      <c r="A1294" s="110">
        <v>430</v>
      </c>
      <c r="B1294" s="144" t="s">
        <v>2053</v>
      </c>
      <c r="C1294" s="106" t="s">
        <v>1123</v>
      </c>
      <c r="D1294" s="110">
        <v>2</v>
      </c>
      <c r="E1294" s="53" t="s">
        <v>2295</v>
      </c>
      <c r="F1294" s="122">
        <v>74400</v>
      </c>
      <c r="G1294" s="122">
        <v>74400</v>
      </c>
      <c r="H1294" s="122">
        <v>0</v>
      </c>
      <c r="I1294" s="122">
        <f t="shared" si="98"/>
        <v>0</v>
      </c>
      <c r="J1294" s="110" t="s">
        <v>2305</v>
      </c>
      <c r="K1294" s="106" t="s">
        <v>2324</v>
      </c>
      <c r="L1294" s="110" t="s">
        <v>890</v>
      </c>
      <c r="M1294" s="267" t="s">
        <v>4760</v>
      </c>
      <c r="N1294" s="264">
        <v>43209</v>
      </c>
      <c r="O1294" s="263" t="s">
        <v>4049</v>
      </c>
      <c r="P1294" s="264">
        <v>43830</v>
      </c>
      <c r="Q1294" s="263" t="s">
        <v>3680</v>
      </c>
      <c r="R1294" s="126"/>
    </row>
    <row r="1295" spans="1:18" s="34" customFormat="1" ht="60" hidden="1" customHeight="1" outlineLevel="4" x14ac:dyDescent="0.25">
      <c r="A1295" s="110">
        <v>431</v>
      </c>
      <c r="B1295" s="144" t="s">
        <v>2054</v>
      </c>
      <c r="C1295" s="106" t="s">
        <v>1123</v>
      </c>
      <c r="D1295" s="110">
        <v>2</v>
      </c>
      <c r="E1295" s="53" t="s">
        <v>2295</v>
      </c>
      <c r="F1295" s="122">
        <v>74000</v>
      </c>
      <c r="G1295" s="122">
        <v>74000</v>
      </c>
      <c r="H1295" s="122">
        <v>0</v>
      </c>
      <c r="I1295" s="122">
        <f t="shared" si="98"/>
        <v>0</v>
      </c>
      <c r="J1295" s="110" t="s">
        <v>2305</v>
      </c>
      <c r="K1295" s="106" t="s">
        <v>2324</v>
      </c>
      <c r="L1295" s="110" t="s">
        <v>890</v>
      </c>
      <c r="M1295" s="267" t="s">
        <v>4760</v>
      </c>
      <c r="N1295" s="264">
        <v>43209</v>
      </c>
      <c r="O1295" s="263" t="s">
        <v>4049</v>
      </c>
      <c r="P1295" s="264">
        <v>43830</v>
      </c>
      <c r="Q1295" s="263" t="s">
        <v>3680</v>
      </c>
      <c r="R1295" s="126"/>
    </row>
    <row r="1296" spans="1:18" s="34" customFormat="1" ht="45" hidden="1" customHeight="1" outlineLevel="4" x14ac:dyDescent="0.25">
      <c r="A1296" s="110">
        <v>432</v>
      </c>
      <c r="B1296" s="144" t="s">
        <v>2055</v>
      </c>
      <c r="C1296" s="106" t="s">
        <v>1123</v>
      </c>
      <c r="D1296" s="110">
        <v>10</v>
      </c>
      <c r="E1296" s="53" t="s">
        <v>2295</v>
      </c>
      <c r="F1296" s="122">
        <v>142000</v>
      </c>
      <c r="G1296" s="122">
        <v>142000</v>
      </c>
      <c r="H1296" s="122">
        <v>0</v>
      </c>
      <c r="I1296" s="122">
        <f t="shared" si="98"/>
        <v>0</v>
      </c>
      <c r="J1296" s="110" t="s">
        <v>2305</v>
      </c>
      <c r="K1296" s="106" t="s">
        <v>2324</v>
      </c>
      <c r="L1296" s="110" t="s">
        <v>890</v>
      </c>
      <c r="M1296" s="267" t="s">
        <v>4760</v>
      </c>
      <c r="N1296" s="264">
        <v>43209</v>
      </c>
      <c r="O1296" s="263" t="s">
        <v>4049</v>
      </c>
      <c r="P1296" s="264">
        <v>43830</v>
      </c>
      <c r="Q1296" s="263" t="s">
        <v>3680</v>
      </c>
      <c r="R1296" s="126"/>
    </row>
    <row r="1297" spans="1:18" s="34" customFormat="1" ht="45" hidden="1" customHeight="1" outlineLevel="4" x14ac:dyDescent="0.25">
      <c r="A1297" s="110">
        <v>433</v>
      </c>
      <c r="B1297" s="144" t="s">
        <v>2056</v>
      </c>
      <c r="C1297" s="106" t="s">
        <v>1123</v>
      </c>
      <c r="D1297" s="110">
        <v>1</v>
      </c>
      <c r="E1297" s="53" t="s">
        <v>2295</v>
      </c>
      <c r="F1297" s="122">
        <v>32440</v>
      </c>
      <c r="G1297" s="122">
        <v>32440</v>
      </c>
      <c r="H1297" s="122">
        <v>0</v>
      </c>
      <c r="I1297" s="122">
        <f t="shared" si="98"/>
        <v>0</v>
      </c>
      <c r="J1297" s="110" t="s">
        <v>2305</v>
      </c>
      <c r="K1297" s="106" t="s">
        <v>2324</v>
      </c>
      <c r="L1297" s="110" t="s">
        <v>890</v>
      </c>
      <c r="M1297" s="267" t="s">
        <v>4760</v>
      </c>
      <c r="N1297" s="264">
        <v>43209</v>
      </c>
      <c r="O1297" s="263" t="s">
        <v>4049</v>
      </c>
      <c r="P1297" s="264">
        <v>43830</v>
      </c>
      <c r="Q1297" s="263" t="s">
        <v>3680</v>
      </c>
      <c r="R1297" s="126"/>
    </row>
    <row r="1298" spans="1:18" s="34" customFormat="1" ht="45" hidden="1" customHeight="1" outlineLevel="4" x14ac:dyDescent="0.25">
      <c r="A1298" s="110">
        <v>434</v>
      </c>
      <c r="B1298" s="144" t="s">
        <v>2057</v>
      </c>
      <c r="C1298" s="106" t="s">
        <v>1123</v>
      </c>
      <c r="D1298" s="110">
        <v>1</v>
      </c>
      <c r="E1298" s="53" t="s">
        <v>2295</v>
      </c>
      <c r="F1298" s="122">
        <v>28470</v>
      </c>
      <c r="G1298" s="122">
        <v>28470</v>
      </c>
      <c r="H1298" s="122">
        <v>0</v>
      </c>
      <c r="I1298" s="122">
        <f t="shared" si="98"/>
        <v>0</v>
      </c>
      <c r="J1298" s="110" t="s">
        <v>2305</v>
      </c>
      <c r="K1298" s="106" t="s">
        <v>2324</v>
      </c>
      <c r="L1298" s="110" t="s">
        <v>890</v>
      </c>
      <c r="M1298" s="267" t="s">
        <v>4760</v>
      </c>
      <c r="N1298" s="264">
        <v>43209</v>
      </c>
      <c r="O1298" s="263" t="s">
        <v>4049</v>
      </c>
      <c r="P1298" s="264">
        <v>43830</v>
      </c>
      <c r="Q1298" s="263" t="s">
        <v>3680</v>
      </c>
      <c r="R1298" s="126"/>
    </row>
    <row r="1299" spans="1:18" s="34" customFormat="1" ht="60" hidden="1" customHeight="1" outlineLevel="4" x14ac:dyDescent="0.25">
      <c r="A1299" s="110">
        <v>435</v>
      </c>
      <c r="B1299" s="144" t="s">
        <v>2058</v>
      </c>
      <c r="C1299" s="106" t="s">
        <v>1123</v>
      </c>
      <c r="D1299" s="110">
        <v>2</v>
      </c>
      <c r="E1299" s="53" t="s">
        <v>2295</v>
      </c>
      <c r="F1299" s="122">
        <v>30200</v>
      </c>
      <c r="G1299" s="122">
        <v>30200</v>
      </c>
      <c r="H1299" s="122">
        <v>0</v>
      </c>
      <c r="I1299" s="122">
        <f t="shared" si="98"/>
        <v>0</v>
      </c>
      <c r="J1299" s="110" t="s">
        <v>2305</v>
      </c>
      <c r="K1299" s="106" t="s">
        <v>2324</v>
      </c>
      <c r="L1299" s="110" t="s">
        <v>890</v>
      </c>
      <c r="M1299" s="267" t="s">
        <v>4760</v>
      </c>
      <c r="N1299" s="264">
        <v>43209</v>
      </c>
      <c r="O1299" s="263" t="s">
        <v>4049</v>
      </c>
      <c r="P1299" s="264">
        <v>43830</v>
      </c>
      <c r="Q1299" s="263" t="s">
        <v>3680</v>
      </c>
      <c r="R1299" s="126"/>
    </row>
    <row r="1300" spans="1:18" s="34" customFormat="1" ht="45" hidden="1" customHeight="1" outlineLevel="4" x14ac:dyDescent="0.25">
      <c r="A1300" s="110">
        <v>436</v>
      </c>
      <c r="B1300" s="144" t="s">
        <v>2059</v>
      </c>
      <c r="C1300" s="106" t="s">
        <v>1123</v>
      </c>
      <c r="D1300" s="110">
        <v>0</v>
      </c>
      <c r="E1300" s="53" t="s">
        <v>2295</v>
      </c>
      <c r="F1300" s="122">
        <v>0</v>
      </c>
      <c r="G1300" s="122"/>
      <c r="H1300" s="122"/>
      <c r="I1300" s="122" t="e">
        <f t="shared" si="98"/>
        <v>#DIV/0!</v>
      </c>
      <c r="J1300" s="110" t="s">
        <v>2305</v>
      </c>
      <c r="K1300" s="106" t="s">
        <v>2324</v>
      </c>
      <c r="L1300" s="110" t="s">
        <v>890</v>
      </c>
      <c r="M1300" s="267" t="s">
        <v>4760</v>
      </c>
      <c r="N1300" s="264">
        <v>43209</v>
      </c>
      <c r="O1300" s="263" t="s">
        <v>4049</v>
      </c>
      <c r="P1300" s="264">
        <v>43830</v>
      </c>
      <c r="Q1300" s="263" t="s">
        <v>3680</v>
      </c>
      <c r="R1300" s="126"/>
    </row>
    <row r="1301" spans="1:18" s="34" customFormat="1" ht="45" hidden="1" customHeight="1" outlineLevel="4" x14ac:dyDescent="0.25">
      <c r="A1301" s="110">
        <v>437</v>
      </c>
      <c r="B1301" s="144" t="s">
        <v>2060</v>
      </c>
      <c r="C1301" s="106" t="s">
        <v>1123</v>
      </c>
      <c r="D1301" s="110">
        <v>1</v>
      </c>
      <c r="E1301" s="53" t="s">
        <v>2295</v>
      </c>
      <c r="F1301" s="122">
        <v>25900</v>
      </c>
      <c r="G1301" s="122">
        <v>25900</v>
      </c>
      <c r="H1301" s="122">
        <v>0</v>
      </c>
      <c r="I1301" s="122">
        <f t="shared" si="98"/>
        <v>0</v>
      </c>
      <c r="J1301" s="110" t="s">
        <v>2305</v>
      </c>
      <c r="K1301" s="106" t="s">
        <v>2324</v>
      </c>
      <c r="L1301" s="110" t="s">
        <v>890</v>
      </c>
      <c r="M1301" s="267" t="s">
        <v>4760</v>
      </c>
      <c r="N1301" s="264">
        <v>43209</v>
      </c>
      <c r="O1301" s="263" t="s">
        <v>4049</v>
      </c>
      <c r="P1301" s="264">
        <v>43830</v>
      </c>
      <c r="Q1301" s="263" t="s">
        <v>3680</v>
      </c>
      <c r="R1301" s="126"/>
    </row>
    <row r="1302" spans="1:18" s="34" customFormat="1" ht="45" hidden="1" customHeight="1" outlineLevel="4" x14ac:dyDescent="0.25">
      <c r="A1302" s="110">
        <v>438</v>
      </c>
      <c r="B1302" s="144" t="s">
        <v>2061</v>
      </c>
      <c r="C1302" s="106" t="s">
        <v>1123</v>
      </c>
      <c r="D1302" s="110">
        <v>1</v>
      </c>
      <c r="E1302" s="53" t="s">
        <v>2295</v>
      </c>
      <c r="F1302" s="122">
        <v>135800</v>
      </c>
      <c r="G1302" s="122">
        <v>135800</v>
      </c>
      <c r="H1302" s="122">
        <v>0</v>
      </c>
      <c r="I1302" s="122">
        <f t="shared" si="98"/>
        <v>0</v>
      </c>
      <c r="J1302" s="110" t="s">
        <v>2305</v>
      </c>
      <c r="K1302" s="106" t="s">
        <v>2324</v>
      </c>
      <c r="L1302" s="110" t="s">
        <v>890</v>
      </c>
      <c r="M1302" s="267" t="s">
        <v>4760</v>
      </c>
      <c r="N1302" s="264">
        <v>43209</v>
      </c>
      <c r="O1302" s="263" t="s">
        <v>4049</v>
      </c>
      <c r="P1302" s="264">
        <v>43830</v>
      </c>
      <c r="Q1302" s="263" t="s">
        <v>3680</v>
      </c>
      <c r="R1302" s="126"/>
    </row>
    <row r="1303" spans="1:18" s="34" customFormat="1" ht="60" hidden="1" customHeight="1" outlineLevel="4" x14ac:dyDescent="0.25">
      <c r="A1303" s="110">
        <v>439</v>
      </c>
      <c r="B1303" s="144" t="s">
        <v>2062</v>
      </c>
      <c r="C1303" s="106" t="s">
        <v>1123</v>
      </c>
      <c r="D1303" s="110">
        <v>1</v>
      </c>
      <c r="E1303" s="53" t="s">
        <v>2295</v>
      </c>
      <c r="F1303" s="122">
        <v>34100</v>
      </c>
      <c r="G1303" s="122">
        <v>34100</v>
      </c>
      <c r="H1303" s="122">
        <v>0</v>
      </c>
      <c r="I1303" s="122">
        <f t="shared" si="98"/>
        <v>0</v>
      </c>
      <c r="J1303" s="110" t="s">
        <v>2305</v>
      </c>
      <c r="K1303" s="106" t="s">
        <v>2324</v>
      </c>
      <c r="L1303" s="110" t="s">
        <v>890</v>
      </c>
      <c r="M1303" s="267" t="s">
        <v>4760</v>
      </c>
      <c r="N1303" s="264">
        <v>43209</v>
      </c>
      <c r="O1303" s="263" t="s">
        <v>4049</v>
      </c>
      <c r="P1303" s="264">
        <v>43830</v>
      </c>
      <c r="Q1303" s="263" t="s">
        <v>3680</v>
      </c>
      <c r="R1303" s="126"/>
    </row>
    <row r="1304" spans="1:18" s="34" customFormat="1" ht="60" hidden="1" customHeight="1" outlineLevel="4" x14ac:dyDescent="0.25">
      <c r="A1304" s="110">
        <v>440</v>
      </c>
      <c r="B1304" s="144" t="s">
        <v>2063</v>
      </c>
      <c r="C1304" s="106" t="s">
        <v>1123</v>
      </c>
      <c r="D1304" s="110">
        <v>7</v>
      </c>
      <c r="E1304" s="53" t="s">
        <v>2295</v>
      </c>
      <c r="F1304" s="122">
        <v>362600</v>
      </c>
      <c r="G1304" s="122">
        <v>362600</v>
      </c>
      <c r="H1304" s="122">
        <v>0</v>
      </c>
      <c r="I1304" s="122">
        <f t="shared" si="98"/>
        <v>0</v>
      </c>
      <c r="J1304" s="110" t="s">
        <v>2305</v>
      </c>
      <c r="K1304" s="106" t="s">
        <v>2324</v>
      </c>
      <c r="L1304" s="110" t="s">
        <v>890</v>
      </c>
      <c r="M1304" s="267" t="s">
        <v>4760</v>
      </c>
      <c r="N1304" s="264">
        <v>43209</v>
      </c>
      <c r="O1304" s="263" t="s">
        <v>4049</v>
      </c>
      <c r="P1304" s="264">
        <v>43830</v>
      </c>
      <c r="Q1304" s="263" t="s">
        <v>3680</v>
      </c>
      <c r="R1304" s="126"/>
    </row>
    <row r="1305" spans="1:18" s="34" customFormat="1" ht="60" hidden="1" customHeight="1" outlineLevel="4" x14ac:dyDescent="0.25">
      <c r="A1305" s="110">
        <v>441</v>
      </c>
      <c r="B1305" s="144" t="s">
        <v>2064</v>
      </c>
      <c r="C1305" s="106" t="s">
        <v>1123</v>
      </c>
      <c r="D1305" s="110">
        <v>1</v>
      </c>
      <c r="E1305" s="53" t="s">
        <v>2295</v>
      </c>
      <c r="F1305" s="122">
        <v>27500</v>
      </c>
      <c r="G1305" s="122">
        <v>27500</v>
      </c>
      <c r="H1305" s="122">
        <v>0</v>
      </c>
      <c r="I1305" s="122">
        <f t="shared" si="98"/>
        <v>0</v>
      </c>
      <c r="J1305" s="110" t="s">
        <v>2305</v>
      </c>
      <c r="K1305" s="106" t="s">
        <v>2324</v>
      </c>
      <c r="L1305" s="110" t="s">
        <v>890</v>
      </c>
      <c r="M1305" s="267" t="s">
        <v>4760</v>
      </c>
      <c r="N1305" s="264">
        <v>43209</v>
      </c>
      <c r="O1305" s="263" t="s">
        <v>4049</v>
      </c>
      <c r="P1305" s="264">
        <v>43830</v>
      </c>
      <c r="Q1305" s="263" t="s">
        <v>3680</v>
      </c>
      <c r="R1305" s="126"/>
    </row>
    <row r="1306" spans="1:18" s="34" customFormat="1" ht="60" hidden="1" customHeight="1" outlineLevel="4" x14ac:dyDescent="0.25">
      <c r="A1306" s="110">
        <v>442</v>
      </c>
      <c r="B1306" s="144" t="s">
        <v>2065</v>
      </c>
      <c r="C1306" s="106" t="s">
        <v>1123</v>
      </c>
      <c r="D1306" s="110">
        <v>10</v>
      </c>
      <c r="E1306" s="53" t="s">
        <v>2295</v>
      </c>
      <c r="F1306" s="122">
        <v>152000</v>
      </c>
      <c r="G1306" s="122">
        <v>152000</v>
      </c>
      <c r="H1306" s="122">
        <v>0</v>
      </c>
      <c r="I1306" s="122">
        <f t="shared" si="98"/>
        <v>0</v>
      </c>
      <c r="J1306" s="110" t="s">
        <v>2305</v>
      </c>
      <c r="K1306" s="106" t="s">
        <v>2324</v>
      </c>
      <c r="L1306" s="110" t="s">
        <v>890</v>
      </c>
      <c r="M1306" s="267" t="s">
        <v>4760</v>
      </c>
      <c r="N1306" s="264">
        <v>43209</v>
      </c>
      <c r="O1306" s="263" t="s">
        <v>4049</v>
      </c>
      <c r="P1306" s="264">
        <v>43830</v>
      </c>
      <c r="Q1306" s="263" t="s">
        <v>3680</v>
      </c>
      <c r="R1306" s="126"/>
    </row>
    <row r="1307" spans="1:18" s="34" customFormat="1" ht="45" hidden="1" customHeight="1" outlineLevel="4" x14ac:dyDescent="0.25">
      <c r="A1307" s="110">
        <v>443</v>
      </c>
      <c r="B1307" s="144" t="s">
        <v>2066</v>
      </c>
      <c r="C1307" s="106" t="s">
        <v>1123</v>
      </c>
      <c r="D1307" s="110">
        <v>1</v>
      </c>
      <c r="E1307" s="53" t="s">
        <v>2295</v>
      </c>
      <c r="F1307" s="122">
        <v>21000</v>
      </c>
      <c r="G1307" s="122">
        <v>21000</v>
      </c>
      <c r="H1307" s="122">
        <v>0</v>
      </c>
      <c r="I1307" s="122">
        <f t="shared" si="98"/>
        <v>0</v>
      </c>
      <c r="J1307" s="110" t="s">
        <v>2305</v>
      </c>
      <c r="K1307" s="106" t="s">
        <v>2324</v>
      </c>
      <c r="L1307" s="110" t="s">
        <v>890</v>
      </c>
      <c r="M1307" s="267" t="s">
        <v>4760</v>
      </c>
      <c r="N1307" s="264">
        <v>43209</v>
      </c>
      <c r="O1307" s="263" t="s">
        <v>4049</v>
      </c>
      <c r="P1307" s="264">
        <v>43830</v>
      </c>
      <c r="Q1307" s="263" t="s">
        <v>3680</v>
      </c>
      <c r="R1307" s="126"/>
    </row>
    <row r="1308" spans="1:18" s="34" customFormat="1" ht="75" hidden="1" customHeight="1" outlineLevel="4" x14ac:dyDescent="0.25">
      <c r="A1308" s="110">
        <v>444</v>
      </c>
      <c r="B1308" s="144" t="s">
        <v>2067</v>
      </c>
      <c r="C1308" s="106" t="s">
        <v>1123</v>
      </c>
      <c r="D1308" s="110">
        <v>1</v>
      </c>
      <c r="E1308" s="53" t="s">
        <v>2295</v>
      </c>
      <c r="F1308" s="122">
        <v>18100</v>
      </c>
      <c r="G1308" s="122">
        <v>18100</v>
      </c>
      <c r="H1308" s="122">
        <v>0</v>
      </c>
      <c r="I1308" s="122">
        <f t="shared" si="98"/>
        <v>0</v>
      </c>
      <c r="J1308" s="110" t="s">
        <v>2305</v>
      </c>
      <c r="K1308" s="106" t="s">
        <v>2324</v>
      </c>
      <c r="L1308" s="110" t="s">
        <v>890</v>
      </c>
      <c r="M1308" s="267" t="s">
        <v>4760</v>
      </c>
      <c r="N1308" s="264">
        <v>43209</v>
      </c>
      <c r="O1308" s="263" t="s">
        <v>4049</v>
      </c>
      <c r="P1308" s="264">
        <v>43830</v>
      </c>
      <c r="Q1308" s="263" t="s">
        <v>3680</v>
      </c>
      <c r="R1308" s="126"/>
    </row>
    <row r="1309" spans="1:18" s="34" customFormat="1" ht="45" hidden="1" customHeight="1" outlineLevel="4" x14ac:dyDescent="0.25">
      <c r="A1309" s="110">
        <v>445</v>
      </c>
      <c r="B1309" s="144" t="s">
        <v>2068</v>
      </c>
      <c r="C1309" s="106" t="s">
        <v>1123</v>
      </c>
      <c r="D1309" s="110">
        <v>1</v>
      </c>
      <c r="E1309" s="110" t="s">
        <v>4234</v>
      </c>
      <c r="F1309" s="122">
        <v>6950</v>
      </c>
      <c r="G1309" s="122">
        <v>6950</v>
      </c>
      <c r="H1309" s="122">
        <v>0</v>
      </c>
      <c r="I1309" s="122">
        <f t="shared" si="98"/>
        <v>0</v>
      </c>
      <c r="J1309" s="110" t="s">
        <v>2305</v>
      </c>
      <c r="K1309" s="106" t="s">
        <v>2324</v>
      </c>
      <c r="L1309" s="110" t="s">
        <v>890</v>
      </c>
      <c r="M1309" s="267" t="s">
        <v>4760</v>
      </c>
      <c r="N1309" s="264">
        <v>43209</v>
      </c>
      <c r="O1309" s="263" t="s">
        <v>4049</v>
      </c>
      <c r="P1309" s="264">
        <v>43830</v>
      </c>
      <c r="Q1309" s="263" t="s">
        <v>3680</v>
      </c>
      <c r="R1309" s="126"/>
    </row>
    <row r="1310" spans="1:18" s="34" customFormat="1" ht="30" hidden="1" customHeight="1" outlineLevel="4" x14ac:dyDescent="0.25">
      <c r="A1310" s="110">
        <v>446</v>
      </c>
      <c r="B1310" s="144" t="s">
        <v>2069</v>
      </c>
      <c r="C1310" s="106" t="s">
        <v>1123</v>
      </c>
      <c r="D1310" s="110">
        <v>15</v>
      </c>
      <c r="E1310" s="110" t="s">
        <v>4237</v>
      </c>
      <c r="F1310" s="122">
        <v>663600</v>
      </c>
      <c r="G1310" s="122">
        <v>663600</v>
      </c>
      <c r="H1310" s="122">
        <v>0</v>
      </c>
      <c r="I1310" s="122">
        <f t="shared" si="98"/>
        <v>0</v>
      </c>
      <c r="J1310" s="110" t="s">
        <v>2305</v>
      </c>
      <c r="K1310" s="106" t="s">
        <v>2324</v>
      </c>
      <c r="L1310" s="110" t="s">
        <v>890</v>
      </c>
      <c r="M1310" s="267" t="s">
        <v>4760</v>
      </c>
      <c r="N1310" s="264">
        <v>43209</v>
      </c>
      <c r="O1310" s="263" t="s">
        <v>4049</v>
      </c>
      <c r="P1310" s="264">
        <v>43830</v>
      </c>
      <c r="Q1310" s="263" t="s">
        <v>3680</v>
      </c>
      <c r="R1310" s="126"/>
    </row>
    <row r="1311" spans="1:18" s="34" customFormat="1" ht="30" hidden="1" customHeight="1" outlineLevel="4" x14ac:dyDescent="0.25">
      <c r="A1311" s="110">
        <v>447</v>
      </c>
      <c r="B1311" s="144" t="s">
        <v>2070</v>
      </c>
      <c r="C1311" s="106" t="s">
        <v>1123</v>
      </c>
      <c r="D1311" s="110">
        <v>1</v>
      </c>
      <c r="E1311" s="53" t="s">
        <v>2295</v>
      </c>
      <c r="F1311" s="122">
        <v>7050</v>
      </c>
      <c r="G1311" s="122">
        <v>7050</v>
      </c>
      <c r="H1311" s="122">
        <v>0</v>
      </c>
      <c r="I1311" s="122">
        <f t="shared" si="98"/>
        <v>0</v>
      </c>
      <c r="J1311" s="110" t="s">
        <v>2305</v>
      </c>
      <c r="K1311" s="106" t="s">
        <v>2324</v>
      </c>
      <c r="L1311" s="110" t="s">
        <v>890</v>
      </c>
      <c r="M1311" s="267" t="s">
        <v>4760</v>
      </c>
      <c r="N1311" s="264">
        <v>43209</v>
      </c>
      <c r="O1311" s="263" t="s">
        <v>4049</v>
      </c>
      <c r="P1311" s="264">
        <v>43830</v>
      </c>
      <c r="Q1311" s="263" t="s">
        <v>3680</v>
      </c>
      <c r="R1311" s="126"/>
    </row>
    <row r="1312" spans="1:18" s="34" customFormat="1" ht="60" hidden="1" customHeight="1" outlineLevel="4" x14ac:dyDescent="0.25">
      <c r="A1312" s="110">
        <v>448</v>
      </c>
      <c r="B1312" s="144" t="s">
        <v>2071</v>
      </c>
      <c r="C1312" s="106" t="s">
        <v>1123</v>
      </c>
      <c r="D1312" s="110">
        <v>2</v>
      </c>
      <c r="E1312" s="110" t="s">
        <v>4234</v>
      </c>
      <c r="F1312" s="122">
        <v>34000</v>
      </c>
      <c r="G1312" s="122">
        <v>34000</v>
      </c>
      <c r="H1312" s="122">
        <v>0</v>
      </c>
      <c r="I1312" s="122">
        <f t="shared" si="98"/>
        <v>0</v>
      </c>
      <c r="J1312" s="110" t="s">
        <v>2305</v>
      </c>
      <c r="K1312" s="106" t="s">
        <v>2324</v>
      </c>
      <c r="L1312" s="110" t="s">
        <v>890</v>
      </c>
      <c r="M1312" s="267" t="s">
        <v>4760</v>
      </c>
      <c r="N1312" s="264">
        <v>43209</v>
      </c>
      <c r="O1312" s="263" t="s">
        <v>4049</v>
      </c>
      <c r="P1312" s="264">
        <v>43830</v>
      </c>
      <c r="Q1312" s="263" t="s">
        <v>3680</v>
      </c>
      <c r="R1312" s="126"/>
    </row>
    <row r="1313" spans="1:18" s="34" customFormat="1" ht="75" hidden="1" customHeight="1" outlineLevel="4" x14ac:dyDescent="0.25">
      <c r="A1313" s="110">
        <v>449</v>
      </c>
      <c r="B1313" s="144" t="s">
        <v>2072</v>
      </c>
      <c r="C1313" s="106" t="s">
        <v>1123</v>
      </c>
      <c r="D1313" s="110">
        <v>20</v>
      </c>
      <c r="E1313" s="110" t="s">
        <v>4234</v>
      </c>
      <c r="F1313" s="122">
        <v>496000</v>
      </c>
      <c r="G1313" s="122">
        <v>496000</v>
      </c>
      <c r="H1313" s="122">
        <v>0</v>
      </c>
      <c r="I1313" s="122">
        <f t="shared" si="98"/>
        <v>0</v>
      </c>
      <c r="J1313" s="110" t="s">
        <v>2305</v>
      </c>
      <c r="K1313" s="106" t="s">
        <v>2324</v>
      </c>
      <c r="L1313" s="110" t="s">
        <v>890</v>
      </c>
      <c r="M1313" s="267" t="s">
        <v>4760</v>
      </c>
      <c r="N1313" s="264">
        <v>43209</v>
      </c>
      <c r="O1313" s="263" t="s">
        <v>4049</v>
      </c>
      <c r="P1313" s="264">
        <v>43830</v>
      </c>
      <c r="Q1313" s="263" t="s">
        <v>3680</v>
      </c>
      <c r="R1313" s="126"/>
    </row>
    <row r="1314" spans="1:18" s="34" customFormat="1" ht="60" hidden="1" customHeight="1" outlineLevel="4" x14ac:dyDescent="0.25">
      <c r="A1314" s="110">
        <v>450</v>
      </c>
      <c r="B1314" s="144" t="s">
        <v>2073</v>
      </c>
      <c r="C1314" s="106" t="s">
        <v>1123</v>
      </c>
      <c r="D1314" s="110">
        <v>5</v>
      </c>
      <c r="E1314" s="110" t="s">
        <v>4234</v>
      </c>
      <c r="F1314" s="122">
        <v>120000</v>
      </c>
      <c r="G1314" s="122">
        <v>120000</v>
      </c>
      <c r="H1314" s="122">
        <v>0</v>
      </c>
      <c r="I1314" s="122">
        <f t="shared" ref="I1314:I1377" si="99">H1314/G1314</f>
        <v>0</v>
      </c>
      <c r="J1314" s="110" t="s">
        <v>2305</v>
      </c>
      <c r="K1314" s="106" t="s">
        <v>2324</v>
      </c>
      <c r="L1314" s="110" t="s">
        <v>890</v>
      </c>
      <c r="M1314" s="267" t="s">
        <v>4760</v>
      </c>
      <c r="N1314" s="264">
        <v>43209</v>
      </c>
      <c r="O1314" s="263" t="s">
        <v>4049</v>
      </c>
      <c r="P1314" s="264">
        <v>43830</v>
      </c>
      <c r="Q1314" s="263" t="s">
        <v>3680</v>
      </c>
      <c r="R1314" s="126"/>
    </row>
    <row r="1315" spans="1:18" s="34" customFormat="1" ht="90" hidden="1" customHeight="1" outlineLevel="4" x14ac:dyDescent="0.25">
      <c r="A1315" s="110">
        <v>451</v>
      </c>
      <c r="B1315" s="144" t="s">
        <v>2074</v>
      </c>
      <c r="C1315" s="106" t="s">
        <v>1123</v>
      </c>
      <c r="D1315" s="110">
        <v>290</v>
      </c>
      <c r="E1315" s="110" t="s">
        <v>4234</v>
      </c>
      <c r="F1315" s="122">
        <v>6496000</v>
      </c>
      <c r="G1315" s="122">
        <v>6496000</v>
      </c>
      <c r="H1315" s="122">
        <v>0</v>
      </c>
      <c r="I1315" s="122">
        <f t="shared" si="99"/>
        <v>0</v>
      </c>
      <c r="J1315" s="110" t="s">
        <v>2305</v>
      </c>
      <c r="K1315" s="106" t="s">
        <v>2324</v>
      </c>
      <c r="L1315" s="110" t="s">
        <v>890</v>
      </c>
      <c r="M1315" s="267" t="s">
        <v>4760</v>
      </c>
      <c r="N1315" s="264">
        <v>43209</v>
      </c>
      <c r="O1315" s="263" t="s">
        <v>4049</v>
      </c>
      <c r="P1315" s="264">
        <v>43830</v>
      </c>
      <c r="Q1315" s="263" t="s">
        <v>3680</v>
      </c>
      <c r="R1315" s="126"/>
    </row>
    <row r="1316" spans="1:18" s="34" customFormat="1" ht="45" hidden="1" customHeight="1" outlineLevel="4" x14ac:dyDescent="0.25">
      <c r="A1316" s="110">
        <v>452</v>
      </c>
      <c r="B1316" s="144" t="s">
        <v>2075</v>
      </c>
      <c r="C1316" s="106" t="s">
        <v>1123</v>
      </c>
      <c r="D1316" s="110">
        <v>1</v>
      </c>
      <c r="E1316" s="53" t="s">
        <v>2295</v>
      </c>
      <c r="F1316" s="122">
        <v>28500</v>
      </c>
      <c r="G1316" s="122">
        <v>28500</v>
      </c>
      <c r="H1316" s="122">
        <v>0</v>
      </c>
      <c r="I1316" s="122">
        <f t="shared" si="99"/>
        <v>0</v>
      </c>
      <c r="J1316" s="110" t="s">
        <v>2305</v>
      </c>
      <c r="K1316" s="106" t="s">
        <v>2324</v>
      </c>
      <c r="L1316" s="110" t="s">
        <v>890</v>
      </c>
      <c r="M1316" s="267" t="s">
        <v>4760</v>
      </c>
      <c r="N1316" s="264">
        <v>43209</v>
      </c>
      <c r="O1316" s="263" t="s">
        <v>4049</v>
      </c>
      <c r="P1316" s="264">
        <v>43830</v>
      </c>
      <c r="Q1316" s="263" t="s">
        <v>3680</v>
      </c>
      <c r="R1316" s="126"/>
    </row>
    <row r="1317" spans="1:18" s="34" customFormat="1" ht="45" hidden="1" customHeight="1" outlineLevel="4" x14ac:dyDescent="0.25">
      <c r="A1317" s="110">
        <v>453</v>
      </c>
      <c r="B1317" s="144" t="s">
        <v>2076</v>
      </c>
      <c r="C1317" s="106" t="s">
        <v>1123</v>
      </c>
      <c r="D1317" s="110">
        <v>1</v>
      </c>
      <c r="E1317" s="53" t="s">
        <v>2295</v>
      </c>
      <c r="F1317" s="122">
        <v>27000</v>
      </c>
      <c r="G1317" s="122">
        <v>27000</v>
      </c>
      <c r="H1317" s="122">
        <v>0</v>
      </c>
      <c r="I1317" s="122">
        <f t="shared" si="99"/>
        <v>0</v>
      </c>
      <c r="J1317" s="110" t="s">
        <v>2305</v>
      </c>
      <c r="K1317" s="106" t="s">
        <v>2324</v>
      </c>
      <c r="L1317" s="110" t="s">
        <v>890</v>
      </c>
      <c r="M1317" s="267" t="s">
        <v>4760</v>
      </c>
      <c r="N1317" s="264">
        <v>43209</v>
      </c>
      <c r="O1317" s="263" t="s">
        <v>4049</v>
      </c>
      <c r="P1317" s="264">
        <v>43830</v>
      </c>
      <c r="Q1317" s="263" t="s">
        <v>3680</v>
      </c>
      <c r="R1317" s="126"/>
    </row>
    <row r="1318" spans="1:18" s="34" customFormat="1" ht="120" hidden="1" customHeight="1" outlineLevel="4" x14ac:dyDescent="0.25">
      <c r="A1318" s="110">
        <v>454</v>
      </c>
      <c r="B1318" s="144" t="s">
        <v>2077</v>
      </c>
      <c r="C1318" s="106" t="s">
        <v>1123</v>
      </c>
      <c r="D1318" s="110">
        <v>3</v>
      </c>
      <c r="E1318" s="110" t="s">
        <v>4237</v>
      </c>
      <c r="F1318" s="122">
        <v>25800</v>
      </c>
      <c r="G1318" s="122">
        <v>25800</v>
      </c>
      <c r="H1318" s="122">
        <v>0</v>
      </c>
      <c r="I1318" s="122">
        <f t="shared" si="99"/>
        <v>0</v>
      </c>
      <c r="J1318" s="110" t="s">
        <v>2305</v>
      </c>
      <c r="K1318" s="106" t="s">
        <v>2324</v>
      </c>
      <c r="L1318" s="110" t="s">
        <v>890</v>
      </c>
      <c r="M1318" s="267" t="s">
        <v>4760</v>
      </c>
      <c r="N1318" s="264">
        <v>43209</v>
      </c>
      <c r="O1318" s="263" t="s">
        <v>4049</v>
      </c>
      <c r="P1318" s="264">
        <v>43830</v>
      </c>
      <c r="Q1318" s="263" t="s">
        <v>3680</v>
      </c>
      <c r="R1318" s="126"/>
    </row>
    <row r="1319" spans="1:18" s="34" customFormat="1" ht="105" hidden="1" customHeight="1" outlineLevel="4" x14ac:dyDescent="0.25">
      <c r="A1319" s="110">
        <v>455</v>
      </c>
      <c r="B1319" s="144" t="s">
        <v>2078</v>
      </c>
      <c r="C1319" s="106" t="s">
        <v>1123</v>
      </c>
      <c r="D1319" s="110">
        <v>2</v>
      </c>
      <c r="E1319" s="110" t="s">
        <v>4237</v>
      </c>
      <c r="F1319" s="122">
        <v>4800</v>
      </c>
      <c r="G1319" s="122">
        <v>4800</v>
      </c>
      <c r="H1319" s="122">
        <v>0</v>
      </c>
      <c r="I1319" s="122">
        <f t="shared" si="99"/>
        <v>0</v>
      </c>
      <c r="J1319" s="110" t="s">
        <v>2305</v>
      </c>
      <c r="K1319" s="106" t="s">
        <v>2324</v>
      </c>
      <c r="L1319" s="110" t="s">
        <v>890</v>
      </c>
      <c r="M1319" s="267" t="s">
        <v>4760</v>
      </c>
      <c r="N1319" s="264">
        <v>43209</v>
      </c>
      <c r="O1319" s="263" t="s">
        <v>4049</v>
      </c>
      <c r="P1319" s="264">
        <v>43830</v>
      </c>
      <c r="Q1319" s="263" t="s">
        <v>3680</v>
      </c>
      <c r="R1319" s="126"/>
    </row>
    <row r="1320" spans="1:18" s="34" customFormat="1" ht="150" hidden="1" customHeight="1" outlineLevel="4" x14ac:dyDescent="0.25">
      <c r="A1320" s="110">
        <v>456</v>
      </c>
      <c r="B1320" s="144" t="s">
        <v>1662</v>
      </c>
      <c r="C1320" s="106" t="s">
        <v>1123</v>
      </c>
      <c r="D1320" s="110">
        <v>0</v>
      </c>
      <c r="E1320" s="110" t="s">
        <v>4237</v>
      </c>
      <c r="F1320" s="122">
        <v>0</v>
      </c>
      <c r="G1320" s="127"/>
      <c r="H1320" s="127"/>
      <c r="I1320" s="122" t="e">
        <f t="shared" si="99"/>
        <v>#DIV/0!</v>
      </c>
      <c r="J1320" s="110" t="s">
        <v>2296</v>
      </c>
      <c r="K1320" s="122" t="s">
        <v>1578</v>
      </c>
      <c r="L1320" s="110" t="s">
        <v>890</v>
      </c>
      <c r="M1320" s="267" t="s">
        <v>4760</v>
      </c>
      <c r="N1320" s="344">
        <v>43353</v>
      </c>
      <c r="O1320" s="263" t="s">
        <v>4751</v>
      </c>
      <c r="P1320" s="263" t="s">
        <v>3964</v>
      </c>
      <c r="Q1320" s="263" t="s">
        <v>4752</v>
      </c>
      <c r="R1320" s="126"/>
    </row>
    <row r="1321" spans="1:18" s="34" customFormat="1" ht="120" hidden="1" customHeight="1" outlineLevel="4" x14ac:dyDescent="0.25">
      <c r="A1321" s="110">
        <v>457</v>
      </c>
      <c r="B1321" s="144" t="s">
        <v>1663</v>
      </c>
      <c r="C1321" s="106" t="s">
        <v>1123</v>
      </c>
      <c r="D1321" s="110">
        <v>0</v>
      </c>
      <c r="E1321" s="110" t="s">
        <v>4237</v>
      </c>
      <c r="F1321" s="122">
        <v>0</v>
      </c>
      <c r="G1321" s="127"/>
      <c r="H1321" s="127"/>
      <c r="I1321" s="122" t="e">
        <f t="shared" si="99"/>
        <v>#DIV/0!</v>
      </c>
      <c r="J1321" s="110" t="s">
        <v>2296</v>
      </c>
      <c r="K1321" s="122" t="s">
        <v>1578</v>
      </c>
      <c r="L1321" s="110" t="s">
        <v>890</v>
      </c>
      <c r="M1321" s="267" t="s">
        <v>4760</v>
      </c>
      <c r="N1321" s="344">
        <v>43353</v>
      </c>
      <c r="O1321" s="263" t="s">
        <v>4751</v>
      </c>
      <c r="P1321" s="263" t="s">
        <v>3964</v>
      </c>
      <c r="Q1321" s="263" t="s">
        <v>4752</v>
      </c>
      <c r="R1321" s="126"/>
    </row>
    <row r="1322" spans="1:18" s="34" customFormat="1" ht="165" hidden="1" customHeight="1" outlineLevel="4" x14ac:dyDescent="0.25">
      <c r="A1322" s="110">
        <v>458</v>
      </c>
      <c r="B1322" s="144" t="s">
        <v>1664</v>
      </c>
      <c r="C1322" s="106" t="s">
        <v>1123</v>
      </c>
      <c r="D1322" s="110">
        <v>0</v>
      </c>
      <c r="E1322" s="110" t="s">
        <v>4237</v>
      </c>
      <c r="F1322" s="122">
        <v>0</v>
      </c>
      <c r="G1322" s="127"/>
      <c r="H1322" s="127"/>
      <c r="I1322" s="122" t="e">
        <f t="shared" si="99"/>
        <v>#DIV/0!</v>
      </c>
      <c r="J1322" s="110" t="s">
        <v>2296</v>
      </c>
      <c r="K1322" s="122" t="s">
        <v>1578</v>
      </c>
      <c r="L1322" s="110" t="s">
        <v>890</v>
      </c>
      <c r="M1322" s="267" t="s">
        <v>4760</v>
      </c>
      <c r="N1322" s="344">
        <v>43353</v>
      </c>
      <c r="O1322" s="263" t="s">
        <v>4751</v>
      </c>
      <c r="P1322" s="263" t="s">
        <v>3964</v>
      </c>
      <c r="Q1322" s="263" t="s">
        <v>4752</v>
      </c>
      <c r="R1322" s="126"/>
    </row>
    <row r="1323" spans="1:18" s="34" customFormat="1" ht="150" hidden="1" customHeight="1" outlineLevel="4" x14ac:dyDescent="0.25">
      <c r="A1323" s="110">
        <v>459</v>
      </c>
      <c r="B1323" s="144" t="s">
        <v>1665</v>
      </c>
      <c r="C1323" s="106" t="s">
        <v>1123</v>
      </c>
      <c r="D1323" s="110">
        <v>0</v>
      </c>
      <c r="E1323" s="110" t="s">
        <v>4237</v>
      </c>
      <c r="F1323" s="122">
        <v>0</v>
      </c>
      <c r="G1323" s="127"/>
      <c r="H1323" s="127"/>
      <c r="I1323" s="122" t="e">
        <f t="shared" si="99"/>
        <v>#DIV/0!</v>
      </c>
      <c r="J1323" s="110" t="s">
        <v>2296</v>
      </c>
      <c r="K1323" s="122" t="s">
        <v>1578</v>
      </c>
      <c r="L1323" s="110" t="s">
        <v>890</v>
      </c>
      <c r="M1323" s="267" t="s">
        <v>4760</v>
      </c>
      <c r="N1323" s="344">
        <v>43353</v>
      </c>
      <c r="O1323" s="263" t="s">
        <v>4751</v>
      </c>
      <c r="P1323" s="263" t="s">
        <v>3964</v>
      </c>
      <c r="Q1323" s="263" t="s">
        <v>4752</v>
      </c>
      <c r="R1323" s="126"/>
    </row>
    <row r="1324" spans="1:18" s="34" customFormat="1" ht="120" hidden="1" customHeight="1" outlineLevel="4" x14ac:dyDescent="0.25">
      <c r="A1324" s="110">
        <v>460</v>
      </c>
      <c r="B1324" s="144" t="s">
        <v>1666</v>
      </c>
      <c r="C1324" s="106" t="s">
        <v>1123</v>
      </c>
      <c r="D1324" s="110">
        <v>0</v>
      </c>
      <c r="E1324" s="110" t="s">
        <v>4234</v>
      </c>
      <c r="F1324" s="122">
        <v>0</v>
      </c>
      <c r="G1324" s="127"/>
      <c r="H1324" s="127"/>
      <c r="I1324" s="122" t="e">
        <f t="shared" si="99"/>
        <v>#DIV/0!</v>
      </c>
      <c r="J1324" s="110" t="s">
        <v>2296</v>
      </c>
      <c r="K1324" s="122" t="s">
        <v>1578</v>
      </c>
      <c r="L1324" s="110" t="s">
        <v>890</v>
      </c>
      <c r="M1324" s="267" t="s">
        <v>4760</v>
      </c>
      <c r="N1324" s="344">
        <v>43353</v>
      </c>
      <c r="O1324" s="263" t="s">
        <v>4751</v>
      </c>
      <c r="P1324" s="263" t="s">
        <v>3964</v>
      </c>
      <c r="Q1324" s="263" t="s">
        <v>4752</v>
      </c>
      <c r="R1324" s="126"/>
    </row>
    <row r="1325" spans="1:18" s="34" customFormat="1" ht="105" hidden="1" customHeight="1" outlineLevel="4" x14ac:dyDescent="0.25">
      <c r="A1325" s="110">
        <v>461</v>
      </c>
      <c r="B1325" s="144" t="s">
        <v>1667</v>
      </c>
      <c r="C1325" s="106" t="s">
        <v>1123</v>
      </c>
      <c r="D1325" s="110">
        <v>0</v>
      </c>
      <c r="E1325" s="110" t="s">
        <v>4237</v>
      </c>
      <c r="F1325" s="122">
        <v>0</v>
      </c>
      <c r="G1325" s="127"/>
      <c r="H1325" s="127"/>
      <c r="I1325" s="122" t="e">
        <f t="shared" si="99"/>
        <v>#DIV/0!</v>
      </c>
      <c r="J1325" s="110" t="s">
        <v>2296</v>
      </c>
      <c r="K1325" s="122" t="s">
        <v>1578</v>
      </c>
      <c r="L1325" s="110" t="s">
        <v>890</v>
      </c>
      <c r="M1325" s="267" t="s">
        <v>4760</v>
      </c>
      <c r="N1325" s="344">
        <v>43353</v>
      </c>
      <c r="O1325" s="263" t="s">
        <v>4751</v>
      </c>
      <c r="P1325" s="263" t="s">
        <v>3964</v>
      </c>
      <c r="Q1325" s="263" t="s">
        <v>4752</v>
      </c>
      <c r="R1325" s="126"/>
    </row>
    <row r="1326" spans="1:18" s="34" customFormat="1" ht="150" hidden="1" customHeight="1" outlineLevel="4" x14ac:dyDescent="0.25">
      <c r="A1326" s="110">
        <v>462</v>
      </c>
      <c r="B1326" s="144" t="s">
        <v>1668</v>
      </c>
      <c r="C1326" s="106" t="s">
        <v>1123</v>
      </c>
      <c r="D1326" s="110">
        <v>0</v>
      </c>
      <c r="E1326" s="110" t="s">
        <v>4237</v>
      </c>
      <c r="F1326" s="122">
        <v>0</v>
      </c>
      <c r="G1326" s="127"/>
      <c r="H1326" s="127"/>
      <c r="I1326" s="122" t="e">
        <f t="shared" si="99"/>
        <v>#DIV/0!</v>
      </c>
      <c r="J1326" s="110" t="s">
        <v>2296</v>
      </c>
      <c r="K1326" s="122" t="s">
        <v>1578</v>
      </c>
      <c r="L1326" s="110" t="s">
        <v>890</v>
      </c>
      <c r="M1326" s="267" t="s">
        <v>4760</v>
      </c>
      <c r="N1326" s="344">
        <v>43353</v>
      </c>
      <c r="O1326" s="263" t="s">
        <v>4751</v>
      </c>
      <c r="P1326" s="263" t="s">
        <v>3964</v>
      </c>
      <c r="Q1326" s="263" t="s">
        <v>4752</v>
      </c>
      <c r="R1326" s="126"/>
    </row>
    <row r="1327" spans="1:18" s="34" customFormat="1" ht="75" hidden="1" customHeight="1" outlineLevel="4" x14ac:dyDescent="0.25">
      <c r="A1327" s="110">
        <v>463</v>
      </c>
      <c r="B1327" s="144" t="s">
        <v>2079</v>
      </c>
      <c r="C1327" s="106" t="s">
        <v>1164</v>
      </c>
      <c r="D1327" s="110">
        <v>2</v>
      </c>
      <c r="E1327" s="53" t="s">
        <v>2295</v>
      </c>
      <c r="F1327" s="122">
        <v>71750</v>
      </c>
      <c r="G1327" s="122">
        <v>71750</v>
      </c>
      <c r="H1327" s="122">
        <v>0</v>
      </c>
      <c r="I1327" s="122">
        <f t="shared" si="99"/>
        <v>0</v>
      </c>
      <c r="J1327" s="110" t="s">
        <v>2327</v>
      </c>
      <c r="K1327" s="110" t="s">
        <v>2328</v>
      </c>
      <c r="L1327" s="110" t="s">
        <v>849</v>
      </c>
      <c r="M1327" s="126"/>
      <c r="N1327" s="124">
        <v>43566</v>
      </c>
      <c r="O1327" s="125" t="s">
        <v>3899</v>
      </c>
      <c r="P1327" s="124">
        <v>43830</v>
      </c>
      <c r="Q1327" s="125" t="s">
        <v>3680</v>
      </c>
      <c r="R1327" s="126"/>
    </row>
    <row r="1328" spans="1:18" s="34" customFormat="1" ht="30" hidden="1" customHeight="1" outlineLevel="4" x14ac:dyDescent="0.25">
      <c r="A1328" s="110">
        <v>464</v>
      </c>
      <c r="B1328" s="144" t="s">
        <v>2080</v>
      </c>
      <c r="C1328" s="106" t="s">
        <v>1164</v>
      </c>
      <c r="D1328" s="110">
        <v>2</v>
      </c>
      <c r="E1328" s="53" t="s">
        <v>2295</v>
      </c>
      <c r="F1328" s="122">
        <v>74785.714285714275</v>
      </c>
      <c r="G1328" s="122">
        <v>74784</v>
      </c>
      <c r="H1328" s="122">
        <v>1.7142857142753201</v>
      </c>
      <c r="I1328" s="122">
        <f t="shared" si="99"/>
        <v>2.2923161562303701E-5</v>
      </c>
      <c r="J1328" s="110" t="s">
        <v>2327</v>
      </c>
      <c r="K1328" s="110" t="s">
        <v>2328</v>
      </c>
      <c r="L1328" s="110" t="s">
        <v>849</v>
      </c>
      <c r="M1328" s="126"/>
      <c r="N1328" s="124">
        <v>43566</v>
      </c>
      <c r="O1328" s="125" t="s">
        <v>3899</v>
      </c>
      <c r="P1328" s="124">
        <v>43830</v>
      </c>
      <c r="Q1328" s="125" t="s">
        <v>3680</v>
      </c>
      <c r="R1328" s="126"/>
    </row>
    <row r="1329" spans="1:18" s="34" customFormat="1" ht="30" hidden="1" customHeight="1" outlineLevel="4" x14ac:dyDescent="0.25">
      <c r="A1329" s="110">
        <v>465</v>
      </c>
      <c r="B1329" s="144" t="s">
        <v>2081</v>
      </c>
      <c r="C1329" s="106" t="s">
        <v>1164</v>
      </c>
      <c r="D1329" s="110">
        <v>1</v>
      </c>
      <c r="E1329" s="53" t="s">
        <v>2295</v>
      </c>
      <c r="F1329" s="122">
        <v>37392.857142857138</v>
      </c>
      <c r="G1329" s="122">
        <v>37392</v>
      </c>
      <c r="H1329" s="122">
        <v>0.85714285713766003</v>
      </c>
      <c r="I1329" s="122">
        <f t="shared" si="99"/>
        <v>2.2923161562303701E-5</v>
      </c>
      <c r="J1329" s="110" t="s">
        <v>2327</v>
      </c>
      <c r="K1329" s="110" t="s">
        <v>2328</v>
      </c>
      <c r="L1329" s="110" t="s">
        <v>849</v>
      </c>
      <c r="M1329" s="126"/>
      <c r="N1329" s="124">
        <v>43566</v>
      </c>
      <c r="O1329" s="125" t="s">
        <v>3899</v>
      </c>
      <c r="P1329" s="124">
        <v>43830</v>
      </c>
      <c r="Q1329" s="125" t="s">
        <v>3680</v>
      </c>
      <c r="R1329" s="126"/>
    </row>
    <row r="1330" spans="1:18" s="34" customFormat="1" ht="30" hidden="1" customHeight="1" outlineLevel="4" x14ac:dyDescent="0.25">
      <c r="A1330" s="110">
        <v>466</v>
      </c>
      <c r="B1330" s="144" t="s">
        <v>2082</v>
      </c>
      <c r="C1330" s="106" t="s">
        <v>1164</v>
      </c>
      <c r="D1330" s="110">
        <v>2</v>
      </c>
      <c r="E1330" s="53" t="s">
        <v>2295</v>
      </c>
      <c r="F1330" s="122">
        <v>74785.714285714275</v>
      </c>
      <c r="G1330" s="122">
        <v>74784</v>
      </c>
      <c r="H1330" s="122">
        <v>1.7142857142753201</v>
      </c>
      <c r="I1330" s="122">
        <f t="shared" si="99"/>
        <v>2.2923161562303701E-5</v>
      </c>
      <c r="J1330" s="110" t="s">
        <v>2327</v>
      </c>
      <c r="K1330" s="110" t="s">
        <v>2328</v>
      </c>
      <c r="L1330" s="110" t="s">
        <v>849</v>
      </c>
      <c r="M1330" s="126"/>
      <c r="N1330" s="124">
        <v>43566</v>
      </c>
      <c r="O1330" s="125" t="s">
        <v>3899</v>
      </c>
      <c r="P1330" s="124">
        <v>43830</v>
      </c>
      <c r="Q1330" s="125" t="s">
        <v>3680</v>
      </c>
      <c r="R1330" s="126"/>
    </row>
    <row r="1331" spans="1:18" s="34" customFormat="1" ht="75" hidden="1" customHeight="1" outlineLevel="4" x14ac:dyDescent="0.25">
      <c r="A1331" s="110">
        <v>467</v>
      </c>
      <c r="B1331" s="144" t="s">
        <v>2083</v>
      </c>
      <c r="C1331" s="106" t="s">
        <v>1164</v>
      </c>
      <c r="D1331" s="110">
        <v>4</v>
      </c>
      <c r="E1331" s="53" t="s">
        <v>2295</v>
      </c>
      <c r="F1331" s="122">
        <v>143500</v>
      </c>
      <c r="G1331" s="122">
        <v>143500</v>
      </c>
      <c r="H1331" s="122">
        <v>0</v>
      </c>
      <c r="I1331" s="122">
        <f t="shared" si="99"/>
        <v>0</v>
      </c>
      <c r="J1331" s="110" t="s">
        <v>2327</v>
      </c>
      <c r="K1331" s="110" t="s">
        <v>2328</v>
      </c>
      <c r="L1331" s="110" t="s">
        <v>849</v>
      </c>
      <c r="M1331" s="126"/>
      <c r="N1331" s="124">
        <v>43566</v>
      </c>
      <c r="O1331" s="125" t="s">
        <v>3899</v>
      </c>
      <c r="P1331" s="124">
        <v>43830</v>
      </c>
      <c r="Q1331" s="125" t="s">
        <v>3680</v>
      </c>
      <c r="R1331" s="126"/>
    </row>
    <row r="1332" spans="1:18" s="34" customFormat="1" ht="15" hidden="1" customHeight="1" outlineLevel="4" x14ac:dyDescent="0.25">
      <c r="A1332" s="110">
        <v>468</v>
      </c>
      <c r="B1332" s="144" t="s">
        <v>2084</v>
      </c>
      <c r="C1332" s="106" t="s">
        <v>1164</v>
      </c>
      <c r="D1332" s="110">
        <v>4</v>
      </c>
      <c r="E1332" s="53" t="s">
        <v>2295</v>
      </c>
      <c r="F1332" s="122">
        <v>149571.42857142855</v>
      </c>
      <c r="G1332" s="122">
        <v>149568</v>
      </c>
      <c r="H1332" s="122">
        <v>3.4285714285506401</v>
      </c>
      <c r="I1332" s="122">
        <f t="shared" si="99"/>
        <v>2.2923161562303701E-5</v>
      </c>
      <c r="J1332" s="110" t="s">
        <v>2327</v>
      </c>
      <c r="K1332" s="110" t="s">
        <v>2328</v>
      </c>
      <c r="L1332" s="110" t="s">
        <v>849</v>
      </c>
      <c r="M1332" s="126"/>
      <c r="N1332" s="124">
        <v>43566</v>
      </c>
      <c r="O1332" s="125" t="s">
        <v>3899</v>
      </c>
      <c r="P1332" s="124">
        <v>43830</v>
      </c>
      <c r="Q1332" s="125" t="s">
        <v>3680</v>
      </c>
      <c r="R1332" s="126"/>
    </row>
    <row r="1333" spans="1:18" s="34" customFormat="1" ht="30" hidden="1" customHeight="1" outlineLevel="4" x14ac:dyDescent="0.25">
      <c r="A1333" s="110">
        <v>469</v>
      </c>
      <c r="B1333" s="144" t="s">
        <v>2085</v>
      </c>
      <c r="C1333" s="106" t="s">
        <v>1164</v>
      </c>
      <c r="D1333" s="110">
        <v>5</v>
      </c>
      <c r="E1333" s="53" t="s">
        <v>2295</v>
      </c>
      <c r="F1333" s="122">
        <v>186964.28571428568</v>
      </c>
      <c r="G1333" s="122">
        <v>186960</v>
      </c>
      <c r="H1333" s="122">
        <v>4.2857142856810242</v>
      </c>
      <c r="I1333" s="122">
        <f t="shared" si="99"/>
        <v>2.2923161562264784E-5</v>
      </c>
      <c r="J1333" s="110" t="s">
        <v>2327</v>
      </c>
      <c r="K1333" s="110" t="s">
        <v>2328</v>
      </c>
      <c r="L1333" s="110" t="s">
        <v>849</v>
      </c>
      <c r="M1333" s="126"/>
      <c r="N1333" s="124">
        <v>43566</v>
      </c>
      <c r="O1333" s="125" t="s">
        <v>3899</v>
      </c>
      <c r="P1333" s="124">
        <v>43830</v>
      </c>
      <c r="Q1333" s="125" t="s">
        <v>3680</v>
      </c>
      <c r="R1333" s="126"/>
    </row>
    <row r="1334" spans="1:18" s="34" customFormat="1" ht="30" hidden="1" customHeight="1" outlineLevel="4" x14ac:dyDescent="0.25">
      <c r="A1334" s="110">
        <v>470</v>
      </c>
      <c r="B1334" s="144" t="s">
        <v>2086</v>
      </c>
      <c r="C1334" s="106" t="s">
        <v>1164</v>
      </c>
      <c r="D1334" s="110">
        <v>4</v>
      </c>
      <c r="E1334" s="53" t="s">
        <v>2295</v>
      </c>
      <c r="F1334" s="122">
        <v>158142.85714285713</v>
      </c>
      <c r="G1334" s="122">
        <v>158140</v>
      </c>
      <c r="H1334" s="122">
        <v>2.8571428571303841</v>
      </c>
      <c r="I1334" s="122">
        <f t="shared" si="99"/>
        <v>1.8067173751931098E-5</v>
      </c>
      <c r="J1334" s="110" t="s">
        <v>2327</v>
      </c>
      <c r="K1334" s="110" t="s">
        <v>2328</v>
      </c>
      <c r="L1334" s="110" t="s">
        <v>849</v>
      </c>
      <c r="M1334" s="126"/>
      <c r="N1334" s="124">
        <v>43566</v>
      </c>
      <c r="O1334" s="125" t="s">
        <v>3899</v>
      </c>
      <c r="P1334" s="124">
        <v>43830</v>
      </c>
      <c r="Q1334" s="125" t="s">
        <v>3680</v>
      </c>
      <c r="R1334" s="126"/>
    </row>
    <row r="1335" spans="1:18" s="34" customFormat="1" ht="30" hidden="1" customHeight="1" outlineLevel="4" x14ac:dyDescent="0.25">
      <c r="A1335" s="110">
        <v>471</v>
      </c>
      <c r="B1335" s="144" t="s">
        <v>2087</v>
      </c>
      <c r="C1335" s="106" t="s">
        <v>1164</v>
      </c>
      <c r="D1335" s="110">
        <v>3</v>
      </c>
      <c r="E1335" s="110" t="s">
        <v>4234</v>
      </c>
      <c r="F1335" s="122">
        <v>112178.57142857142</v>
      </c>
      <c r="G1335" s="122">
        <v>112176</v>
      </c>
      <c r="H1335" s="122">
        <v>2.571428571420256</v>
      </c>
      <c r="I1335" s="122">
        <f t="shared" si="99"/>
        <v>2.2923161562368563E-5</v>
      </c>
      <c r="J1335" s="110" t="s">
        <v>2327</v>
      </c>
      <c r="K1335" s="110" t="s">
        <v>2328</v>
      </c>
      <c r="L1335" s="110" t="s">
        <v>849</v>
      </c>
      <c r="M1335" s="126"/>
      <c r="N1335" s="124">
        <v>43566</v>
      </c>
      <c r="O1335" s="125" t="s">
        <v>3899</v>
      </c>
      <c r="P1335" s="124">
        <v>43830</v>
      </c>
      <c r="Q1335" s="125" t="s">
        <v>3680</v>
      </c>
      <c r="R1335" s="126"/>
    </row>
    <row r="1336" spans="1:18" s="34" customFormat="1" ht="15" hidden="1" customHeight="1" outlineLevel="4" x14ac:dyDescent="0.25">
      <c r="A1336" s="110">
        <v>472</v>
      </c>
      <c r="B1336" s="144" t="s">
        <v>2088</v>
      </c>
      <c r="C1336" s="106" t="s">
        <v>1164</v>
      </c>
      <c r="D1336" s="110">
        <v>4</v>
      </c>
      <c r="E1336" s="110" t="s">
        <v>4234</v>
      </c>
      <c r="F1336" s="122">
        <v>149571.42857142855</v>
      </c>
      <c r="G1336" s="122">
        <v>149568</v>
      </c>
      <c r="H1336" s="122">
        <v>3.4285714285506401</v>
      </c>
      <c r="I1336" s="122">
        <f t="shared" si="99"/>
        <v>2.2923161562303701E-5</v>
      </c>
      <c r="J1336" s="110" t="s">
        <v>2327</v>
      </c>
      <c r="K1336" s="110" t="s">
        <v>2328</v>
      </c>
      <c r="L1336" s="110" t="s">
        <v>849</v>
      </c>
      <c r="M1336" s="126"/>
      <c r="N1336" s="124">
        <v>43566</v>
      </c>
      <c r="O1336" s="125" t="s">
        <v>3899</v>
      </c>
      <c r="P1336" s="124">
        <v>43830</v>
      </c>
      <c r="Q1336" s="125" t="s">
        <v>3680</v>
      </c>
      <c r="R1336" s="126"/>
    </row>
    <row r="1337" spans="1:18" s="34" customFormat="1" ht="75" hidden="1" customHeight="1" outlineLevel="4" x14ac:dyDescent="0.25">
      <c r="A1337" s="110">
        <v>473</v>
      </c>
      <c r="B1337" s="144" t="s">
        <v>2089</v>
      </c>
      <c r="C1337" s="106" t="s">
        <v>1164</v>
      </c>
      <c r="D1337" s="110">
        <v>4</v>
      </c>
      <c r="E1337" s="53" t="s">
        <v>2295</v>
      </c>
      <c r="F1337" s="122">
        <v>143500</v>
      </c>
      <c r="G1337" s="122">
        <v>143500</v>
      </c>
      <c r="H1337" s="122">
        <v>0</v>
      </c>
      <c r="I1337" s="122">
        <f t="shared" si="99"/>
        <v>0</v>
      </c>
      <c r="J1337" s="110" t="s">
        <v>2327</v>
      </c>
      <c r="K1337" s="110" t="s">
        <v>2328</v>
      </c>
      <c r="L1337" s="110" t="s">
        <v>849</v>
      </c>
      <c r="M1337" s="126"/>
      <c r="N1337" s="124">
        <v>43566</v>
      </c>
      <c r="O1337" s="125" t="s">
        <v>3899</v>
      </c>
      <c r="P1337" s="124">
        <v>43830</v>
      </c>
      <c r="Q1337" s="125" t="s">
        <v>3680</v>
      </c>
      <c r="R1337" s="126"/>
    </row>
    <row r="1338" spans="1:18" s="34" customFormat="1" ht="75" hidden="1" customHeight="1" outlineLevel="4" x14ac:dyDescent="0.25">
      <c r="A1338" s="110">
        <v>474</v>
      </c>
      <c r="B1338" s="144" t="s">
        <v>2090</v>
      </c>
      <c r="C1338" s="106" t="s">
        <v>1164</v>
      </c>
      <c r="D1338" s="110">
        <v>2</v>
      </c>
      <c r="E1338" s="53" t="s">
        <v>2295</v>
      </c>
      <c r="F1338" s="122">
        <v>71750</v>
      </c>
      <c r="G1338" s="122">
        <v>71750</v>
      </c>
      <c r="H1338" s="122">
        <v>0</v>
      </c>
      <c r="I1338" s="122">
        <f t="shared" si="99"/>
        <v>0</v>
      </c>
      <c r="J1338" s="110" t="s">
        <v>2327</v>
      </c>
      <c r="K1338" s="110" t="s">
        <v>2328</v>
      </c>
      <c r="L1338" s="110" t="s">
        <v>849</v>
      </c>
      <c r="M1338" s="126"/>
      <c r="N1338" s="124">
        <v>43566</v>
      </c>
      <c r="O1338" s="125" t="s">
        <v>3899</v>
      </c>
      <c r="P1338" s="124">
        <v>43830</v>
      </c>
      <c r="Q1338" s="125" t="s">
        <v>3680</v>
      </c>
      <c r="R1338" s="126"/>
    </row>
    <row r="1339" spans="1:18" s="34" customFormat="1" ht="90" hidden="1" customHeight="1" outlineLevel="4" x14ac:dyDescent="0.25">
      <c r="A1339" s="110">
        <v>475</v>
      </c>
      <c r="B1339" s="144" t="s">
        <v>2091</v>
      </c>
      <c r="C1339" s="106" t="s">
        <v>1164</v>
      </c>
      <c r="D1339" s="110">
        <v>2</v>
      </c>
      <c r="E1339" s="53" t="s">
        <v>2295</v>
      </c>
      <c r="F1339" s="122">
        <v>71750</v>
      </c>
      <c r="G1339" s="122">
        <v>71750</v>
      </c>
      <c r="H1339" s="122">
        <v>0</v>
      </c>
      <c r="I1339" s="122">
        <f t="shared" si="99"/>
        <v>0</v>
      </c>
      <c r="J1339" s="110" t="s">
        <v>2327</v>
      </c>
      <c r="K1339" s="110" t="s">
        <v>2328</v>
      </c>
      <c r="L1339" s="110" t="s">
        <v>849</v>
      </c>
      <c r="M1339" s="126"/>
      <c r="N1339" s="124">
        <v>43566</v>
      </c>
      <c r="O1339" s="125" t="s">
        <v>3899</v>
      </c>
      <c r="P1339" s="124">
        <v>43830</v>
      </c>
      <c r="Q1339" s="125" t="s">
        <v>3680</v>
      </c>
      <c r="R1339" s="126"/>
    </row>
    <row r="1340" spans="1:18" s="34" customFormat="1" ht="15" hidden="1" customHeight="1" outlineLevel="4" x14ac:dyDescent="0.25">
      <c r="A1340" s="110">
        <v>476</v>
      </c>
      <c r="B1340" s="144" t="s">
        <v>2092</v>
      </c>
      <c r="C1340" s="106" t="s">
        <v>1164</v>
      </c>
      <c r="D1340" s="110">
        <v>2</v>
      </c>
      <c r="E1340" s="110" t="s">
        <v>4234</v>
      </c>
      <c r="F1340" s="122">
        <v>74785.714285714275</v>
      </c>
      <c r="G1340" s="122">
        <v>74784</v>
      </c>
      <c r="H1340" s="122">
        <v>1.7142857142753201</v>
      </c>
      <c r="I1340" s="122">
        <f t="shared" si="99"/>
        <v>2.2923161562303701E-5</v>
      </c>
      <c r="J1340" s="110" t="s">
        <v>2327</v>
      </c>
      <c r="K1340" s="110" t="s">
        <v>2328</v>
      </c>
      <c r="L1340" s="110" t="s">
        <v>849</v>
      </c>
      <c r="M1340" s="126"/>
      <c r="N1340" s="124">
        <v>43566</v>
      </c>
      <c r="O1340" s="125" t="s">
        <v>3899</v>
      </c>
      <c r="P1340" s="124">
        <v>43830</v>
      </c>
      <c r="Q1340" s="125" t="s">
        <v>3680</v>
      </c>
      <c r="R1340" s="126"/>
    </row>
    <row r="1341" spans="1:18" s="34" customFormat="1" ht="30" hidden="1" customHeight="1" outlineLevel="4" x14ac:dyDescent="0.25">
      <c r="A1341" s="110">
        <v>477</v>
      </c>
      <c r="B1341" s="144" t="s">
        <v>2093</v>
      </c>
      <c r="C1341" s="106" t="s">
        <v>1164</v>
      </c>
      <c r="D1341" s="110">
        <v>4</v>
      </c>
      <c r="E1341" s="53" t="s">
        <v>2295</v>
      </c>
      <c r="F1341" s="122">
        <v>220285.71428571426</v>
      </c>
      <c r="G1341" s="122">
        <v>220284</v>
      </c>
      <c r="H1341" s="122">
        <v>1.7142857142607681</v>
      </c>
      <c r="I1341" s="122">
        <f t="shared" si="99"/>
        <v>7.7821617287718044E-6</v>
      </c>
      <c r="J1341" s="110" t="s">
        <v>2327</v>
      </c>
      <c r="K1341" s="110" t="s">
        <v>2328</v>
      </c>
      <c r="L1341" s="110" t="s">
        <v>849</v>
      </c>
      <c r="M1341" s="126"/>
      <c r="N1341" s="124">
        <v>43566</v>
      </c>
      <c r="O1341" s="125" t="s">
        <v>3899</v>
      </c>
      <c r="P1341" s="124">
        <v>43830</v>
      </c>
      <c r="Q1341" s="125" t="s">
        <v>3680</v>
      </c>
      <c r="R1341" s="126"/>
    </row>
    <row r="1342" spans="1:18" s="34" customFormat="1" ht="30" hidden="1" customHeight="1" outlineLevel="4" x14ac:dyDescent="0.25">
      <c r="A1342" s="110">
        <v>478</v>
      </c>
      <c r="B1342" s="144" t="s">
        <v>2094</v>
      </c>
      <c r="C1342" s="106" t="s">
        <v>1164</v>
      </c>
      <c r="D1342" s="110">
        <v>5</v>
      </c>
      <c r="E1342" s="110" t="s">
        <v>4234</v>
      </c>
      <c r="F1342" s="122">
        <v>179375</v>
      </c>
      <c r="G1342" s="122">
        <v>179375</v>
      </c>
      <c r="H1342" s="122">
        <v>0</v>
      </c>
      <c r="I1342" s="122">
        <f t="shared" si="99"/>
        <v>0</v>
      </c>
      <c r="J1342" s="110" t="s">
        <v>2327</v>
      </c>
      <c r="K1342" s="110" t="s">
        <v>2328</v>
      </c>
      <c r="L1342" s="110" t="s">
        <v>849</v>
      </c>
      <c r="M1342" s="126"/>
      <c r="N1342" s="124">
        <v>43566</v>
      </c>
      <c r="O1342" s="125" t="s">
        <v>3899</v>
      </c>
      <c r="P1342" s="124">
        <v>43830</v>
      </c>
      <c r="Q1342" s="125" t="s">
        <v>3680</v>
      </c>
      <c r="R1342" s="126"/>
    </row>
    <row r="1343" spans="1:18" s="34" customFormat="1" ht="75" hidden="1" customHeight="1" outlineLevel="4" x14ac:dyDescent="0.25">
      <c r="A1343" s="110">
        <v>479</v>
      </c>
      <c r="B1343" s="144" t="s">
        <v>2095</v>
      </c>
      <c r="C1343" s="106" t="s">
        <v>1164</v>
      </c>
      <c r="D1343" s="110">
        <v>5</v>
      </c>
      <c r="E1343" s="53" t="s">
        <v>2295</v>
      </c>
      <c r="F1343" s="122">
        <v>179375</v>
      </c>
      <c r="G1343" s="122">
        <v>179375</v>
      </c>
      <c r="H1343" s="122">
        <v>0</v>
      </c>
      <c r="I1343" s="122">
        <f t="shared" si="99"/>
        <v>0</v>
      </c>
      <c r="J1343" s="110" t="s">
        <v>2327</v>
      </c>
      <c r="K1343" s="110" t="s">
        <v>2328</v>
      </c>
      <c r="L1343" s="110" t="s">
        <v>849</v>
      </c>
      <c r="M1343" s="126"/>
      <c r="N1343" s="124">
        <v>43566</v>
      </c>
      <c r="O1343" s="125" t="s">
        <v>3899</v>
      </c>
      <c r="P1343" s="124">
        <v>43830</v>
      </c>
      <c r="Q1343" s="125" t="s">
        <v>3680</v>
      </c>
      <c r="R1343" s="126"/>
    </row>
    <row r="1344" spans="1:18" s="34" customFormat="1" ht="75" hidden="1" customHeight="1" outlineLevel="4" x14ac:dyDescent="0.25">
      <c r="A1344" s="110">
        <v>480</v>
      </c>
      <c r="B1344" s="144" t="s">
        <v>2096</v>
      </c>
      <c r="C1344" s="106" t="s">
        <v>1164</v>
      </c>
      <c r="D1344" s="110">
        <v>2</v>
      </c>
      <c r="E1344" s="53" t="s">
        <v>2295</v>
      </c>
      <c r="F1344" s="122">
        <v>71750</v>
      </c>
      <c r="G1344" s="122">
        <v>71750</v>
      </c>
      <c r="H1344" s="122">
        <v>0</v>
      </c>
      <c r="I1344" s="122">
        <f t="shared" si="99"/>
        <v>0</v>
      </c>
      <c r="J1344" s="110" t="s">
        <v>2327</v>
      </c>
      <c r="K1344" s="110" t="s">
        <v>2328</v>
      </c>
      <c r="L1344" s="110" t="s">
        <v>849</v>
      </c>
      <c r="M1344" s="126"/>
      <c r="N1344" s="124">
        <v>43566</v>
      </c>
      <c r="O1344" s="125" t="s">
        <v>3899</v>
      </c>
      <c r="P1344" s="124">
        <v>43830</v>
      </c>
      <c r="Q1344" s="125" t="s">
        <v>3680</v>
      </c>
      <c r="R1344" s="126"/>
    </row>
    <row r="1345" spans="1:18" s="34" customFormat="1" ht="75" hidden="1" customHeight="1" outlineLevel="4" x14ac:dyDescent="0.25">
      <c r="A1345" s="110">
        <v>481</v>
      </c>
      <c r="B1345" s="144" t="s">
        <v>2097</v>
      </c>
      <c r="C1345" s="106" t="s">
        <v>1164</v>
      </c>
      <c r="D1345" s="110">
        <v>1</v>
      </c>
      <c r="E1345" s="110" t="s">
        <v>4234</v>
      </c>
      <c r="F1345" s="122">
        <v>35875</v>
      </c>
      <c r="G1345" s="122">
        <v>35875</v>
      </c>
      <c r="H1345" s="122">
        <v>0</v>
      </c>
      <c r="I1345" s="122">
        <f t="shared" si="99"/>
        <v>0</v>
      </c>
      <c r="J1345" s="110" t="s">
        <v>2327</v>
      </c>
      <c r="K1345" s="110" t="s">
        <v>2328</v>
      </c>
      <c r="L1345" s="110" t="s">
        <v>849</v>
      </c>
      <c r="M1345" s="126"/>
      <c r="N1345" s="124">
        <v>43566</v>
      </c>
      <c r="O1345" s="125" t="s">
        <v>3899</v>
      </c>
      <c r="P1345" s="124">
        <v>43830</v>
      </c>
      <c r="Q1345" s="125" t="s">
        <v>3680</v>
      </c>
      <c r="R1345" s="126"/>
    </row>
    <row r="1346" spans="1:18" s="34" customFormat="1" ht="60" hidden="1" customHeight="1" outlineLevel="4" x14ac:dyDescent="0.25">
      <c r="A1346" s="110">
        <v>482</v>
      </c>
      <c r="B1346" s="144" t="s">
        <v>2098</v>
      </c>
      <c r="C1346" s="106" t="s">
        <v>1164</v>
      </c>
      <c r="D1346" s="110">
        <v>3</v>
      </c>
      <c r="E1346" s="110" t="s">
        <v>4234</v>
      </c>
      <c r="F1346" s="122">
        <v>165214.28571428568</v>
      </c>
      <c r="G1346" s="122">
        <v>165213</v>
      </c>
      <c r="H1346" s="122">
        <v>1.2857142856810242</v>
      </c>
      <c r="I1346" s="122">
        <f t="shared" si="99"/>
        <v>7.7821617286837249E-6</v>
      </c>
      <c r="J1346" s="110" t="s">
        <v>2327</v>
      </c>
      <c r="K1346" s="110" t="s">
        <v>2328</v>
      </c>
      <c r="L1346" s="110" t="s">
        <v>849</v>
      </c>
      <c r="M1346" s="126"/>
      <c r="N1346" s="124">
        <v>43566</v>
      </c>
      <c r="O1346" s="125" t="s">
        <v>3899</v>
      </c>
      <c r="P1346" s="124">
        <v>43830</v>
      </c>
      <c r="Q1346" s="125" t="s">
        <v>3680</v>
      </c>
      <c r="R1346" s="126"/>
    </row>
    <row r="1347" spans="1:18" s="34" customFormat="1" ht="15" hidden="1" customHeight="1" outlineLevel="4" x14ac:dyDescent="0.25">
      <c r="A1347" s="110">
        <v>483</v>
      </c>
      <c r="B1347" s="144" t="s">
        <v>2099</v>
      </c>
      <c r="C1347" s="106" t="s">
        <v>1164</v>
      </c>
      <c r="D1347" s="110">
        <v>3</v>
      </c>
      <c r="E1347" s="110" t="s">
        <v>4234</v>
      </c>
      <c r="F1347" s="122">
        <v>165214.28571428568</v>
      </c>
      <c r="G1347" s="122">
        <v>165213</v>
      </c>
      <c r="H1347" s="122">
        <v>1.2857142856810242</v>
      </c>
      <c r="I1347" s="122">
        <f t="shared" si="99"/>
        <v>7.7821617286837249E-6</v>
      </c>
      <c r="J1347" s="110" t="s">
        <v>2327</v>
      </c>
      <c r="K1347" s="110" t="s">
        <v>2328</v>
      </c>
      <c r="L1347" s="110" t="s">
        <v>849</v>
      </c>
      <c r="M1347" s="126"/>
      <c r="N1347" s="124">
        <v>43566</v>
      </c>
      <c r="O1347" s="125" t="s">
        <v>3899</v>
      </c>
      <c r="P1347" s="124">
        <v>43830</v>
      </c>
      <c r="Q1347" s="125" t="s">
        <v>3680</v>
      </c>
      <c r="R1347" s="126"/>
    </row>
    <row r="1348" spans="1:18" s="34" customFormat="1" ht="15" hidden="1" customHeight="1" outlineLevel="4" x14ac:dyDescent="0.25">
      <c r="A1348" s="110">
        <v>484</v>
      </c>
      <c r="B1348" s="144" t="s">
        <v>2100</v>
      </c>
      <c r="C1348" s="106" t="s">
        <v>1164</v>
      </c>
      <c r="D1348" s="110">
        <v>2</v>
      </c>
      <c r="E1348" s="110" t="s">
        <v>4234</v>
      </c>
      <c r="F1348" s="122">
        <v>74785.714285714275</v>
      </c>
      <c r="G1348" s="122">
        <v>74784</v>
      </c>
      <c r="H1348" s="122">
        <v>1.7142857142753201</v>
      </c>
      <c r="I1348" s="122">
        <f t="shared" si="99"/>
        <v>2.2923161562303701E-5</v>
      </c>
      <c r="J1348" s="110" t="s">
        <v>2327</v>
      </c>
      <c r="K1348" s="110" t="s">
        <v>2328</v>
      </c>
      <c r="L1348" s="110" t="s">
        <v>849</v>
      </c>
      <c r="M1348" s="126"/>
      <c r="N1348" s="124">
        <v>43566</v>
      </c>
      <c r="O1348" s="125" t="s">
        <v>3899</v>
      </c>
      <c r="P1348" s="124">
        <v>43830</v>
      </c>
      <c r="Q1348" s="125" t="s">
        <v>3680</v>
      </c>
      <c r="R1348" s="126"/>
    </row>
    <row r="1349" spans="1:18" s="34" customFormat="1" ht="30" hidden="1" customHeight="1" outlineLevel="4" x14ac:dyDescent="0.25">
      <c r="A1349" s="110">
        <v>485</v>
      </c>
      <c r="B1349" s="144" t="s">
        <v>2101</v>
      </c>
      <c r="C1349" s="106" t="s">
        <v>1164</v>
      </c>
      <c r="D1349" s="110">
        <v>2</v>
      </c>
      <c r="E1349" s="110" t="s">
        <v>4234</v>
      </c>
      <c r="F1349" s="122">
        <v>74785.714285714275</v>
      </c>
      <c r="G1349" s="122">
        <v>74784</v>
      </c>
      <c r="H1349" s="122">
        <v>1.7142857142753201</v>
      </c>
      <c r="I1349" s="122">
        <f t="shared" si="99"/>
        <v>2.2923161562303701E-5</v>
      </c>
      <c r="J1349" s="110" t="s">
        <v>2327</v>
      </c>
      <c r="K1349" s="110" t="s">
        <v>2328</v>
      </c>
      <c r="L1349" s="110" t="s">
        <v>849</v>
      </c>
      <c r="M1349" s="126"/>
      <c r="N1349" s="124">
        <v>43566</v>
      </c>
      <c r="O1349" s="125" t="s">
        <v>3899</v>
      </c>
      <c r="P1349" s="124">
        <v>43830</v>
      </c>
      <c r="Q1349" s="125" t="s">
        <v>3680</v>
      </c>
      <c r="R1349" s="126"/>
    </row>
    <row r="1350" spans="1:18" s="34" customFormat="1" ht="15" hidden="1" customHeight="1" outlineLevel="4" x14ac:dyDescent="0.25">
      <c r="A1350" s="110">
        <v>486</v>
      </c>
      <c r="B1350" s="144" t="s">
        <v>2102</v>
      </c>
      <c r="C1350" s="106" t="s">
        <v>1164</v>
      </c>
      <c r="D1350" s="110">
        <v>4</v>
      </c>
      <c r="E1350" s="110" t="s">
        <v>4234</v>
      </c>
      <c r="F1350" s="122">
        <v>149571.42857142855</v>
      </c>
      <c r="G1350" s="122">
        <v>149568</v>
      </c>
      <c r="H1350" s="122">
        <v>3.4285714285506401</v>
      </c>
      <c r="I1350" s="122">
        <f t="shared" si="99"/>
        <v>2.2923161562303701E-5</v>
      </c>
      <c r="J1350" s="110" t="s">
        <v>2327</v>
      </c>
      <c r="K1350" s="110" t="s">
        <v>2328</v>
      </c>
      <c r="L1350" s="110" t="s">
        <v>849</v>
      </c>
      <c r="M1350" s="126"/>
      <c r="N1350" s="124">
        <v>43566</v>
      </c>
      <c r="O1350" s="125" t="s">
        <v>3899</v>
      </c>
      <c r="P1350" s="124">
        <v>43830</v>
      </c>
      <c r="Q1350" s="125" t="s">
        <v>3680</v>
      </c>
      <c r="R1350" s="126"/>
    </row>
    <row r="1351" spans="1:18" s="34" customFormat="1" ht="75" hidden="1" customHeight="1" outlineLevel="4" x14ac:dyDescent="0.25">
      <c r="A1351" s="110">
        <v>487</v>
      </c>
      <c r="B1351" s="144" t="s">
        <v>2103</v>
      </c>
      <c r="C1351" s="106" t="s">
        <v>1164</v>
      </c>
      <c r="D1351" s="110">
        <v>2</v>
      </c>
      <c r="E1351" s="110" t="s">
        <v>4234</v>
      </c>
      <c r="F1351" s="122">
        <v>71750</v>
      </c>
      <c r="G1351" s="122">
        <v>71750</v>
      </c>
      <c r="H1351" s="122">
        <v>0</v>
      </c>
      <c r="I1351" s="122">
        <f t="shared" si="99"/>
        <v>0</v>
      </c>
      <c r="J1351" s="110" t="s">
        <v>2327</v>
      </c>
      <c r="K1351" s="110" t="s">
        <v>2328</v>
      </c>
      <c r="L1351" s="110" t="s">
        <v>849</v>
      </c>
      <c r="M1351" s="126"/>
      <c r="N1351" s="124">
        <v>43566</v>
      </c>
      <c r="O1351" s="125" t="s">
        <v>3899</v>
      </c>
      <c r="P1351" s="124">
        <v>43830</v>
      </c>
      <c r="Q1351" s="125" t="s">
        <v>3680</v>
      </c>
      <c r="R1351" s="126"/>
    </row>
    <row r="1352" spans="1:18" s="34" customFormat="1" ht="15" hidden="1" customHeight="1" outlineLevel="4" x14ac:dyDescent="0.25">
      <c r="A1352" s="110">
        <v>488</v>
      </c>
      <c r="B1352" s="144" t="s">
        <v>2104</v>
      </c>
      <c r="C1352" s="106" t="s">
        <v>1164</v>
      </c>
      <c r="D1352" s="110">
        <v>1</v>
      </c>
      <c r="E1352" s="110" t="s">
        <v>4234</v>
      </c>
      <c r="F1352" s="122">
        <v>37392.857142857138</v>
      </c>
      <c r="G1352" s="122">
        <v>37392</v>
      </c>
      <c r="H1352" s="122">
        <v>0.85714285713766003</v>
      </c>
      <c r="I1352" s="122">
        <f t="shared" si="99"/>
        <v>2.2923161562303701E-5</v>
      </c>
      <c r="J1352" s="110" t="s">
        <v>2327</v>
      </c>
      <c r="K1352" s="110" t="s">
        <v>2328</v>
      </c>
      <c r="L1352" s="110" t="s">
        <v>849</v>
      </c>
      <c r="M1352" s="126"/>
      <c r="N1352" s="124">
        <v>43566</v>
      </c>
      <c r="O1352" s="125" t="s">
        <v>3899</v>
      </c>
      <c r="P1352" s="124">
        <v>43830</v>
      </c>
      <c r="Q1352" s="125" t="s">
        <v>3680</v>
      </c>
      <c r="R1352" s="126"/>
    </row>
    <row r="1353" spans="1:18" s="34" customFormat="1" ht="90" hidden="1" customHeight="1" outlineLevel="4" x14ac:dyDescent="0.25">
      <c r="A1353" s="110">
        <v>489</v>
      </c>
      <c r="B1353" s="144" t="s">
        <v>2105</v>
      </c>
      <c r="C1353" s="106" t="s">
        <v>1164</v>
      </c>
      <c r="D1353" s="110">
        <v>3</v>
      </c>
      <c r="E1353" s="53" t="s">
        <v>2295</v>
      </c>
      <c r="F1353" s="122">
        <v>107625</v>
      </c>
      <c r="G1353" s="122">
        <v>107625</v>
      </c>
      <c r="H1353" s="122">
        <v>0</v>
      </c>
      <c r="I1353" s="122">
        <f t="shared" si="99"/>
        <v>0</v>
      </c>
      <c r="J1353" s="110" t="s">
        <v>2327</v>
      </c>
      <c r="K1353" s="110" t="s">
        <v>2328</v>
      </c>
      <c r="L1353" s="110" t="s">
        <v>849</v>
      </c>
      <c r="M1353" s="126"/>
      <c r="N1353" s="124">
        <v>43566</v>
      </c>
      <c r="O1353" s="125" t="s">
        <v>3899</v>
      </c>
      <c r="P1353" s="124">
        <v>43830</v>
      </c>
      <c r="Q1353" s="125" t="s">
        <v>3680</v>
      </c>
      <c r="R1353" s="126"/>
    </row>
    <row r="1354" spans="1:18" s="34" customFormat="1" ht="30" hidden="1" customHeight="1" outlineLevel="4" x14ac:dyDescent="0.25">
      <c r="A1354" s="110">
        <v>490</v>
      </c>
      <c r="B1354" s="144" t="s">
        <v>2106</v>
      </c>
      <c r="C1354" s="106" t="s">
        <v>1164</v>
      </c>
      <c r="D1354" s="110">
        <v>4</v>
      </c>
      <c r="E1354" s="110" t="s">
        <v>4234</v>
      </c>
      <c r="F1354" s="122">
        <v>143500</v>
      </c>
      <c r="G1354" s="122">
        <v>143500</v>
      </c>
      <c r="H1354" s="122">
        <v>0</v>
      </c>
      <c r="I1354" s="122">
        <f t="shared" si="99"/>
        <v>0</v>
      </c>
      <c r="J1354" s="110" t="s">
        <v>2327</v>
      </c>
      <c r="K1354" s="110" t="s">
        <v>2328</v>
      </c>
      <c r="L1354" s="110" t="s">
        <v>849</v>
      </c>
      <c r="M1354" s="126"/>
      <c r="N1354" s="124">
        <v>43566</v>
      </c>
      <c r="O1354" s="125" t="s">
        <v>3899</v>
      </c>
      <c r="P1354" s="124">
        <v>43830</v>
      </c>
      <c r="Q1354" s="125" t="s">
        <v>3680</v>
      </c>
      <c r="R1354" s="126"/>
    </row>
    <row r="1355" spans="1:18" s="34" customFormat="1" ht="30" hidden="1" customHeight="1" outlineLevel="4" x14ac:dyDescent="0.25">
      <c r="A1355" s="110">
        <v>491</v>
      </c>
      <c r="B1355" s="144" t="s">
        <v>2107</v>
      </c>
      <c r="C1355" s="106" t="s">
        <v>1164</v>
      </c>
      <c r="D1355" s="110">
        <v>2</v>
      </c>
      <c r="E1355" s="110" t="s">
        <v>4234</v>
      </c>
      <c r="F1355" s="122">
        <v>71750</v>
      </c>
      <c r="G1355" s="122">
        <v>71750</v>
      </c>
      <c r="H1355" s="122">
        <v>0</v>
      </c>
      <c r="I1355" s="122">
        <f t="shared" si="99"/>
        <v>0</v>
      </c>
      <c r="J1355" s="110" t="s">
        <v>2327</v>
      </c>
      <c r="K1355" s="110" t="s">
        <v>2328</v>
      </c>
      <c r="L1355" s="110" t="s">
        <v>849</v>
      </c>
      <c r="M1355" s="126"/>
      <c r="N1355" s="124">
        <v>43566</v>
      </c>
      <c r="O1355" s="125" t="s">
        <v>3899</v>
      </c>
      <c r="P1355" s="124">
        <v>43830</v>
      </c>
      <c r="Q1355" s="125" t="s">
        <v>3680</v>
      </c>
      <c r="R1355" s="126"/>
    </row>
    <row r="1356" spans="1:18" s="34" customFormat="1" ht="30" hidden="1" customHeight="1" outlineLevel="4" x14ac:dyDescent="0.25">
      <c r="A1356" s="110">
        <v>492</v>
      </c>
      <c r="B1356" s="144" t="s">
        <v>2108</v>
      </c>
      <c r="C1356" s="106" t="s">
        <v>1164</v>
      </c>
      <c r="D1356" s="110">
        <v>3</v>
      </c>
      <c r="E1356" s="110" t="s">
        <v>4234</v>
      </c>
      <c r="F1356" s="122">
        <v>112178.57142857142</v>
      </c>
      <c r="G1356" s="122">
        <v>112176</v>
      </c>
      <c r="H1356" s="122">
        <v>2.571428571420256</v>
      </c>
      <c r="I1356" s="122">
        <f t="shared" si="99"/>
        <v>2.2923161562368563E-5</v>
      </c>
      <c r="J1356" s="110" t="s">
        <v>2327</v>
      </c>
      <c r="K1356" s="110" t="s">
        <v>2328</v>
      </c>
      <c r="L1356" s="110" t="s">
        <v>849</v>
      </c>
      <c r="M1356" s="126"/>
      <c r="N1356" s="124">
        <v>43566</v>
      </c>
      <c r="O1356" s="125" t="s">
        <v>3899</v>
      </c>
      <c r="P1356" s="124">
        <v>43830</v>
      </c>
      <c r="Q1356" s="125" t="s">
        <v>3680</v>
      </c>
      <c r="R1356" s="126"/>
    </row>
    <row r="1357" spans="1:18" s="34" customFormat="1" ht="75" hidden="1" customHeight="1" outlineLevel="4" x14ac:dyDescent="0.25">
      <c r="A1357" s="110">
        <v>493</v>
      </c>
      <c r="B1357" s="144" t="s">
        <v>2109</v>
      </c>
      <c r="C1357" s="106" t="s">
        <v>1164</v>
      </c>
      <c r="D1357" s="110">
        <v>3</v>
      </c>
      <c r="E1357" s="110" t="s">
        <v>4234</v>
      </c>
      <c r="F1357" s="122">
        <v>112178.57142857142</v>
      </c>
      <c r="G1357" s="122">
        <v>112176</v>
      </c>
      <c r="H1357" s="122">
        <v>2.571428571420256</v>
      </c>
      <c r="I1357" s="122">
        <f t="shared" si="99"/>
        <v>2.2923161562368563E-5</v>
      </c>
      <c r="J1357" s="110" t="s">
        <v>2327</v>
      </c>
      <c r="K1357" s="110" t="s">
        <v>2328</v>
      </c>
      <c r="L1357" s="110" t="s">
        <v>849</v>
      </c>
      <c r="M1357" s="126"/>
      <c r="N1357" s="124">
        <v>43566</v>
      </c>
      <c r="O1357" s="125" t="s">
        <v>3899</v>
      </c>
      <c r="P1357" s="124">
        <v>43830</v>
      </c>
      <c r="Q1357" s="125" t="s">
        <v>3680</v>
      </c>
      <c r="R1357" s="126"/>
    </row>
    <row r="1358" spans="1:18" s="34" customFormat="1" ht="30" hidden="1" customHeight="1" outlineLevel="4" x14ac:dyDescent="0.25">
      <c r="A1358" s="110">
        <v>494</v>
      </c>
      <c r="B1358" s="144" t="s">
        <v>2110</v>
      </c>
      <c r="C1358" s="106" t="s">
        <v>1164</v>
      </c>
      <c r="D1358" s="110">
        <v>3</v>
      </c>
      <c r="E1358" s="110" t="s">
        <v>4234</v>
      </c>
      <c r="F1358" s="122">
        <v>107625</v>
      </c>
      <c r="G1358" s="122">
        <v>107625</v>
      </c>
      <c r="H1358" s="122">
        <v>0</v>
      </c>
      <c r="I1358" s="122">
        <f t="shared" si="99"/>
        <v>0</v>
      </c>
      <c r="J1358" s="110" t="s">
        <v>2327</v>
      </c>
      <c r="K1358" s="110" t="s">
        <v>2328</v>
      </c>
      <c r="L1358" s="110" t="s">
        <v>849</v>
      </c>
      <c r="M1358" s="126"/>
      <c r="N1358" s="124">
        <v>43566</v>
      </c>
      <c r="O1358" s="125" t="s">
        <v>3899</v>
      </c>
      <c r="P1358" s="124">
        <v>43830</v>
      </c>
      <c r="Q1358" s="125" t="s">
        <v>3680</v>
      </c>
      <c r="R1358" s="126"/>
    </row>
    <row r="1359" spans="1:18" s="34" customFormat="1" ht="15" hidden="1" customHeight="1" outlineLevel="4" x14ac:dyDescent="0.25">
      <c r="A1359" s="110">
        <v>495</v>
      </c>
      <c r="B1359" s="144" t="s">
        <v>2111</v>
      </c>
      <c r="C1359" s="106" t="s">
        <v>1164</v>
      </c>
      <c r="D1359" s="110">
        <v>4</v>
      </c>
      <c r="E1359" s="110" t="s">
        <v>4234</v>
      </c>
      <c r="F1359" s="122">
        <v>149571.42857142855</v>
      </c>
      <c r="G1359" s="122">
        <v>149568</v>
      </c>
      <c r="H1359" s="122">
        <v>3.4285714285506401</v>
      </c>
      <c r="I1359" s="122">
        <f t="shared" si="99"/>
        <v>2.2923161562303701E-5</v>
      </c>
      <c r="J1359" s="110" t="s">
        <v>2327</v>
      </c>
      <c r="K1359" s="110" t="s">
        <v>2328</v>
      </c>
      <c r="L1359" s="110" t="s">
        <v>849</v>
      </c>
      <c r="M1359" s="126"/>
      <c r="N1359" s="124">
        <v>43566</v>
      </c>
      <c r="O1359" s="125" t="s">
        <v>3899</v>
      </c>
      <c r="P1359" s="124">
        <v>43830</v>
      </c>
      <c r="Q1359" s="125" t="s">
        <v>3680</v>
      </c>
      <c r="R1359" s="126"/>
    </row>
    <row r="1360" spans="1:18" s="34" customFormat="1" ht="30" hidden="1" customHeight="1" outlineLevel="4" x14ac:dyDescent="0.25">
      <c r="A1360" s="110">
        <v>496</v>
      </c>
      <c r="B1360" s="144" t="s">
        <v>2112</v>
      </c>
      <c r="C1360" s="106" t="s">
        <v>1164</v>
      </c>
      <c r="D1360" s="110">
        <v>2</v>
      </c>
      <c r="E1360" s="110" t="s">
        <v>4234</v>
      </c>
      <c r="F1360" s="122">
        <v>79071.428571428565</v>
      </c>
      <c r="G1360" s="122">
        <v>79070</v>
      </c>
      <c r="H1360" s="122">
        <v>1.428571428565192</v>
      </c>
      <c r="I1360" s="122">
        <f t="shared" si="99"/>
        <v>1.8067173751931098E-5</v>
      </c>
      <c r="J1360" s="110" t="s">
        <v>2327</v>
      </c>
      <c r="K1360" s="110" t="s">
        <v>2328</v>
      </c>
      <c r="L1360" s="110" t="s">
        <v>849</v>
      </c>
      <c r="M1360" s="126"/>
      <c r="N1360" s="124">
        <v>43566</v>
      </c>
      <c r="O1360" s="125" t="s">
        <v>3899</v>
      </c>
      <c r="P1360" s="124">
        <v>43830</v>
      </c>
      <c r="Q1360" s="125" t="s">
        <v>3680</v>
      </c>
      <c r="R1360" s="126"/>
    </row>
    <row r="1361" spans="1:18" s="34" customFormat="1" ht="30" hidden="1" customHeight="1" outlineLevel="4" x14ac:dyDescent="0.25">
      <c r="A1361" s="110">
        <v>497</v>
      </c>
      <c r="B1361" s="144" t="s">
        <v>2113</v>
      </c>
      <c r="C1361" s="106" t="s">
        <v>1164</v>
      </c>
      <c r="D1361" s="110">
        <v>4</v>
      </c>
      <c r="E1361" s="110" t="s">
        <v>4234</v>
      </c>
      <c r="F1361" s="122">
        <v>143500</v>
      </c>
      <c r="G1361" s="122">
        <v>143500</v>
      </c>
      <c r="H1361" s="122">
        <v>0</v>
      </c>
      <c r="I1361" s="122">
        <f t="shared" si="99"/>
        <v>0</v>
      </c>
      <c r="J1361" s="110" t="s">
        <v>2327</v>
      </c>
      <c r="K1361" s="110" t="s">
        <v>2328</v>
      </c>
      <c r="L1361" s="110" t="s">
        <v>849</v>
      </c>
      <c r="M1361" s="126"/>
      <c r="N1361" s="124">
        <v>43566</v>
      </c>
      <c r="O1361" s="125" t="s">
        <v>3899</v>
      </c>
      <c r="P1361" s="124">
        <v>43830</v>
      </c>
      <c r="Q1361" s="125" t="s">
        <v>3680</v>
      </c>
      <c r="R1361" s="126"/>
    </row>
    <row r="1362" spans="1:18" s="34" customFormat="1" ht="30" hidden="1" customHeight="1" outlineLevel="4" x14ac:dyDescent="0.25">
      <c r="A1362" s="110">
        <v>498</v>
      </c>
      <c r="B1362" s="144" t="s">
        <v>2114</v>
      </c>
      <c r="C1362" s="106" t="s">
        <v>1164</v>
      </c>
      <c r="D1362" s="110">
        <v>4</v>
      </c>
      <c r="E1362" s="110" t="s">
        <v>4234</v>
      </c>
      <c r="F1362" s="122">
        <v>158142.85714285713</v>
      </c>
      <c r="G1362" s="122">
        <v>158140</v>
      </c>
      <c r="H1362" s="122">
        <v>2.8571428571303841</v>
      </c>
      <c r="I1362" s="122">
        <f t="shared" si="99"/>
        <v>1.8067173751931098E-5</v>
      </c>
      <c r="J1362" s="110" t="s">
        <v>2327</v>
      </c>
      <c r="K1362" s="110" t="s">
        <v>2328</v>
      </c>
      <c r="L1362" s="110" t="s">
        <v>849</v>
      </c>
      <c r="M1362" s="126"/>
      <c r="N1362" s="124">
        <v>43566</v>
      </c>
      <c r="O1362" s="125" t="s">
        <v>3899</v>
      </c>
      <c r="P1362" s="124">
        <v>43830</v>
      </c>
      <c r="Q1362" s="125" t="s">
        <v>3680</v>
      </c>
      <c r="R1362" s="126"/>
    </row>
    <row r="1363" spans="1:18" s="34" customFormat="1" ht="75" hidden="1" customHeight="1" outlineLevel="4" x14ac:dyDescent="0.25">
      <c r="A1363" s="110">
        <v>499</v>
      </c>
      <c r="B1363" s="144" t="s">
        <v>2115</v>
      </c>
      <c r="C1363" s="106" t="s">
        <v>1164</v>
      </c>
      <c r="D1363" s="110">
        <v>1</v>
      </c>
      <c r="E1363" s="110" t="s">
        <v>4234</v>
      </c>
      <c r="F1363" s="122">
        <v>35875</v>
      </c>
      <c r="G1363" s="122">
        <v>35875</v>
      </c>
      <c r="H1363" s="122">
        <v>0</v>
      </c>
      <c r="I1363" s="122">
        <f t="shared" si="99"/>
        <v>0</v>
      </c>
      <c r="J1363" s="110" t="s">
        <v>2327</v>
      </c>
      <c r="K1363" s="110" t="s">
        <v>2328</v>
      </c>
      <c r="L1363" s="110" t="s">
        <v>849</v>
      </c>
      <c r="M1363" s="126"/>
      <c r="N1363" s="124">
        <v>43566</v>
      </c>
      <c r="O1363" s="125" t="s">
        <v>3899</v>
      </c>
      <c r="P1363" s="124">
        <v>43830</v>
      </c>
      <c r="Q1363" s="125" t="s">
        <v>3680</v>
      </c>
      <c r="R1363" s="126"/>
    </row>
    <row r="1364" spans="1:18" s="34" customFormat="1" ht="15" hidden="1" customHeight="1" outlineLevel="4" x14ac:dyDescent="0.25">
      <c r="A1364" s="110">
        <v>500</v>
      </c>
      <c r="B1364" s="144" t="s">
        <v>2116</v>
      </c>
      <c r="C1364" s="106" t="s">
        <v>1164</v>
      </c>
      <c r="D1364" s="110">
        <v>3</v>
      </c>
      <c r="E1364" s="110" t="s">
        <v>4234</v>
      </c>
      <c r="F1364" s="122">
        <v>112178.57142857142</v>
      </c>
      <c r="G1364" s="122">
        <v>112176</v>
      </c>
      <c r="H1364" s="122">
        <v>2.571428571420256</v>
      </c>
      <c r="I1364" s="122">
        <f t="shared" si="99"/>
        <v>2.2923161562368563E-5</v>
      </c>
      <c r="J1364" s="110" t="s">
        <v>2327</v>
      </c>
      <c r="K1364" s="110" t="s">
        <v>2328</v>
      </c>
      <c r="L1364" s="110" t="s">
        <v>849</v>
      </c>
      <c r="M1364" s="126"/>
      <c r="N1364" s="124">
        <v>43566</v>
      </c>
      <c r="O1364" s="125" t="s">
        <v>3899</v>
      </c>
      <c r="P1364" s="124">
        <v>43830</v>
      </c>
      <c r="Q1364" s="125" t="s">
        <v>3680</v>
      </c>
      <c r="R1364" s="126"/>
    </row>
    <row r="1365" spans="1:18" s="34" customFormat="1" ht="75" hidden="1" customHeight="1" outlineLevel="4" x14ac:dyDescent="0.25">
      <c r="A1365" s="110">
        <v>501</v>
      </c>
      <c r="B1365" s="144" t="s">
        <v>2117</v>
      </c>
      <c r="C1365" s="106" t="s">
        <v>1164</v>
      </c>
      <c r="D1365" s="110">
        <v>5</v>
      </c>
      <c r="E1365" s="110" t="s">
        <v>4234</v>
      </c>
      <c r="F1365" s="122">
        <v>179375</v>
      </c>
      <c r="G1365" s="122">
        <v>179375</v>
      </c>
      <c r="H1365" s="122">
        <v>0</v>
      </c>
      <c r="I1365" s="122">
        <f t="shared" si="99"/>
        <v>0</v>
      </c>
      <c r="J1365" s="110" t="s">
        <v>2327</v>
      </c>
      <c r="K1365" s="110" t="s">
        <v>2328</v>
      </c>
      <c r="L1365" s="110" t="s">
        <v>849</v>
      </c>
      <c r="M1365" s="126"/>
      <c r="N1365" s="124">
        <v>43566</v>
      </c>
      <c r="O1365" s="125" t="s">
        <v>3899</v>
      </c>
      <c r="P1365" s="124">
        <v>43830</v>
      </c>
      <c r="Q1365" s="125" t="s">
        <v>3680</v>
      </c>
      <c r="R1365" s="126"/>
    </row>
    <row r="1366" spans="1:18" s="34" customFormat="1" ht="30" hidden="1" customHeight="1" outlineLevel="4" x14ac:dyDescent="0.25">
      <c r="A1366" s="110">
        <v>502</v>
      </c>
      <c r="B1366" s="144" t="s">
        <v>2118</v>
      </c>
      <c r="C1366" s="106" t="s">
        <v>1164</v>
      </c>
      <c r="D1366" s="110">
        <v>4</v>
      </c>
      <c r="E1366" s="110" t="s">
        <v>4234</v>
      </c>
      <c r="F1366" s="122">
        <v>149571.42857142855</v>
      </c>
      <c r="G1366" s="122">
        <v>149568</v>
      </c>
      <c r="H1366" s="122">
        <v>3.4285714285506401</v>
      </c>
      <c r="I1366" s="122">
        <f t="shared" si="99"/>
        <v>2.2923161562303701E-5</v>
      </c>
      <c r="J1366" s="110" t="s">
        <v>2327</v>
      </c>
      <c r="K1366" s="110" t="s">
        <v>2328</v>
      </c>
      <c r="L1366" s="110" t="s">
        <v>849</v>
      </c>
      <c r="M1366" s="126"/>
      <c r="N1366" s="124">
        <v>43566</v>
      </c>
      <c r="O1366" s="125" t="s">
        <v>3899</v>
      </c>
      <c r="P1366" s="124">
        <v>43830</v>
      </c>
      <c r="Q1366" s="125" t="s">
        <v>3680</v>
      </c>
      <c r="R1366" s="126"/>
    </row>
    <row r="1367" spans="1:18" s="34" customFormat="1" ht="15" hidden="1" customHeight="1" outlineLevel="4" x14ac:dyDescent="0.25">
      <c r="A1367" s="110">
        <v>503</v>
      </c>
      <c r="B1367" s="144" t="s">
        <v>2119</v>
      </c>
      <c r="C1367" s="106" t="s">
        <v>1164</v>
      </c>
      <c r="D1367" s="110">
        <v>4</v>
      </c>
      <c r="E1367" s="110" t="s">
        <v>4234</v>
      </c>
      <c r="F1367" s="122">
        <v>149571.42857142855</v>
      </c>
      <c r="G1367" s="122">
        <v>149568</v>
      </c>
      <c r="H1367" s="122">
        <v>3.4285714285506401</v>
      </c>
      <c r="I1367" s="122">
        <f t="shared" si="99"/>
        <v>2.2923161562303701E-5</v>
      </c>
      <c r="J1367" s="110" t="s">
        <v>2327</v>
      </c>
      <c r="K1367" s="110" t="s">
        <v>2328</v>
      </c>
      <c r="L1367" s="110" t="s">
        <v>849</v>
      </c>
      <c r="M1367" s="126"/>
      <c r="N1367" s="124">
        <v>43566</v>
      </c>
      <c r="O1367" s="125" t="s">
        <v>3899</v>
      </c>
      <c r="P1367" s="124">
        <v>43830</v>
      </c>
      <c r="Q1367" s="125" t="s">
        <v>3680</v>
      </c>
      <c r="R1367" s="126"/>
    </row>
    <row r="1368" spans="1:18" s="34" customFormat="1" ht="15" hidden="1" customHeight="1" outlineLevel="4" x14ac:dyDescent="0.25">
      <c r="A1368" s="110">
        <v>504</v>
      </c>
      <c r="B1368" s="144" t="s">
        <v>2120</v>
      </c>
      <c r="C1368" s="106" t="s">
        <v>1164</v>
      </c>
      <c r="D1368" s="110">
        <v>1</v>
      </c>
      <c r="E1368" s="110" t="s">
        <v>4234</v>
      </c>
      <c r="F1368" s="122">
        <v>37392.857142857138</v>
      </c>
      <c r="G1368" s="122">
        <v>37392</v>
      </c>
      <c r="H1368" s="122">
        <v>0.85714285713766003</v>
      </c>
      <c r="I1368" s="122">
        <f t="shared" si="99"/>
        <v>2.2923161562303701E-5</v>
      </c>
      <c r="J1368" s="110" t="s">
        <v>2327</v>
      </c>
      <c r="K1368" s="110" t="s">
        <v>2328</v>
      </c>
      <c r="L1368" s="110" t="s">
        <v>849</v>
      </c>
      <c r="M1368" s="126"/>
      <c r="N1368" s="124">
        <v>43566</v>
      </c>
      <c r="O1368" s="125" t="s">
        <v>3899</v>
      </c>
      <c r="P1368" s="124">
        <v>43830</v>
      </c>
      <c r="Q1368" s="125" t="s">
        <v>3680</v>
      </c>
      <c r="R1368" s="126"/>
    </row>
    <row r="1369" spans="1:18" s="34" customFormat="1" ht="15" hidden="1" customHeight="1" outlineLevel="4" x14ac:dyDescent="0.25">
      <c r="A1369" s="110">
        <v>505</v>
      </c>
      <c r="B1369" s="144" t="s">
        <v>2121</v>
      </c>
      <c r="C1369" s="106" t="s">
        <v>1164</v>
      </c>
      <c r="D1369" s="110">
        <v>1</v>
      </c>
      <c r="E1369" s="110" t="s">
        <v>4234</v>
      </c>
      <c r="F1369" s="122">
        <v>37392.857142857138</v>
      </c>
      <c r="G1369" s="122">
        <v>37392</v>
      </c>
      <c r="H1369" s="122">
        <v>0.85714285713766003</v>
      </c>
      <c r="I1369" s="122">
        <f t="shared" si="99"/>
        <v>2.2923161562303701E-5</v>
      </c>
      <c r="J1369" s="110" t="s">
        <v>2327</v>
      </c>
      <c r="K1369" s="110" t="s">
        <v>2328</v>
      </c>
      <c r="L1369" s="110" t="s">
        <v>849</v>
      </c>
      <c r="M1369" s="126"/>
      <c r="N1369" s="124">
        <v>43566</v>
      </c>
      <c r="O1369" s="125" t="s">
        <v>3899</v>
      </c>
      <c r="P1369" s="124">
        <v>43830</v>
      </c>
      <c r="Q1369" s="125" t="s">
        <v>3680</v>
      </c>
      <c r="R1369" s="126"/>
    </row>
    <row r="1370" spans="1:18" s="34" customFormat="1" ht="15" hidden="1" customHeight="1" outlineLevel="4" x14ac:dyDescent="0.25">
      <c r="A1370" s="110">
        <v>506</v>
      </c>
      <c r="B1370" s="144" t="s">
        <v>2122</v>
      </c>
      <c r="C1370" s="106" t="s">
        <v>1164</v>
      </c>
      <c r="D1370" s="110">
        <v>4</v>
      </c>
      <c r="E1370" s="110" t="s">
        <v>4234</v>
      </c>
      <c r="F1370" s="122">
        <v>149571.42857142855</v>
      </c>
      <c r="G1370" s="122">
        <v>149568</v>
      </c>
      <c r="H1370" s="122">
        <v>3.4285714285506401</v>
      </c>
      <c r="I1370" s="122">
        <f t="shared" si="99"/>
        <v>2.2923161562303701E-5</v>
      </c>
      <c r="J1370" s="110" t="s">
        <v>2327</v>
      </c>
      <c r="K1370" s="110" t="s">
        <v>2328</v>
      </c>
      <c r="L1370" s="110" t="s">
        <v>849</v>
      </c>
      <c r="M1370" s="126"/>
      <c r="N1370" s="124">
        <v>43566</v>
      </c>
      <c r="O1370" s="125" t="s">
        <v>3899</v>
      </c>
      <c r="P1370" s="124">
        <v>43830</v>
      </c>
      <c r="Q1370" s="125" t="s">
        <v>3680</v>
      </c>
      <c r="R1370" s="126"/>
    </row>
    <row r="1371" spans="1:18" s="34" customFormat="1" ht="15" hidden="1" customHeight="1" outlineLevel="4" x14ac:dyDescent="0.25">
      <c r="A1371" s="110">
        <v>507</v>
      </c>
      <c r="B1371" s="144" t="s">
        <v>2123</v>
      </c>
      <c r="C1371" s="106" t="s">
        <v>1164</v>
      </c>
      <c r="D1371" s="110">
        <v>4</v>
      </c>
      <c r="E1371" s="110" t="s">
        <v>4234</v>
      </c>
      <c r="F1371" s="122">
        <v>149571.42857142855</v>
      </c>
      <c r="G1371" s="122">
        <v>149568</v>
      </c>
      <c r="H1371" s="122">
        <v>3.4285714285506401</v>
      </c>
      <c r="I1371" s="122">
        <f t="shared" si="99"/>
        <v>2.2923161562303701E-5</v>
      </c>
      <c r="J1371" s="110" t="s">
        <v>2327</v>
      </c>
      <c r="K1371" s="110" t="s">
        <v>2328</v>
      </c>
      <c r="L1371" s="110" t="s">
        <v>849</v>
      </c>
      <c r="M1371" s="126"/>
      <c r="N1371" s="124">
        <v>43566</v>
      </c>
      <c r="O1371" s="125" t="s">
        <v>3899</v>
      </c>
      <c r="P1371" s="124">
        <v>43830</v>
      </c>
      <c r="Q1371" s="125" t="s">
        <v>3680</v>
      </c>
      <c r="R1371" s="126"/>
    </row>
    <row r="1372" spans="1:18" s="34" customFormat="1" ht="15" hidden="1" customHeight="1" outlineLevel="4" x14ac:dyDescent="0.25">
      <c r="A1372" s="110">
        <v>508</v>
      </c>
      <c r="B1372" s="144" t="s">
        <v>2124</v>
      </c>
      <c r="C1372" s="106" t="s">
        <v>1164</v>
      </c>
      <c r="D1372" s="110">
        <v>2</v>
      </c>
      <c r="E1372" s="110" t="s">
        <v>4234</v>
      </c>
      <c r="F1372" s="122">
        <v>74785.714285714275</v>
      </c>
      <c r="G1372" s="122">
        <v>74784</v>
      </c>
      <c r="H1372" s="122">
        <v>1.7142857142753201</v>
      </c>
      <c r="I1372" s="122">
        <f t="shared" si="99"/>
        <v>2.2923161562303701E-5</v>
      </c>
      <c r="J1372" s="110" t="s">
        <v>2327</v>
      </c>
      <c r="K1372" s="110" t="s">
        <v>2328</v>
      </c>
      <c r="L1372" s="110" t="s">
        <v>849</v>
      </c>
      <c r="M1372" s="126"/>
      <c r="N1372" s="124">
        <v>43566</v>
      </c>
      <c r="O1372" s="125" t="s">
        <v>3899</v>
      </c>
      <c r="P1372" s="124">
        <v>43830</v>
      </c>
      <c r="Q1372" s="125" t="s">
        <v>3680</v>
      </c>
      <c r="R1372" s="126"/>
    </row>
    <row r="1373" spans="1:18" s="34" customFormat="1" ht="15" hidden="1" customHeight="1" outlineLevel="4" x14ac:dyDescent="0.25">
      <c r="A1373" s="110">
        <v>509</v>
      </c>
      <c r="B1373" s="144" t="s">
        <v>2125</v>
      </c>
      <c r="C1373" s="106" t="s">
        <v>1164</v>
      </c>
      <c r="D1373" s="110">
        <v>3</v>
      </c>
      <c r="E1373" s="110" t="s">
        <v>4234</v>
      </c>
      <c r="F1373" s="122">
        <v>112178.57142857142</v>
      </c>
      <c r="G1373" s="122">
        <v>112176</v>
      </c>
      <c r="H1373" s="122">
        <v>2.571428571420256</v>
      </c>
      <c r="I1373" s="122">
        <f t="shared" si="99"/>
        <v>2.2923161562368563E-5</v>
      </c>
      <c r="J1373" s="110" t="s">
        <v>2327</v>
      </c>
      <c r="K1373" s="110" t="s">
        <v>2328</v>
      </c>
      <c r="L1373" s="110" t="s">
        <v>849</v>
      </c>
      <c r="M1373" s="126"/>
      <c r="N1373" s="124">
        <v>43566</v>
      </c>
      <c r="O1373" s="125" t="s">
        <v>3899</v>
      </c>
      <c r="P1373" s="124">
        <v>43830</v>
      </c>
      <c r="Q1373" s="125" t="s">
        <v>3680</v>
      </c>
      <c r="R1373" s="126"/>
    </row>
    <row r="1374" spans="1:18" s="34" customFormat="1" ht="30" hidden="1" customHeight="1" outlineLevel="4" x14ac:dyDescent="0.25">
      <c r="A1374" s="110">
        <v>510</v>
      </c>
      <c r="B1374" s="144" t="s">
        <v>2126</v>
      </c>
      <c r="C1374" s="106" t="s">
        <v>1164</v>
      </c>
      <c r="D1374" s="110">
        <v>3</v>
      </c>
      <c r="E1374" s="110" t="s">
        <v>4234</v>
      </c>
      <c r="F1374" s="122">
        <v>112178.57142857142</v>
      </c>
      <c r="G1374" s="122">
        <v>112176</v>
      </c>
      <c r="H1374" s="122">
        <v>2.571428571420256</v>
      </c>
      <c r="I1374" s="122">
        <f t="shared" si="99"/>
        <v>2.2923161562368563E-5</v>
      </c>
      <c r="J1374" s="110" t="s">
        <v>2327</v>
      </c>
      <c r="K1374" s="110" t="s">
        <v>2328</v>
      </c>
      <c r="L1374" s="110" t="s">
        <v>849</v>
      </c>
      <c r="M1374" s="126"/>
      <c r="N1374" s="124">
        <v>43566</v>
      </c>
      <c r="O1374" s="125" t="s">
        <v>3899</v>
      </c>
      <c r="P1374" s="124">
        <v>43830</v>
      </c>
      <c r="Q1374" s="125" t="s">
        <v>3680</v>
      </c>
      <c r="R1374" s="126"/>
    </row>
    <row r="1375" spans="1:18" s="34" customFormat="1" ht="30" hidden="1" customHeight="1" outlineLevel="4" x14ac:dyDescent="0.25">
      <c r="A1375" s="110">
        <v>511</v>
      </c>
      <c r="B1375" s="144" t="s">
        <v>2127</v>
      </c>
      <c r="C1375" s="106" t="s">
        <v>1164</v>
      </c>
      <c r="D1375" s="110">
        <v>12</v>
      </c>
      <c r="E1375" s="110" t="s">
        <v>4234</v>
      </c>
      <c r="F1375" s="122">
        <v>594984</v>
      </c>
      <c r="G1375" s="122">
        <v>531228</v>
      </c>
      <c r="H1375" s="122">
        <v>63756</v>
      </c>
      <c r="I1375" s="122">
        <f t="shared" si="99"/>
        <v>0.12001626420294111</v>
      </c>
      <c r="J1375" s="110" t="s">
        <v>1641</v>
      </c>
      <c r="K1375" s="106" t="s">
        <v>2313</v>
      </c>
      <c r="L1375" s="110" t="s">
        <v>840</v>
      </c>
      <c r="M1375" s="126"/>
      <c r="N1375" s="124">
        <v>43565</v>
      </c>
      <c r="O1375" s="125" t="s">
        <v>4267</v>
      </c>
      <c r="P1375" s="125" t="s">
        <v>3964</v>
      </c>
      <c r="Q1375" s="125" t="s">
        <v>3822</v>
      </c>
      <c r="R1375" s="126"/>
    </row>
    <row r="1376" spans="1:18" ht="30" customHeight="1" outlineLevel="4" x14ac:dyDescent="0.25">
      <c r="A1376" s="110">
        <v>512</v>
      </c>
      <c r="B1376" s="144" t="s">
        <v>2128</v>
      </c>
      <c r="C1376" s="106" t="s">
        <v>1164</v>
      </c>
      <c r="D1376" s="53">
        <v>5</v>
      </c>
      <c r="E1376" s="53" t="s">
        <v>4237</v>
      </c>
      <c r="F1376" s="54">
        <v>955946.42857142852</v>
      </c>
      <c r="G1376" s="98"/>
      <c r="H1376" s="98"/>
      <c r="I1376" s="54" t="e">
        <f t="shared" si="99"/>
        <v>#DIV/0!</v>
      </c>
      <c r="J1376" s="53"/>
      <c r="K1376" s="53"/>
      <c r="L1376" s="53" t="s">
        <v>849</v>
      </c>
      <c r="M1376" s="59"/>
    </row>
    <row r="1377" spans="1:18" ht="45" customHeight="1" outlineLevel="4" x14ac:dyDescent="0.25">
      <c r="A1377" s="110">
        <v>513</v>
      </c>
      <c r="B1377" s="144" t="s">
        <v>2129</v>
      </c>
      <c r="C1377" s="106" t="s">
        <v>1164</v>
      </c>
      <c r="D1377" s="53">
        <v>4</v>
      </c>
      <c r="E1377" s="53" t="s">
        <v>4237</v>
      </c>
      <c r="F1377" s="54">
        <v>1155439.2857142857</v>
      </c>
      <c r="G1377" s="98"/>
      <c r="H1377" s="98"/>
      <c r="I1377" s="54" t="e">
        <f t="shared" si="99"/>
        <v>#DIV/0!</v>
      </c>
      <c r="J1377" s="53"/>
      <c r="K1377" s="53"/>
      <c r="L1377" s="53" t="s">
        <v>849</v>
      </c>
      <c r="M1377" s="59"/>
    </row>
    <row r="1378" spans="1:18" ht="45" customHeight="1" outlineLevel="4" x14ac:dyDescent="0.25">
      <c r="A1378" s="110">
        <v>514</v>
      </c>
      <c r="B1378" s="144" t="s">
        <v>2130</v>
      </c>
      <c r="C1378" s="106" t="s">
        <v>1164</v>
      </c>
      <c r="D1378" s="53">
        <v>3</v>
      </c>
      <c r="E1378" s="53" t="s">
        <v>4237</v>
      </c>
      <c r="F1378" s="54">
        <v>1615500</v>
      </c>
      <c r="G1378" s="98"/>
      <c r="H1378" s="98"/>
      <c r="I1378" s="54" t="e">
        <f t="shared" ref="I1378:I1441" si="100">H1378/G1378</f>
        <v>#DIV/0!</v>
      </c>
      <c r="J1378" s="53"/>
      <c r="K1378" s="53"/>
      <c r="L1378" s="53" t="s">
        <v>849</v>
      </c>
      <c r="M1378" s="59"/>
    </row>
    <row r="1379" spans="1:18" ht="60" customHeight="1" outlineLevel="4" x14ac:dyDescent="0.25">
      <c r="A1379" s="110">
        <v>515</v>
      </c>
      <c r="B1379" s="144" t="s">
        <v>2131</v>
      </c>
      <c r="C1379" s="106" t="s">
        <v>1164</v>
      </c>
      <c r="D1379" s="53">
        <v>4</v>
      </c>
      <c r="E1379" s="53" t="s">
        <v>4237</v>
      </c>
      <c r="F1379" s="54">
        <v>2581600</v>
      </c>
      <c r="G1379" s="98"/>
      <c r="H1379" s="98"/>
      <c r="I1379" s="54" t="e">
        <f t="shared" si="100"/>
        <v>#DIV/0!</v>
      </c>
      <c r="J1379" s="53"/>
      <c r="K1379" s="53"/>
      <c r="L1379" s="53" t="s">
        <v>849</v>
      </c>
      <c r="M1379" s="59"/>
    </row>
    <row r="1380" spans="1:18" s="34" customFormat="1" ht="30" hidden="1" customHeight="1" outlineLevel="4" x14ac:dyDescent="0.25">
      <c r="A1380" s="110">
        <v>516</v>
      </c>
      <c r="B1380" s="144" t="s">
        <v>2132</v>
      </c>
      <c r="C1380" s="106" t="s">
        <v>1164</v>
      </c>
      <c r="D1380" s="110">
        <v>130</v>
      </c>
      <c r="E1380" s="53" t="s">
        <v>2295</v>
      </c>
      <c r="F1380" s="122">
        <v>283214.28571428568</v>
      </c>
      <c r="G1380" s="122">
        <v>282100</v>
      </c>
      <c r="H1380" s="122">
        <v>1114.285714285681</v>
      </c>
      <c r="I1380" s="122">
        <f t="shared" si="100"/>
        <v>3.9499670836075189E-3</v>
      </c>
      <c r="J1380" s="110" t="s">
        <v>2329</v>
      </c>
      <c r="K1380" s="106" t="s">
        <v>2324</v>
      </c>
      <c r="L1380" s="110" t="s">
        <v>849</v>
      </c>
      <c r="M1380" s="126"/>
      <c r="N1380" s="124">
        <v>43606</v>
      </c>
      <c r="O1380" s="125" t="s">
        <v>4033</v>
      </c>
      <c r="P1380" s="124">
        <v>43830</v>
      </c>
      <c r="Q1380" s="125" t="s">
        <v>3680</v>
      </c>
      <c r="R1380" s="126"/>
    </row>
    <row r="1381" spans="1:18" s="34" customFormat="1" ht="90" hidden="1" customHeight="1" outlineLevel="4" x14ac:dyDescent="0.25">
      <c r="A1381" s="110">
        <v>517</v>
      </c>
      <c r="B1381" s="144" t="s">
        <v>2133</v>
      </c>
      <c r="C1381" s="106" t="s">
        <v>1164</v>
      </c>
      <c r="D1381" s="110">
        <v>60</v>
      </c>
      <c r="E1381" s="53" t="s">
        <v>2295</v>
      </c>
      <c r="F1381" s="122">
        <v>77678.57142857142</v>
      </c>
      <c r="G1381" s="122">
        <v>77400</v>
      </c>
      <c r="H1381" s="122">
        <v>278.57142857142026</v>
      </c>
      <c r="I1381" s="122">
        <f t="shared" si="100"/>
        <v>3.5991140642302358E-3</v>
      </c>
      <c r="J1381" s="110" t="s">
        <v>2329</v>
      </c>
      <c r="K1381" s="106" t="s">
        <v>2324</v>
      </c>
      <c r="L1381" s="110" t="s">
        <v>849</v>
      </c>
      <c r="M1381" s="126"/>
      <c r="N1381" s="124">
        <v>43606</v>
      </c>
      <c r="O1381" s="125" t="s">
        <v>4033</v>
      </c>
      <c r="P1381" s="124">
        <v>43830</v>
      </c>
      <c r="Q1381" s="125" t="s">
        <v>3680</v>
      </c>
      <c r="R1381" s="126"/>
    </row>
    <row r="1382" spans="1:18" ht="30" customHeight="1" outlineLevel="4" x14ac:dyDescent="0.25">
      <c r="A1382" s="110">
        <v>518</v>
      </c>
      <c r="B1382" s="144" t="s">
        <v>2134</v>
      </c>
      <c r="C1382" s="106" t="s">
        <v>1164</v>
      </c>
      <c r="D1382" s="53">
        <v>1</v>
      </c>
      <c r="E1382" s="53" t="s">
        <v>4237</v>
      </c>
      <c r="F1382" s="54">
        <v>9375</v>
      </c>
      <c r="G1382" s="98"/>
      <c r="H1382" s="98"/>
      <c r="I1382" s="54" t="e">
        <f t="shared" si="100"/>
        <v>#DIV/0!</v>
      </c>
      <c r="J1382" s="53"/>
      <c r="K1382" s="53"/>
      <c r="L1382" s="53" t="s">
        <v>849</v>
      </c>
      <c r="M1382" s="59"/>
    </row>
    <row r="1383" spans="1:18" ht="60" customHeight="1" outlineLevel="4" x14ac:dyDescent="0.25">
      <c r="A1383" s="110">
        <v>519</v>
      </c>
      <c r="B1383" s="144" t="s">
        <v>2135</v>
      </c>
      <c r="C1383" s="106" t="s">
        <v>1164</v>
      </c>
      <c r="D1383" s="53">
        <v>6</v>
      </c>
      <c r="E1383" s="53" t="s">
        <v>4237</v>
      </c>
      <c r="F1383" s="54">
        <v>81428.57142857142</v>
      </c>
      <c r="G1383" s="98"/>
      <c r="H1383" s="98"/>
      <c r="I1383" s="54" t="e">
        <f t="shared" si="100"/>
        <v>#DIV/0!</v>
      </c>
      <c r="J1383" s="53"/>
      <c r="K1383" s="53"/>
      <c r="L1383" s="53" t="s">
        <v>849</v>
      </c>
      <c r="M1383" s="59"/>
    </row>
    <row r="1384" spans="1:18" ht="45" customHeight="1" outlineLevel="4" x14ac:dyDescent="0.25">
      <c r="A1384" s="110">
        <v>520</v>
      </c>
      <c r="B1384" s="144" t="s">
        <v>2136</v>
      </c>
      <c r="C1384" s="106" t="s">
        <v>1164</v>
      </c>
      <c r="D1384" s="53">
        <v>1</v>
      </c>
      <c r="E1384" s="53" t="s">
        <v>4237</v>
      </c>
      <c r="F1384" s="54">
        <v>19642.857142857141</v>
      </c>
      <c r="G1384" s="98"/>
      <c r="H1384" s="98"/>
      <c r="I1384" s="54" t="e">
        <f t="shared" si="100"/>
        <v>#DIV/0!</v>
      </c>
      <c r="J1384" s="53"/>
      <c r="K1384" s="53"/>
      <c r="L1384" s="53" t="s">
        <v>849</v>
      </c>
      <c r="M1384" s="59"/>
    </row>
    <row r="1385" spans="1:18" ht="45" customHeight="1" outlineLevel="4" x14ac:dyDescent="0.25">
      <c r="A1385" s="110">
        <v>521</v>
      </c>
      <c r="B1385" s="144" t="s">
        <v>2137</v>
      </c>
      <c r="C1385" s="106" t="s">
        <v>1164</v>
      </c>
      <c r="D1385" s="53">
        <v>2</v>
      </c>
      <c r="E1385" s="53" t="s">
        <v>4237</v>
      </c>
      <c r="F1385" s="54">
        <v>44642.857142857138</v>
      </c>
      <c r="G1385" s="98"/>
      <c r="H1385" s="98"/>
      <c r="I1385" s="54" t="e">
        <f t="shared" si="100"/>
        <v>#DIV/0!</v>
      </c>
      <c r="J1385" s="53"/>
      <c r="K1385" s="53"/>
      <c r="L1385" s="53" t="s">
        <v>849</v>
      </c>
      <c r="M1385" s="59"/>
    </row>
    <row r="1386" spans="1:18" ht="30" customHeight="1" outlineLevel="4" x14ac:dyDescent="0.25">
      <c r="A1386" s="110">
        <v>522</v>
      </c>
      <c r="B1386" s="144" t="s">
        <v>2138</v>
      </c>
      <c r="C1386" s="106" t="s">
        <v>1164</v>
      </c>
      <c r="D1386" s="53">
        <v>2</v>
      </c>
      <c r="E1386" s="53" t="s">
        <v>4237</v>
      </c>
      <c r="F1386" s="54">
        <v>46071.428571428565</v>
      </c>
      <c r="G1386" s="98"/>
      <c r="H1386" s="98"/>
      <c r="I1386" s="54" t="e">
        <f t="shared" si="100"/>
        <v>#DIV/0!</v>
      </c>
      <c r="J1386" s="53"/>
      <c r="K1386" s="53"/>
      <c r="L1386" s="53" t="s">
        <v>849</v>
      </c>
      <c r="M1386" s="59"/>
    </row>
    <row r="1387" spans="1:18" ht="30" customHeight="1" outlineLevel="4" x14ac:dyDescent="0.25">
      <c r="A1387" s="110">
        <v>523</v>
      </c>
      <c r="B1387" s="144" t="s">
        <v>2139</v>
      </c>
      <c r="C1387" s="106" t="s">
        <v>1164</v>
      </c>
      <c r="D1387" s="53">
        <v>2</v>
      </c>
      <c r="E1387" s="53" t="s">
        <v>4237</v>
      </c>
      <c r="F1387" s="54">
        <v>46071.428571428565</v>
      </c>
      <c r="G1387" s="98"/>
      <c r="H1387" s="98"/>
      <c r="I1387" s="54" t="e">
        <f t="shared" si="100"/>
        <v>#DIV/0!</v>
      </c>
      <c r="J1387" s="53"/>
      <c r="K1387" s="53"/>
      <c r="L1387" s="53" t="s">
        <v>849</v>
      </c>
      <c r="M1387" s="59"/>
    </row>
    <row r="1388" spans="1:18" ht="15" customHeight="1" outlineLevel="4" x14ac:dyDescent="0.25">
      <c r="A1388" s="110">
        <v>524</v>
      </c>
      <c r="B1388" s="144" t="s">
        <v>2140</v>
      </c>
      <c r="C1388" s="106" t="s">
        <v>1164</v>
      </c>
      <c r="D1388" s="53">
        <v>1</v>
      </c>
      <c r="E1388" s="53" t="s">
        <v>2295</v>
      </c>
      <c r="F1388" s="54">
        <v>4017.8571428571427</v>
      </c>
      <c r="G1388" s="98"/>
      <c r="H1388" s="98"/>
      <c r="I1388" s="54" t="e">
        <f t="shared" si="100"/>
        <v>#DIV/0!</v>
      </c>
      <c r="J1388" s="53"/>
      <c r="K1388" s="53"/>
      <c r="L1388" s="53" t="s">
        <v>849</v>
      </c>
      <c r="M1388" s="59"/>
    </row>
    <row r="1389" spans="1:18" ht="60" customHeight="1" outlineLevel="4" x14ac:dyDescent="0.25">
      <c r="A1389" s="110">
        <v>525</v>
      </c>
      <c r="B1389" s="144" t="s">
        <v>2141</v>
      </c>
      <c r="C1389" s="106" t="s">
        <v>1164</v>
      </c>
      <c r="D1389" s="53">
        <v>1</v>
      </c>
      <c r="E1389" s="53" t="s">
        <v>2295</v>
      </c>
      <c r="F1389" s="54">
        <v>9375</v>
      </c>
      <c r="G1389" s="98"/>
      <c r="H1389" s="98"/>
      <c r="I1389" s="54" t="e">
        <f t="shared" si="100"/>
        <v>#DIV/0!</v>
      </c>
      <c r="J1389" s="53"/>
      <c r="K1389" s="53"/>
      <c r="L1389" s="53" t="s">
        <v>849</v>
      </c>
      <c r="M1389" s="59"/>
    </row>
    <row r="1390" spans="1:18" ht="30" customHeight="1" outlineLevel="4" x14ac:dyDescent="0.25">
      <c r="A1390" s="110">
        <v>526</v>
      </c>
      <c r="B1390" s="144" t="s">
        <v>2142</v>
      </c>
      <c r="C1390" s="106" t="s">
        <v>1164</v>
      </c>
      <c r="D1390" s="53">
        <v>1</v>
      </c>
      <c r="E1390" s="53" t="s">
        <v>2295</v>
      </c>
      <c r="F1390" s="54">
        <v>7008.9285714285706</v>
      </c>
      <c r="G1390" s="98"/>
      <c r="H1390" s="98"/>
      <c r="I1390" s="54" t="e">
        <f t="shared" si="100"/>
        <v>#DIV/0!</v>
      </c>
      <c r="J1390" s="53"/>
      <c r="K1390" s="53"/>
      <c r="L1390" s="53" t="s">
        <v>849</v>
      </c>
      <c r="M1390" s="59"/>
    </row>
    <row r="1391" spans="1:18" ht="135" customHeight="1" outlineLevel="4" x14ac:dyDescent="0.25">
      <c r="A1391" s="110">
        <v>527</v>
      </c>
      <c r="B1391" s="144" t="s">
        <v>2143</v>
      </c>
      <c r="C1391" s="106" t="s">
        <v>1164</v>
      </c>
      <c r="D1391" s="53">
        <v>5</v>
      </c>
      <c r="E1391" s="53" t="s">
        <v>4237</v>
      </c>
      <c r="F1391" s="54">
        <v>89285.714285714275</v>
      </c>
      <c r="G1391" s="98"/>
      <c r="H1391" s="98"/>
      <c r="I1391" s="54" t="e">
        <f t="shared" si="100"/>
        <v>#DIV/0!</v>
      </c>
      <c r="J1391" s="53"/>
      <c r="K1391" s="53"/>
      <c r="L1391" s="53" t="s">
        <v>849</v>
      </c>
      <c r="M1391" s="59"/>
    </row>
    <row r="1392" spans="1:18" s="34" customFormat="1" ht="45" hidden="1" customHeight="1" outlineLevel="4" x14ac:dyDescent="0.25">
      <c r="A1392" s="110">
        <v>528</v>
      </c>
      <c r="B1392" s="144" t="s">
        <v>2144</v>
      </c>
      <c r="C1392" s="106" t="s">
        <v>1164</v>
      </c>
      <c r="D1392" s="110">
        <v>1</v>
      </c>
      <c r="E1392" s="53" t="s">
        <v>2295</v>
      </c>
      <c r="F1392" s="122">
        <v>32857.142857142855</v>
      </c>
      <c r="G1392" s="122">
        <v>32850</v>
      </c>
      <c r="H1392" s="122">
        <v>7.142857142855064</v>
      </c>
      <c r="I1392" s="122">
        <f t="shared" si="100"/>
        <v>2.1743857360289389E-4</v>
      </c>
      <c r="J1392" s="110" t="s">
        <v>2329</v>
      </c>
      <c r="K1392" s="106" t="s">
        <v>2324</v>
      </c>
      <c r="L1392" s="110" t="s">
        <v>849</v>
      </c>
      <c r="M1392" s="126"/>
      <c r="N1392" s="124">
        <v>43606</v>
      </c>
      <c r="O1392" s="125" t="s">
        <v>4033</v>
      </c>
      <c r="P1392" s="124">
        <v>43830</v>
      </c>
      <c r="Q1392" s="125" t="s">
        <v>3680</v>
      </c>
      <c r="R1392" s="126"/>
    </row>
    <row r="1393" spans="1:18" ht="45" customHeight="1" outlineLevel="4" x14ac:dyDescent="0.25">
      <c r="A1393" s="110">
        <v>529</v>
      </c>
      <c r="B1393" s="144" t="s">
        <v>2145</v>
      </c>
      <c r="C1393" s="106" t="s">
        <v>1164</v>
      </c>
      <c r="D1393" s="53">
        <v>1</v>
      </c>
      <c r="E1393" s="53" t="s">
        <v>2295</v>
      </c>
      <c r="F1393" s="54">
        <v>46232.142857142855</v>
      </c>
      <c r="G1393" s="98"/>
      <c r="H1393" s="98"/>
      <c r="I1393" s="54" t="e">
        <f t="shared" si="100"/>
        <v>#DIV/0!</v>
      </c>
      <c r="J1393" s="53"/>
      <c r="K1393" s="53"/>
      <c r="L1393" s="53" t="s">
        <v>849</v>
      </c>
      <c r="M1393" s="59"/>
    </row>
    <row r="1394" spans="1:18" ht="60" customHeight="1" outlineLevel="4" x14ac:dyDescent="0.25">
      <c r="A1394" s="110">
        <v>530</v>
      </c>
      <c r="B1394" s="144" t="s">
        <v>2146</v>
      </c>
      <c r="C1394" s="106" t="s">
        <v>1164</v>
      </c>
      <c r="D1394" s="53">
        <v>2</v>
      </c>
      <c r="E1394" s="53" t="s">
        <v>2295</v>
      </c>
      <c r="F1394" s="54">
        <v>70875</v>
      </c>
      <c r="G1394" s="98"/>
      <c r="H1394" s="98"/>
      <c r="I1394" s="54" t="e">
        <f t="shared" si="100"/>
        <v>#DIV/0!</v>
      </c>
      <c r="J1394" s="53"/>
      <c r="K1394" s="53"/>
      <c r="L1394" s="53" t="s">
        <v>849</v>
      </c>
      <c r="M1394" s="59"/>
    </row>
    <row r="1395" spans="1:18" ht="120" customHeight="1" outlineLevel="4" x14ac:dyDescent="0.25">
      <c r="A1395" s="110">
        <v>531</v>
      </c>
      <c r="B1395" s="144" t="s">
        <v>2147</v>
      </c>
      <c r="C1395" s="106" t="s">
        <v>1164</v>
      </c>
      <c r="D1395" s="53">
        <v>1</v>
      </c>
      <c r="E1395" s="53" t="s">
        <v>2295</v>
      </c>
      <c r="F1395" s="54">
        <v>32857.142857142855</v>
      </c>
      <c r="G1395" s="98"/>
      <c r="H1395" s="98"/>
      <c r="I1395" s="54" t="e">
        <f t="shared" si="100"/>
        <v>#DIV/0!</v>
      </c>
      <c r="J1395" s="53"/>
      <c r="K1395" s="53"/>
      <c r="L1395" s="53" t="s">
        <v>849</v>
      </c>
      <c r="M1395" s="59"/>
    </row>
    <row r="1396" spans="1:18" ht="105" customHeight="1" outlineLevel="4" x14ac:dyDescent="0.25">
      <c r="A1396" s="110">
        <v>532</v>
      </c>
      <c r="B1396" s="144" t="s">
        <v>2148</v>
      </c>
      <c r="C1396" s="106" t="s">
        <v>1164</v>
      </c>
      <c r="D1396" s="53">
        <v>3</v>
      </c>
      <c r="E1396" s="53" t="s">
        <v>4237</v>
      </c>
      <c r="F1396" s="54">
        <v>29196.428571428572</v>
      </c>
      <c r="G1396" s="98"/>
      <c r="H1396" s="98"/>
      <c r="I1396" s="54" t="e">
        <f t="shared" si="100"/>
        <v>#DIV/0!</v>
      </c>
      <c r="J1396" s="53"/>
      <c r="K1396" s="53"/>
      <c r="L1396" s="53" t="s">
        <v>849</v>
      </c>
      <c r="M1396" s="59"/>
    </row>
    <row r="1397" spans="1:18" ht="105" customHeight="1" outlineLevel="4" x14ac:dyDescent="0.25">
      <c r="A1397" s="110">
        <v>533</v>
      </c>
      <c r="B1397" s="144" t="s">
        <v>2149</v>
      </c>
      <c r="C1397" s="106" t="s">
        <v>1164</v>
      </c>
      <c r="D1397" s="53">
        <v>3</v>
      </c>
      <c r="E1397" s="53" t="s">
        <v>4237</v>
      </c>
      <c r="F1397" s="54">
        <v>29196.428571428572</v>
      </c>
      <c r="G1397" s="98"/>
      <c r="H1397" s="98"/>
      <c r="I1397" s="54" t="e">
        <f t="shared" si="100"/>
        <v>#DIV/0!</v>
      </c>
      <c r="J1397" s="53"/>
      <c r="K1397" s="53"/>
      <c r="L1397" s="53" t="s">
        <v>849</v>
      </c>
      <c r="M1397" s="59"/>
    </row>
    <row r="1398" spans="1:18" ht="120" customHeight="1" outlineLevel="4" x14ac:dyDescent="0.25">
      <c r="A1398" s="110">
        <v>534</v>
      </c>
      <c r="B1398" s="144" t="s">
        <v>2150</v>
      </c>
      <c r="C1398" s="106" t="s">
        <v>1164</v>
      </c>
      <c r="D1398" s="53">
        <v>3</v>
      </c>
      <c r="E1398" s="53" t="s">
        <v>4237</v>
      </c>
      <c r="F1398" s="54">
        <v>29196.428571428572</v>
      </c>
      <c r="G1398" s="98"/>
      <c r="H1398" s="98"/>
      <c r="I1398" s="54" t="e">
        <f t="shared" si="100"/>
        <v>#DIV/0!</v>
      </c>
      <c r="J1398" s="53"/>
      <c r="K1398" s="53"/>
      <c r="L1398" s="53" t="s">
        <v>849</v>
      </c>
      <c r="M1398" s="59"/>
    </row>
    <row r="1399" spans="1:18" ht="120" customHeight="1" outlineLevel="4" x14ac:dyDescent="0.25">
      <c r="A1399" s="110">
        <v>535</v>
      </c>
      <c r="B1399" s="144" t="s">
        <v>2151</v>
      </c>
      <c r="C1399" s="106" t="s">
        <v>1164</v>
      </c>
      <c r="D1399" s="53">
        <v>2</v>
      </c>
      <c r="E1399" s="53" t="s">
        <v>4237</v>
      </c>
      <c r="F1399" s="54">
        <v>21428.571428571428</v>
      </c>
      <c r="G1399" s="98"/>
      <c r="H1399" s="98"/>
      <c r="I1399" s="54" t="e">
        <f t="shared" si="100"/>
        <v>#DIV/0!</v>
      </c>
      <c r="J1399" s="53"/>
      <c r="K1399" s="53"/>
      <c r="L1399" s="53" t="s">
        <v>849</v>
      </c>
      <c r="M1399" s="59"/>
    </row>
    <row r="1400" spans="1:18" ht="90" customHeight="1" outlineLevel="4" x14ac:dyDescent="0.25">
      <c r="A1400" s="110">
        <v>536</v>
      </c>
      <c r="B1400" s="144" t="s">
        <v>2152</v>
      </c>
      <c r="C1400" s="106" t="s">
        <v>1164</v>
      </c>
      <c r="D1400" s="53">
        <v>1</v>
      </c>
      <c r="E1400" s="53" t="s">
        <v>4237</v>
      </c>
      <c r="F1400" s="54">
        <v>10714.285714285714</v>
      </c>
      <c r="G1400" s="98"/>
      <c r="H1400" s="98"/>
      <c r="I1400" s="54" t="e">
        <f t="shared" si="100"/>
        <v>#DIV/0!</v>
      </c>
      <c r="J1400" s="53"/>
      <c r="K1400" s="53"/>
      <c r="L1400" s="53" t="s">
        <v>849</v>
      </c>
      <c r="M1400" s="59"/>
    </row>
    <row r="1401" spans="1:18" ht="105" customHeight="1" outlineLevel="4" x14ac:dyDescent="0.25">
      <c r="A1401" s="110">
        <v>537</v>
      </c>
      <c r="B1401" s="144" t="s">
        <v>2153</v>
      </c>
      <c r="C1401" s="106" t="s">
        <v>1164</v>
      </c>
      <c r="D1401" s="53">
        <v>2</v>
      </c>
      <c r="E1401" s="53" t="s">
        <v>4237</v>
      </c>
      <c r="F1401" s="54">
        <v>19464.285714285714</v>
      </c>
      <c r="G1401" s="98"/>
      <c r="H1401" s="98"/>
      <c r="I1401" s="54" t="e">
        <f t="shared" si="100"/>
        <v>#DIV/0!</v>
      </c>
      <c r="J1401" s="53"/>
      <c r="K1401" s="53"/>
      <c r="L1401" s="53" t="s">
        <v>849</v>
      </c>
      <c r="M1401" s="59"/>
    </row>
    <row r="1402" spans="1:18" ht="90" customHeight="1" outlineLevel="4" x14ac:dyDescent="0.25">
      <c r="A1402" s="110">
        <v>538</v>
      </c>
      <c r="B1402" s="144" t="s">
        <v>2154</v>
      </c>
      <c r="C1402" s="106" t="s">
        <v>1164</v>
      </c>
      <c r="D1402" s="53">
        <v>2</v>
      </c>
      <c r="E1402" s="53" t="s">
        <v>4237</v>
      </c>
      <c r="F1402" s="54">
        <v>21428.571428571428</v>
      </c>
      <c r="G1402" s="98"/>
      <c r="H1402" s="98"/>
      <c r="I1402" s="54" t="e">
        <f t="shared" si="100"/>
        <v>#DIV/0!</v>
      </c>
      <c r="J1402" s="53"/>
      <c r="K1402" s="53"/>
      <c r="L1402" s="53" t="s">
        <v>849</v>
      </c>
      <c r="M1402" s="59"/>
    </row>
    <row r="1403" spans="1:18" ht="90" customHeight="1" outlineLevel="4" x14ac:dyDescent="0.25">
      <c r="A1403" s="110">
        <v>539</v>
      </c>
      <c r="B1403" s="144" t="s">
        <v>2155</v>
      </c>
      <c r="C1403" s="106" t="s">
        <v>1164</v>
      </c>
      <c r="D1403" s="53">
        <v>2</v>
      </c>
      <c r="E1403" s="53" t="s">
        <v>4237</v>
      </c>
      <c r="F1403" s="54">
        <v>21428.571428571428</v>
      </c>
      <c r="G1403" s="98"/>
      <c r="H1403" s="98"/>
      <c r="I1403" s="54" t="e">
        <f t="shared" si="100"/>
        <v>#DIV/0!</v>
      </c>
      <c r="J1403" s="53"/>
      <c r="K1403" s="53"/>
      <c r="L1403" s="53" t="s">
        <v>849</v>
      </c>
      <c r="M1403" s="59"/>
    </row>
    <row r="1404" spans="1:18" s="34" customFormat="1" ht="90" hidden="1" customHeight="1" outlineLevel="4" x14ac:dyDescent="0.25">
      <c r="A1404" s="110">
        <v>540</v>
      </c>
      <c r="B1404" s="144" t="s">
        <v>2156</v>
      </c>
      <c r="C1404" s="106" t="s">
        <v>1164</v>
      </c>
      <c r="D1404" s="110">
        <v>5</v>
      </c>
      <c r="E1404" s="110" t="s">
        <v>4237</v>
      </c>
      <c r="F1404" s="122">
        <v>48660.714285714283</v>
      </c>
      <c r="G1404" s="122">
        <v>47500</v>
      </c>
      <c r="H1404" s="122">
        <v>1160.7142857142826</v>
      </c>
      <c r="I1404" s="122">
        <f t="shared" si="100"/>
        <v>2.4436090225563842E-2</v>
      </c>
      <c r="J1404" s="110" t="s">
        <v>2329</v>
      </c>
      <c r="K1404" s="106" t="s">
        <v>2324</v>
      </c>
      <c r="L1404" s="110" t="s">
        <v>849</v>
      </c>
      <c r="M1404" s="126"/>
      <c r="N1404" s="124">
        <v>43606</v>
      </c>
      <c r="O1404" s="125" t="s">
        <v>4033</v>
      </c>
      <c r="P1404" s="124">
        <v>43830</v>
      </c>
      <c r="Q1404" s="125" t="s">
        <v>3680</v>
      </c>
      <c r="R1404" s="126"/>
    </row>
    <row r="1405" spans="1:18" s="34" customFormat="1" ht="75" hidden="1" customHeight="1" outlineLevel="4" x14ac:dyDescent="0.25">
      <c r="A1405" s="110">
        <v>541</v>
      </c>
      <c r="B1405" s="144" t="s">
        <v>2157</v>
      </c>
      <c r="C1405" s="106" t="s">
        <v>1164</v>
      </c>
      <c r="D1405" s="110">
        <v>4</v>
      </c>
      <c r="E1405" s="53" t="s">
        <v>2295</v>
      </c>
      <c r="F1405" s="122">
        <v>10857.142857142857</v>
      </c>
      <c r="G1405" s="122">
        <v>10480</v>
      </c>
      <c r="H1405" s="122">
        <v>377.14285714285688</v>
      </c>
      <c r="I1405" s="122">
        <f t="shared" si="100"/>
        <v>3.5986913849509243E-2</v>
      </c>
      <c r="J1405" s="110" t="s">
        <v>2329</v>
      </c>
      <c r="K1405" s="106" t="s">
        <v>2324</v>
      </c>
      <c r="L1405" s="110" t="s">
        <v>849</v>
      </c>
      <c r="M1405" s="126"/>
      <c r="N1405" s="124">
        <v>43606</v>
      </c>
      <c r="O1405" s="125" t="s">
        <v>4033</v>
      </c>
      <c r="P1405" s="124">
        <v>43830</v>
      </c>
      <c r="Q1405" s="125" t="s">
        <v>3680</v>
      </c>
      <c r="R1405" s="126"/>
    </row>
    <row r="1406" spans="1:18" ht="30" customHeight="1" outlineLevel="4" x14ac:dyDescent="0.25">
      <c r="A1406" s="110">
        <v>542</v>
      </c>
      <c r="B1406" s="144" t="s">
        <v>2158</v>
      </c>
      <c r="C1406" s="106" t="s">
        <v>1164</v>
      </c>
      <c r="D1406" s="53">
        <v>5</v>
      </c>
      <c r="E1406" s="53" t="s">
        <v>4234</v>
      </c>
      <c r="F1406" s="54">
        <v>152991.07142857142</v>
      </c>
      <c r="G1406" s="98"/>
      <c r="H1406" s="98"/>
      <c r="I1406" s="54" t="e">
        <f t="shared" si="100"/>
        <v>#DIV/0!</v>
      </c>
      <c r="J1406" s="53"/>
      <c r="K1406" s="53"/>
      <c r="L1406" s="53" t="s">
        <v>849</v>
      </c>
      <c r="M1406" s="59"/>
    </row>
    <row r="1407" spans="1:18" s="34" customFormat="1" ht="60" hidden="1" customHeight="1" outlineLevel="4" x14ac:dyDescent="0.25">
      <c r="A1407" s="110">
        <v>543</v>
      </c>
      <c r="B1407" s="144" t="s">
        <v>2159</v>
      </c>
      <c r="C1407" s="106" t="s">
        <v>1164</v>
      </c>
      <c r="D1407" s="110">
        <v>1</v>
      </c>
      <c r="E1407" s="110" t="s">
        <v>4234</v>
      </c>
      <c r="F1407" s="122">
        <v>39800</v>
      </c>
      <c r="G1407" s="122">
        <v>39800</v>
      </c>
      <c r="H1407" s="122">
        <v>0</v>
      </c>
      <c r="I1407" s="122">
        <f t="shared" si="100"/>
        <v>0</v>
      </c>
      <c r="J1407" s="110" t="s">
        <v>2330</v>
      </c>
      <c r="K1407" s="106" t="s">
        <v>2298</v>
      </c>
      <c r="L1407" s="110" t="s">
        <v>849</v>
      </c>
      <c r="M1407" s="126"/>
      <c r="N1407" s="124">
        <v>43585</v>
      </c>
      <c r="O1407" s="125" t="s">
        <v>3983</v>
      </c>
      <c r="P1407" s="124">
        <v>43830</v>
      </c>
      <c r="Q1407" s="125" t="s">
        <v>3680</v>
      </c>
      <c r="R1407" s="126"/>
    </row>
    <row r="1408" spans="1:18" s="34" customFormat="1" ht="60" hidden="1" customHeight="1" outlineLevel="4" x14ac:dyDescent="0.25">
      <c r="A1408" s="110">
        <v>544</v>
      </c>
      <c r="B1408" s="144" t="s">
        <v>2160</v>
      </c>
      <c r="C1408" s="106" t="s">
        <v>1164</v>
      </c>
      <c r="D1408" s="110">
        <v>1</v>
      </c>
      <c r="E1408" s="110" t="s">
        <v>4234</v>
      </c>
      <c r="F1408" s="122">
        <v>119399.99999999999</v>
      </c>
      <c r="G1408" s="122">
        <v>119400</v>
      </c>
      <c r="H1408" s="122">
        <v>0</v>
      </c>
      <c r="I1408" s="122">
        <f t="shared" si="100"/>
        <v>0</v>
      </c>
      <c r="J1408" s="110" t="s">
        <v>2330</v>
      </c>
      <c r="K1408" s="106" t="s">
        <v>2298</v>
      </c>
      <c r="L1408" s="110" t="s">
        <v>849</v>
      </c>
      <c r="M1408" s="126"/>
      <c r="N1408" s="124">
        <v>43585</v>
      </c>
      <c r="O1408" s="125" t="s">
        <v>3983</v>
      </c>
      <c r="P1408" s="124">
        <v>43830</v>
      </c>
      <c r="Q1408" s="125" t="s">
        <v>3680</v>
      </c>
      <c r="R1408" s="126"/>
    </row>
    <row r="1409" spans="1:18" s="34" customFormat="1" ht="45" hidden="1" customHeight="1" outlineLevel="4" x14ac:dyDescent="0.25">
      <c r="A1409" s="110">
        <v>545</v>
      </c>
      <c r="B1409" s="144" t="s">
        <v>2161</v>
      </c>
      <c r="C1409" s="106" t="s">
        <v>1164</v>
      </c>
      <c r="D1409" s="110">
        <v>1</v>
      </c>
      <c r="E1409" s="110" t="s">
        <v>4234</v>
      </c>
      <c r="F1409" s="122">
        <v>159200</v>
      </c>
      <c r="G1409" s="122">
        <v>159200</v>
      </c>
      <c r="H1409" s="122">
        <v>0</v>
      </c>
      <c r="I1409" s="122">
        <f t="shared" si="100"/>
        <v>0</v>
      </c>
      <c r="J1409" s="110" t="s">
        <v>2330</v>
      </c>
      <c r="K1409" s="106" t="s">
        <v>2298</v>
      </c>
      <c r="L1409" s="110" t="s">
        <v>849</v>
      </c>
      <c r="M1409" s="126"/>
      <c r="N1409" s="124">
        <v>43585</v>
      </c>
      <c r="O1409" s="125" t="s">
        <v>3983</v>
      </c>
      <c r="P1409" s="124">
        <v>43830</v>
      </c>
      <c r="Q1409" s="125" t="s">
        <v>3680</v>
      </c>
      <c r="R1409" s="126"/>
    </row>
    <row r="1410" spans="1:18" s="34" customFormat="1" ht="45" hidden="1" customHeight="1" outlineLevel="4" x14ac:dyDescent="0.25">
      <c r="A1410" s="110">
        <v>546</v>
      </c>
      <c r="B1410" s="144" t="s">
        <v>2162</v>
      </c>
      <c r="C1410" s="106" t="s">
        <v>1164</v>
      </c>
      <c r="D1410" s="110">
        <v>1</v>
      </c>
      <c r="E1410" s="110" t="s">
        <v>4234</v>
      </c>
      <c r="F1410" s="122">
        <v>800</v>
      </c>
      <c r="G1410" s="122">
        <v>800</v>
      </c>
      <c r="H1410" s="122">
        <v>0</v>
      </c>
      <c r="I1410" s="122">
        <f t="shared" si="100"/>
        <v>0</v>
      </c>
      <c r="J1410" s="110" t="s">
        <v>2330</v>
      </c>
      <c r="K1410" s="106" t="s">
        <v>2298</v>
      </c>
      <c r="L1410" s="110" t="s">
        <v>849</v>
      </c>
      <c r="M1410" s="126"/>
      <c r="N1410" s="124">
        <v>43585</v>
      </c>
      <c r="O1410" s="125" t="s">
        <v>3983</v>
      </c>
      <c r="P1410" s="124">
        <v>43830</v>
      </c>
      <c r="Q1410" s="125" t="s">
        <v>3680</v>
      </c>
      <c r="R1410" s="126"/>
    </row>
    <row r="1411" spans="1:18" s="34" customFormat="1" ht="45" hidden="1" customHeight="1" outlineLevel="4" x14ac:dyDescent="0.25">
      <c r="A1411" s="110">
        <v>547</v>
      </c>
      <c r="B1411" s="144" t="s">
        <v>2163</v>
      </c>
      <c r="C1411" s="106" t="s">
        <v>1164</v>
      </c>
      <c r="D1411" s="110">
        <v>1</v>
      </c>
      <c r="E1411" s="110" t="s">
        <v>4234</v>
      </c>
      <c r="F1411" s="122">
        <v>800</v>
      </c>
      <c r="G1411" s="122">
        <v>800</v>
      </c>
      <c r="H1411" s="122">
        <v>0</v>
      </c>
      <c r="I1411" s="122">
        <f t="shared" si="100"/>
        <v>0</v>
      </c>
      <c r="J1411" s="110" t="s">
        <v>2330</v>
      </c>
      <c r="K1411" s="106" t="s">
        <v>2298</v>
      </c>
      <c r="L1411" s="110" t="s">
        <v>849</v>
      </c>
      <c r="M1411" s="126"/>
      <c r="N1411" s="124">
        <v>43585</v>
      </c>
      <c r="O1411" s="125" t="s">
        <v>3983</v>
      </c>
      <c r="P1411" s="124">
        <v>43830</v>
      </c>
      <c r="Q1411" s="125" t="s">
        <v>3680</v>
      </c>
      <c r="R1411" s="126"/>
    </row>
    <row r="1412" spans="1:18" s="34" customFormat="1" ht="45" hidden="1" customHeight="1" outlineLevel="4" x14ac:dyDescent="0.25">
      <c r="A1412" s="110">
        <v>548</v>
      </c>
      <c r="B1412" s="144" t="s">
        <v>2164</v>
      </c>
      <c r="C1412" s="106" t="s">
        <v>1164</v>
      </c>
      <c r="D1412" s="110">
        <v>1</v>
      </c>
      <c r="E1412" s="110" t="s">
        <v>4234</v>
      </c>
      <c r="F1412" s="122">
        <v>59699.999999999993</v>
      </c>
      <c r="G1412" s="122">
        <v>59700</v>
      </c>
      <c r="H1412" s="122">
        <v>0</v>
      </c>
      <c r="I1412" s="122">
        <f t="shared" si="100"/>
        <v>0</v>
      </c>
      <c r="J1412" s="110" t="s">
        <v>2330</v>
      </c>
      <c r="K1412" s="106" t="s">
        <v>2298</v>
      </c>
      <c r="L1412" s="110" t="s">
        <v>849</v>
      </c>
      <c r="M1412" s="126"/>
      <c r="N1412" s="124">
        <v>43585</v>
      </c>
      <c r="O1412" s="125" t="s">
        <v>3983</v>
      </c>
      <c r="P1412" s="124">
        <v>43830</v>
      </c>
      <c r="Q1412" s="125" t="s">
        <v>3680</v>
      </c>
      <c r="R1412" s="126"/>
    </row>
    <row r="1413" spans="1:18" s="34" customFormat="1" ht="45" hidden="1" customHeight="1" outlineLevel="4" x14ac:dyDescent="0.25">
      <c r="A1413" s="110">
        <v>549</v>
      </c>
      <c r="B1413" s="144" t="s">
        <v>2165</v>
      </c>
      <c r="C1413" s="106" t="s">
        <v>1164</v>
      </c>
      <c r="D1413" s="110">
        <v>1</v>
      </c>
      <c r="E1413" s="110" t="s">
        <v>4234</v>
      </c>
      <c r="F1413" s="122">
        <v>800</v>
      </c>
      <c r="G1413" s="122">
        <v>800</v>
      </c>
      <c r="H1413" s="122">
        <v>0</v>
      </c>
      <c r="I1413" s="122">
        <f t="shared" si="100"/>
        <v>0</v>
      </c>
      <c r="J1413" s="110" t="s">
        <v>2330</v>
      </c>
      <c r="K1413" s="106" t="s">
        <v>2298</v>
      </c>
      <c r="L1413" s="110" t="s">
        <v>849</v>
      </c>
      <c r="M1413" s="126"/>
      <c r="N1413" s="124">
        <v>43585</v>
      </c>
      <c r="O1413" s="125" t="s">
        <v>3983</v>
      </c>
      <c r="P1413" s="124">
        <v>43830</v>
      </c>
      <c r="Q1413" s="125" t="s">
        <v>3680</v>
      </c>
      <c r="R1413" s="126"/>
    </row>
    <row r="1414" spans="1:18" ht="30" customHeight="1" outlineLevel="4" x14ac:dyDescent="0.25">
      <c r="A1414" s="110">
        <v>550</v>
      </c>
      <c r="B1414" s="144" t="s">
        <v>2166</v>
      </c>
      <c r="C1414" s="106" t="s">
        <v>1164</v>
      </c>
      <c r="D1414" s="53">
        <v>1</v>
      </c>
      <c r="E1414" s="53" t="s">
        <v>4234</v>
      </c>
      <c r="F1414" s="54">
        <v>46232.142857142855</v>
      </c>
      <c r="G1414" s="98"/>
      <c r="H1414" s="98"/>
      <c r="I1414" s="54" t="e">
        <f t="shared" si="100"/>
        <v>#DIV/0!</v>
      </c>
      <c r="J1414" s="53"/>
      <c r="K1414" s="53"/>
      <c r="L1414" s="53" t="s">
        <v>849</v>
      </c>
      <c r="M1414" s="59"/>
    </row>
    <row r="1415" spans="1:18" ht="30" customHeight="1" outlineLevel="4" x14ac:dyDescent="0.25">
      <c r="A1415" s="110">
        <v>551</v>
      </c>
      <c r="B1415" s="144" t="s">
        <v>2167</v>
      </c>
      <c r="C1415" s="106" t="s">
        <v>1164</v>
      </c>
      <c r="D1415" s="53">
        <v>1</v>
      </c>
      <c r="E1415" s="53" t="s">
        <v>4234</v>
      </c>
      <c r="F1415" s="54">
        <v>46232.142857142855</v>
      </c>
      <c r="G1415" s="98"/>
      <c r="H1415" s="98"/>
      <c r="I1415" s="54" t="e">
        <f t="shared" si="100"/>
        <v>#DIV/0!</v>
      </c>
      <c r="J1415" s="53"/>
      <c r="K1415" s="53"/>
      <c r="L1415" s="53" t="s">
        <v>849</v>
      </c>
      <c r="M1415" s="59"/>
    </row>
    <row r="1416" spans="1:18" ht="45" customHeight="1" outlineLevel="4" x14ac:dyDescent="0.25">
      <c r="A1416" s="110">
        <v>552</v>
      </c>
      <c r="B1416" s="144" t="s">
        <v>2168</v>
      </c>
      <c r="C1416" s="106" t="s">
        <v>1164</v>
      </c>
      <c r="D1416" s="53">
        <v>1</v>
      </c>
      <c r="E1416" s="53" t="s">
        <v>4234</v>
      </c>
      <c r="F1416" s="54">
        <v>46232.142857142855</v>
      </c>
      <c r="G1416" s="98"/>
      <c r="H1416" s="98"/>
      <c r="I1416" s="54" t="e">
        <f t="shared" si="100"/>
        <v>#DIV/0!</v>
      </c>
      <c r="J1416" s="53"/>
      <c r="K1416" s="53"/>
      <c r="L1416" s="53" t="s">
        <v>849</v>
      </c>
      <c r="M1416" s="59"/>
    </row>
    <row r="1417" spans="1:18" s="34" customFormat="1" ht="60" hidden="1" customHeight="1" outlineLevel="4" x14ac:dyDescent="0.25">
      <c r="A1417" s="110">
        <v>553</v>
      </c>
      <c r="B1417" s="144" t="s">
        <v>2169</v>
      </c>
      <c r="C1417" s="106" t="s">
        <v>1164</v>
      </c>
      <c r="D1417" s="110">
        <v>30</v>
      </c>
      <c r="E1417" s="53" t="s">
        <v>2295</v>
      </c>
      <c r="F1417" s="122">
        <v>29464.28571428571</v>
      </c>
      <c r="G1417" s="122">
        <v>28500</v>
      </c>
      <c r="H1417" s="122">
        <v>964.28571428571013</v>
      </c>
      <c r="I1417" s="122">
        <f t="shared" si="100"/>
        <v>3.3834586466165266E-2</v>
      </c>
      <c r="J1417" s="110" t="s">
        <v>2329</v>
      </c>
      <c r="K1417" s="106" t="s">
        <v>2324</v>
      </c>
      <c r="L1417" s="110" t="s">
        <v>849</v>
      </c>
      <c r="M1417" s="126"/>
      <c r="N1417" s="124">
        <v>43606</v>
      </c>
      <c r="O1417" s="125" t="s">
        <v>4033</v>
      </c>
      <c r="P1417" s="124">
        <v>43830</v>
      </c>
      <c r="Q1417" s="125" t="s">
        <v>3680</v>
      </c>
      <c r="R1417" s="126"/>
    </row>
    <row r="1418" spans="1:18" ht="30" customHeight="1" outlineLevel="4" x14ac:dyDescent="0.25">
      <c r="A1418" s="110">
        <v>554</v>
      </c>
      <c r="B1418" s="144" t="s">
        <v>2170</v>
      </c>
      <c r="C1418" s="106" t="s">
        <v>1164</v>
      </c>
      <c r="D1418" s="53">
        <v>1</v>
      </c>
      <c r="E1418" s="53" t="s">
        <v>1572</v>
      </c>
      <c r="F1418" s="54">
        <v>2678.5714285714284</v>
      </c>
      <c r="G1418" s="98"/>
      <c r="H1418" s="98"/>
      <c r="I1418" s="54" t="e">
        <f t="shared" si="100"/>
        <v>#DIV/0!</v>
      </c>
      <c r="J1418" s="53"/>
      <c r="K1418" s="53"/>
      <c r="L1418" s="53" t="s">
        <v>849</v>
      </c>
      <c r="M1418" s="59"/>
    </row>
    <row r="1419" spans="1:18" s="34" customFormat="1" ht="30" hidden="1" customHeight="1" outlineLevel="4" x14ac:dyDescent="0.25">
      <c r="A1419" s="110">
        <v>555</v>
      </c>
      <c r="B1419" s="144" t="s">
        <v>2171</v>
      </c>
      <c r="C1419" s="106" t="s">
        <v>1164</v>
      </c>
      <c r="D1419" s="110">
        <v>4</v>
      </c>
      <c r="E1419" s="53" t="s">
        <v>2295</v>
      </c>
      <c r="F1419" s="122">
        <v>35714.28571428571</v>
      </c>
      <c r="G1419" s="122">
        <v>32600</v>
      </c>
      <c r="H1419" s="122">
        <v>3114.2857142857101</v>
      </c>
      <c r="I1419" s="122">
        <f t="shared" si="100"/>
        <v>9.5530236634530988E-2</v>
      </c>
      <c r="J1419" s="110" t="s">
        <v>2329</v>
      </c>
      <c r="K1419" s="106" t="s">
        <v>2324</v>
      </c>
      <c r="L1419" s="110" t="s">
        <v>849</v>
      </c>
      <c r="M1419" s="126"/>
      <c r="N1419" s="124">
        <v>43606</v>
      </c>
      <c r="O1419" s="125" t="s">
        <v>4033</v>
      </c>
      <c r="P1419" s="124">
        <v>43830</v>
      </c>
      <c r="Q1419" s="125" t="s">
        <v>3680</v>
      </c>
      <c r="R1419" s="126"/>
    </row>
    <row r="1420" spans="1:18" ht="45" customHeight="1" outlineLevel="4" x14ac:dyDescent="0.25">
      <c r="A1420" s="110">
        <v>556</v>
      </c>
      <c r="B1420" s="144" t="s">
        <v>2172</v>
      </c>
      <c r="C1420" s="106" t="s">
        <v>1164</v>
      </c>
      <c r="D1420" s="53">
        <v>7</v>
      </c>
      <c r="E1420" s="53" t="s">
        <v>4234</v>
      </c>
      <c r="F1420" s="54">
        <v>20374.999999999996</v>
      </c>
      <c r="G1420" s="98"/>
      <c r="H1420" s="98"/>
      <c r="I1420" s="54" t="e">
        <f t="shared" si="100"/>
        <v>#DIV/0!</v>
      </c>
      <c r="J1420" s="53"/>
      <c r="K1420" s="53"/>
      <c r="L1420" s="53" t="s">
        <v>849</v>
      </c>
      <c r="M1420" s="59"/>
    </row>
    <row r="1421" spans="1:18" s="34" customFormat="1" ht="75" hidden="1" customHeight="1" outlineLevel="4" x14ac:dyDescent="0.25">
      <c r="A1421" s="110">
        <v>557</v>
      </c>
      <c r="B1421" s="144" t="s">
        <v>2173</v>
      </c>
      <c r="C1421" s="106" t="s">
        <v>1164</v>
      </c>
      <c r="D1421" s="110">
        <v>2</v>
      </c>
      <c r="E1421" s="110" t="s">
        <v>4234</v>
      </c>
      <c r="F1421" s="122">
        <v>22857.142857142855</v>
      </c>
      <c r="G1421" s="122">
        <v>22800</v>
      </c>
      <c r="H1421" s="122">
        <v>57.142857142855064</v>
      </c>
      <c r="I1421" s="122">
        <f t="shared" si="100"/>
        <v>2.5062656641603098E-3</v>
      </c>
      <c r="J1421" s="110" t="s">
        <v>2329</v>
      </c>
      <c r="K1421" s="106" t="s">
        <v>2324</v>
      </c>
      <c r="L1421" s="110" t="s">
        <v>849</v>
      </c>
      <c r="M1421" s="126"/>
      <c r="N1421" s="124">
        <v>43606</v>
      </c>
      <c r="O1421" s="125" t="s">
        <v>4033</v>
      </c>
      <c r="P1421" s="124">
        <v>43830</v>
      </c>
      <c r="Q1421" s="125" t="s">
        <v>3680</v>
      </c>
      <c r="R1421" s="126"/>
    </row>
    <row r="1422" spans="1:18" ht="30" customHeight="1" outlineLevel="4" x14ac:dyDescent="0.25">
      <c r="A1422" s="110">
        <v>558</v>
      </c>
      <c r="B1422" s="144" t="s">
        <v>2174</v>
      </c>
      <c r="C1422" s="106" t="s">
        <v>1164</v>
      </c>
      <c r="D1422" s="53">
        <v>1</v>
      </c>
      <c r="E1422" s="53" t="s">
        <v>2295</v>
      </c>
      <c r="F1422" s="54">
        <v>46205.357142857138</v>
      </c>
      <c r="G1422" s="98"/>
      <c r="H1422" s="98"/>
      <c r="I1422" s="54" t="e">
        <f t="shared" si="100"/>
        <v>#DIV/0!</v>
      </c>
      <c r="J1422" s="53"/>
      <c r="K1422" s="53"/>
      <c r="L1422" s="53" t="s">
        <v>849</v>
      </c>
      <c r="M1422" s="59"/>
    </row>
    <row r="1423" spans="1:18" ht="15" customHeight="1" outlineLevel="4" x14ac:dyDescent="0.25">
      <c r="A1423" s="110">
        <v>559</v>
      </c>
      <c r="B1423" s="144" t="s">
        <v>2175</v>
      </c>
      <c r="C1423" s="106" t="s">
        <v>1164</v>
      </c>
      <c r="D1423" s="53">
        <v>1</v>
      </c>
      <c r="E1423" s="53" t="s">
        <v>2295</v>
      </c>
      <c r="F1423" s="54">
        <v>46205.357142857138</v>
      </c>
      <c r="G1423" s="98"/>
      <c r="H1423" s="98"/>
      <c r="I1423" s="54" t="e">
        <f t="shared" si="100"/>
        <v>#DIV/0!</v>
      </c>
      <c r="J1423" s="53"/>
      <c r="K1423" s="53"/>
      <c r="L1423" s="53" t="s">
        <v>849</v>
      </c>
      <c r="M1423" s="59"/>
    </row>
    <row r="1424" spans="1:18" ht="60" customHeight="1" outlineLevel="4" x14ac:dyDescent="0.25">
      <c r="A1424" s="110">
        <v>560</v>
      </c>
      <c r="B1424" s="144" t="s">
        <v>2176</v>
      </c>
      <c r="C1424" s="106" t="s">
        <v>1164</v>
      </c>
      <c r="D1424" s="53">
        <v>1</v>
      </c>
      <c r="E1424" s="53" t="s">
        <v>4234</v>
      </c>
      <c r="F1424" s="54">
        <v>136100</v>
      </c>
      <c r="G1424" s="98"/>
      <c r="H1424" s="98"/>
      <c r="I1424" s="54" t="e">
        <f t="shared" si="100"/>
        <v>#DIV/0!</v>
      </c>
      <c r="J1424" s="53"/>
      <c r="K1424" s="53"/>
      <c r="L1424" s="53" t="s">
        <v>849</v>
      </c>
      <c r="M1424" s="59"/>
    </row>
    <row r="1425" spans="1:13" ht="75" customHeight="1" outlineLevel="4" x14ac:dyDescent="0.25">
      <c r="A1425" s="110">
        <v>561</v>
      </c>
      <c r="B1425" s="144" t="s">
        <v>2177</v>
      </c>
      <c r="C1425" s="106" t="s">
        <v>1164</v>
      </c>
      <c r="D1425" s="53">
        <v>1</v>
      </c>
      <c r="E1425" s="53" t="s">
        <v>4234</v>
      </c>
      <c r="F1425" s="54">
        <v>136100</v>
      </c>
      <c r="G1425" s="98"/>
      <c r="H1425" s="98"/>
      <c r="I1425" s="54" t="e">
        <f t="shared" si="100"/>
        <v>#DIV/0!</v>
      </c>
      <c r="J1425" s="53"/>
      <c r="K1425" s="53"/>
      <c r="L1425" s="53" t="s">
        <v>849</v>
      </c>
      <c r="M1425" s="59"/>
    </row>
    <row r="1426" spans="1:13" ht="75" customHeight="1" outlineLevel="4" x14ac:dyDescent="0.25">
      <c r="A1426" s="110">
        <v>562</v>
      </c>
      <c r="B1426" s="144" t="s">
        <v>2178</v>
      </c>
      <c r="C1426" s="106" t="s">
        <v>1164</v>
      </c>
      <c r="D1426" s="53">
        <v>1</v>
      </c>
      <c r="E1426" s="53" t="s">
        <v>4234</v>
      </c>
      <c r="F1426" s="54">
        <v>136100</v>
      </c>
      <c r="G1426" s="98"/>
      <c r="H1426" s="98"/>
      <c r="I1426" s="54" t="e">
        <f t="shared" si="100"/>
        <v>#DIV/0!</v>
      </c>
      <c r="J1426" s="53"/>
      <c r="K1426" s="53"/>
      <c r="L1426" s="53" t="s">
        <v>849</v>
      </c>
      <c r="M1426" s="59"/>
    </row>
    <row r="1427" spans="1:13" ht="75" customHeight="1" outlineLevel="4" x14ac:dyDescent="0.25">
      <c r="A1427" s="110">
        <v>563</v>
      </c>
      <c r="B1427" s="144" t="s">
        <v>2179</v>
      </c>
      <c r="C1427" s="106" t="s">
        <v>1164</v>
      </c>
      <c r="D1427" s="53">
        <v>1</v>
      </c>
      <c r="E1427" s="53" t="s">
        <v>4234</v>
      </c>
      <c r="F1427" s="54">
        <v>136100</v>
      </c>
      <c r="G1427" s="98"/>
      <c r="H1427" s="98"/>
      <c r="I1427" s="54" t="e">
        <f t="shared" si="100"/>
        <v>#DIV/0!</v>
      </c>
      <c r="J1427" s="53"/>
      <c r="K1427" s="53"/>
      <c r="L1427" s="53" t="s">
        <v>849</v>
      </c>
      <c r="M1427" s="59"/>
    </row>
    <row r="1428" spans="1:13" ht="75" customHeight="1" outlineLevel="4" x14ac:dyDescent="0.25">
      <c r="A1428" s="110">
        <v>564</v>
      </c>
      <c r="B1428" s="144" t="s">
        <v>2180</v>
      </c>
      <c r="C1428" s="106" t="s">
        <v>1164</v>
      </c>
      <c r="D1428" s="53">
        <v>1</v>
      </c>
      <c r="E1428" s="53" t="s">
        <v>4234</v>
      </c>
      <c r="F1428" s="54">
        <v>136100</v>
      </c>
      <c r="G1428" s="98"/>
      <c r="H1428" s="98"/>
      <c r="I1428" s="54" t="e">
        <f t="shared" si="100"/>
        <v>#DIV/0!</v>
      </c>
      <c r="J1428" s="53"/>
      <c r="K1428" s="53"/>
      <c r="L1428" s="53" t="s">
        <v>849</v>
      </c>
      <c r="M1428" s="59"/>
    </row>
    <row r="1429" spans="1:13" ht="75" customHeight="1" outlineLevel="4" x14ac:dyDescent="0.25">
      <c r="A1429" s="110">
        <v>565</v>
      </c>
      <c r="B1429" s="144" t="s">
        <v>2181</v>
      </c>
      <c r="C1429" s="106" t="s">
        <v>1164</v>
      </c>
      <c r="D1429" s="53">
        <v>1</v>
      </c>
      <c r="E1429" s="53" t="s">
        <v>4234</v>
      </c>
      <c r="F1429" s="54">
        <v>136100</v>
      </c>
      <c r="G1429" s="98"/>
      <c r="H1429" s="98"/>
      <c r="I1429" s="54" t="e">
        <f t="shared" si="100"/>
        <v>#DIV/0!</v>
      </c>
      <c r="J1429" s="53"/>
      <c r="K1429" s="53"/>
      <c r="L1429" s="53" t="s">
        <v>849</v>
      </c>
      <c r="M1429" s="59"/>
    </row>
    <row r="1430" spans="1:13" ht="75" customHeight="1" outlineLevel="4" x14ac:dyDescent="0.25">
      <c r="A1430" s="110">
        <v>566</v>
      </c>
      <c r="B1430" s="144" t="s">
        <v>2182</v>
      </c>
      <c r="C1430" s="106" t="s">
        <v>1164</v>
      </c>
      <c r="D1430" s="53">
        <v>1</v>
      </c>
      <c r="E1430" s="53" t="s">
        <v>4234</v>
      </c>
      <c r="F1430" s="54">
        <v>136100</v>
      </c>
      <c r="G1430" s="98"/>
      <c r="H1430" s="98"/>
      <c r="I1430" s="54" t="e">
        <f t="shared" si="100"/>
        <v>#DIV/0!</v>
      </c>
      <c r="J1430" s="53"/>
      <c r="K1430" s="53"/>
      <c r="L1430" s="53" t="s">
        <v>849</v>
      </c>
      <c r="M1430" s="59"/>
    </row>
    <row r="1431" spans="1:13" ht="75" customHeight="1" outlineLevel="4" x14ac:dyDescent="0.25">
      <c r="A1431" s="110">
        <v>567</v>
      </c>
      <c r="B1431" s="144" t="s">
        <v>2183</v>
      </c>
      <c r="C1431" s="106" t="s">
        <v>1164</v>
      </c>
      <c r="D1431" s="53">
        <v>1</v>
      </c>
      <c r="E1431" s="53" t="s">
        <v>4234</v>
      </c>
      <c r="F1431" s="54">
        <v>146000</v>
      </c>
      <c r="G1431" s="98"/>
      <c r="H1431" s="98"/>
      <c r="I1431" s="54" t="e">
        <f t="shared" si="100"/>
        <v>#DIV/0!</v>
      </c>
      <c r="J1431" s="53"/>
      <c r="K1431" s="53"/>
      <c r="L1431" s="53" t="s">
        <v>849</v>
      </c>
      <c r="M1431" s="59"/>
    </row>
    <row r="1432" spans="1:13" ht="60" customHeight="1" outlineLevel="4" x14ac:dyDescent="0.25">
      <c r="A1432" s="110">
        <v>568</v>
      </c>
      <c r="B1432" s="144" t="s">
        <v>2184</v>
      </c>
      <c r="C1432" s="106" t="s">
        <v>1164</v>
      </c>
      <c r="D1432" s="53">
        <v>1</v>
      </c>
      <c r="E1432" s="53" t="s">
        <v>4234</v>
      </c>
      <c r="F1432" s="54">
        <v>154199.99999999997</v>
      </c>
      <c r="G1432" s="98"/>
      <c r="H1432" s="98"/>
      <c r="I1432" s="54" t="e">
        <f t="shared" si="100"/>
        <v>#DIV/0!</v>
      </c>
      <c r="J1432" s="53"/>
      <c r="K1432" s="53"/>
      <c r="L1432" s="53" t="s">
        <v>849</v>
      </c>
      <c r="M1432" s="59"/>
    </row>
    <row r="1433" spans="1:13" ht="75" customHeight="1" outlineLevel="4" x14ac:dyDescent="0.25">
      <c r="A1433" s="110">
        <v>569</v>
      </c>
      <c r="B1433" s="144" t="s">
        <v>2185</v>
      </c>
      <c r="C1433" s="106" t="s">
        <v>1164</v>
      </c>
      <c r="D1433" s="53">
        <v>1</v>
      </c>
      <c r="E1433" s="53" t="s">
        <v>4234</v>
      </c>
      <c r="F1433" s="54">
        <v>97176.78571428571</v>
      </c>
      <c r="G1433" s="98"/>
      <c r="H1433" s="98"/>
      <c r="I1433" s="54" t="e">
        <f t="shared" si="100"/>
        <v>#DIV/0!</v>
      </c>
      <c r="J1433" s="53"/>
      <c r="K1433" s="53"/>
      <c r="L1433" s="53" t="s">
        <v>849</v>
      </c>
      <c r="M1433" s="59"/>
    </row>
    <row r="1434" spans="1:13" ht="75" customHeight="1" outlineLevel="4" x14ac:dyDescent="0.25">
      <c r="A1434" s="110">
        <v>570</v>
      </c>
      <c r="B1434" s="144" t="s">
        <v>2186</v>
      </c>
      <c r="C1434" s="106" t="s">
        <v>1164</v>
      </c>
      <c r="D1434" s="53">
        <v>1</v>
      </c>
      <c r="E1434" s="53" t="s">
        <v>4234</v>
      </c>
      <c r="F1434" s="54">
        <v>339285.71428571426</v>
      </c>
      <c r="G1434" s="98"/>
      <c r="H1434" s="98"/>
      <c r="I1434" s="54" t="e">
        <f t="shared" si="100"/>
        <v>#DIV/0!</v>
      </c>
      <c r="J1434" s="53"/>
      <c r="K1434" s="53"/>
      <c r="L1434" s="53" t="s">
        <v>849</v>
      </c>
      <c r="M1434" s="59"/>
    </row>
    <row r="1435" spans="1:13" ht="60" customHeight="1" outlineLevel="4" x14ac:dyDescent="0.25">
      <c r="A1435" s="110">
        <v>571</v>
      </c>
      <c r="B1435" s="144" t="s">
        <v>2187</v>
      </c>
      <c r="C1435" s="106" t="s">
        <v>1164</v>
      </c>
      <c r="D1435" s="53">
        <v>1</v>
      </c>
      <c r="E1435" s="53" t="s">
        <v>4234</v>
      </c>
      <c r="F1435" s="54">
        <v>136100</v>
      </c>
      <c r="G1435" s="98"/>
      <c r="H1435" s="98"/>
      <c r="I1435" s="54" t="e">
        <f t="shared" si="100"/>
        <v>#DIV/0!</v>
      </c>
      <c r="J1435" s="53"/>
      <c r="K1435" s="53"/>
      <c r="L1435" s="53" t="s">
        <v>849</v>
      </c>
      <c r="M1435" s="59"/>
    </row>
    <row r="1436" spans="1:13" ht="75" customHeight="1" outlineLevel="4" x14ac:dyDescent="0.25">
      <c r="A1436" s="110">
        <v>572</v>
      </c>
      <c r="B1436" s="144" t="s">
        <v>2188</v>
      </c>
      <c r="C1436" s="106" t="s">
        <v>1164</v>
      </c>
      <c r="D1436" s="53">
        <v>1</v>
      </c>
      <c r="E1436" s="53"/>
      <c r="F1436" s="54">
        <v>136100</v>
      </c>
      <c r="G1436" s="98"/>
      <c r="H1436" s="98"/>
      <c r="I1436" s="54" t="e">
        <f t="shared" si="100"/>
        <v>#DIV/0!</v>
      </c>
      <c r="J1436" s="53"/>
      <c r="K1436" s="53"/>
      <c r="L1436" s="53" t="s">
        <v>849</v>
      </c>
      <c r="M1436" s="59"/>
    </row>
    <row r="1437" spans="1:13" ht="60" customHeight="1" outlineLevel="4" x14ac:dyDescent="0.25">
      <c r="A1437" s="110">
        <v>573</v>
      </c>
      <c r="B1437" s="144" t="s">
        <v>2189</v>
      </c>
      <c r="C1437" s="106" t="s">
        <v>1164</v>
      </c>
      <c r="D1437" s="53">
        <v>1</v>
      </c>
      <c r="E1437" s="53" t="s">
        <v>4234</v>
      </c>
      <c r="F1437" s="54">
        <v>136100</v>
      </c>
      <c r="G1437" s="98"/>
      <c r="H1437" s="98"/>
      <c r="I1437" s="54" t="e">
        <f t="shared" si="100"/>
        <v>#DIV/0!</v>
      </c>
      <c r="J1437" s="53"/>
      <c r="K1437" s="53"/>
      <c r="L1437" s="53" t="s">
        <v>849</v>
      </c>
      <c r="M1437" s="59"/>
    </row>
    <row r="1438" spans="1:13" ht="60" customHeight="1" outlineLevel="4" x14ac:dyDescent="0.25">
      <c r="A1438" s="110">
        <v>574</v>
      </c>
      <c r="B1438" s="144" t="s">
        <v>2190</v>
      </c>
      <c r="C1438" s="106" t="s">
        <v>1164</v>
      </c>
      <c r="D1438" s="53">
        <v>1</v>
      </c>
      <c r="E1438" s="53" t="s">
        <v>4234</v>
      </c>
      <c r="F1438" s="54">
        <v>136100</v>
      </c>
      <c r="G1438" s="98"/>
      <c r="H1438" s="98"/>
      <c r="I1438" s="54" t="e">
        <f t="shared" si="100"/>
        <v>#DIV/0!</v>
      </c>
      <c r="J1438" s="53"/>
      <c r="K1438" s="53"/>
      <c r="L1438" s="53" t="s">
        <v>849</v>
      </c>
      <c r="M1438" s="59"/>
    </row>
    <row r="1439" spans="1:13" ht="60" customHeight="1" outlineLevel="4" x14ac:dyDescent="0.25">
      <c r="A1439" s="110">
        <v>575</v>
      </c>
      <c r="B1439" s="144" t="s">
        <v>2191</v>
      </c>
      <c r="C1439" s="106" t="s">
        <v>1164</v>
      </c>
      <c r="D1439" s="53">
        <v>1</v>
      </c>
      <c r="E1439" s="53" t="s">
        <v>4234</v>
      </c>
      <c r="F1439" s="54">
        <v>136100</v>
      </c>
      <c r="G1439" s="98"/>
      <c r="H1439" s="98"/>
      <c r="I1439" s="54" t="e">
        <f t="shared" si="100"/>
        <v>#DIV/0!</v>
      </c>
      <c r="J1439" s="53"/>
      <c r="K1439" s="53"/>
      <c r="L1439" s="53" t="s">
        <v>849</v>
      </c>
      <c r="M1439" s="59"/>
    </row>
    <row r="1440" spans="1:13" ht="60" customHeight="1" outlineLevel="4" x14ac:dyDescent="0.25">
      <c r="A1440" s="110">
        <v>576</v>
      </c>
      <c r="B1440" s="144" t="s">
        <v>2192</v>
      </c>
      <c r="C1440" s="106" t="s">
        <v>1164</v>
      </c>
      <c r="D1440" s="53">
        <v>1</v>
      </c>
      <c r="E1440" s="53" t="s">
        <v>4234</v>
      </c>
      <c r="F1440" s="54">
        <v>136100</v>
      </c>
      <c r="G1440" s="98"/>
      <c r="H1440" s="98"/>
      <c r="I1440" s="54" t="e">
        <f t="shared" si="100"/>
        <v>#DIV/0!</v>
      </c>
      <c r="J1440" s="53"/>
      <c r="K1440" s="53"/>
      <c r="L1440" s="53" t="s">
        <v>849</v>
      </c>
      <c r="M1440" s="59"/>
    </row>
    <row r="1441" spans="1:18" ht="75" customHeight="1" outlineLevel="4" x14ac:dyDescent="0.25">
      <c r="A1441" s="110">
        <v>577</v>
      </c>
      <c r="B1441" s="144" t="s">
        <v>2193</v>
      </c>
      <c r="C1441" s="106" t="s">
        <v>1164</v>
      </c>
      <c r="D1441" s="53">
        <v>1</v>
      </c>
      <c r="E1441" s="53" t="s">
        <v>4234</v>
      </c>
      <c r="F1441" s="54">
        <v>136100</v>
      </c>
      <c r="G1441" s="98"/>
      <c r="H1441" s="98"/>
      <c r="I1441" s="54" t="e">
        <f t="shared" si="100"/>
        <v>#DIV/0!</v>
      </c>
      <c r="J1441" s="53"/>
      <c r="K1441" s="53"/>
      <c r="L1441" s="53" t="s">
        <v>849</v>
      </c>
      <c r="M1441" s="59"/>
    </row>
    <row r="1442" spans="1:18" ht="75" customHeight="1" outlineLevel="4" x14ac:dyDescent="0.25">
      <c r="A1442" s="110">
        <v>578</v>
      </c>
      <c r="B1442" s="144" t="s">
        <v>2194</v>
      </c>
      <c r="C1442" s="106" t="s">
        <v>1164</v>
      </c>
      <c r="D1442" s="53">
        <v>1</v>
      </c>
      <c r="E1442" s="53" t="s">
        <v>4234</v>
      </c>
      <c r="F1442" s="54">
        <v>136100</v>
      </c>
      <c r="G1442" s="98"/>
      <c r="H1442" s="98"/>
      <c r="I1442" s="54" t="e">
        <f t="shared" ref="I1442:I1505" si="101">H1442/G1442</f>
        <v>#DIV/0!</v>
      </c>
      <c r="J1442" s="53"/>
      <c r="K1442" s="53"/>
      <c r="L1442" s="53" t="s">
        <v>849</v>
      </c>
      <c r="M1442" s="59"/>
    </row>
    <row r="1443" spans="1:18" ht="75" customHeight="1" outlineLevel="4" x14ac:dyDescent="0.25">
      <c r="A1443" s="110">
        <v>579</v>
      </c>
      <c r="B1443" s="144" t="s">
        <v>2195</v>
      </c>
      <c r="C1443" s="106" t="s">
        <v>1164</v>
      </c>
      <c r="D1443" s="53">
        <v>1</v>
      </c>
      <c r="E1443" s="53" t="s">
        <v>4234</v>
      </c>
      <c r="F1443" s="54">
        <v>136100</v>
      </c>
      <c r="G1443" s="98"/>
      <c r="H1443" s="98"/>
      <c r="I1443" s="54" t="e">
        <f t="shared" si="101"/>
        <v>#DIV/0!</v>
      </c>
      <c r="J1443" s="53"/>
      <c r="K1443" s="53"/>
      <c r="L1443" s="53" t="s">
        <v>849</v>
      </c>
      <c r="M1443" s="59"/>
    </row>
    <row r="1444" spans="1:18" ht="120" customHeight="1" outlineLevel="4" x14ac:dyDescent="0.25">
      <c r="A1444" s="110">
        <v>580</v>
      </c>
      <c r="B1444" s="144" t="s">
        <v>2196</v>
      </c>
      <c r="C1444" s="106" t="s">
        <v>1164</v>
      </c>
      <c r="D1444" s="53">
        <v>1</v>
      </c>
      <c r="E1444" s="53" t="s">
        <v>4237</v>
      </c>
      <c r="F1444" s="54">
        <v>102464.28571428571</v>
      </c>
      <c r="G1444" s="98"/>
      <c r="H1444" s="98"/>
      <c r="I1444" s="54" t="e">
        <f t="shared" si="101"/>
        <v>#DIV/0!</v>
      </c>
      <c r="J1444" s="53"/>
      <c r="K1444" s="53"/>
      <c r="L1444" s="53" t="s">
        <v>849</v>
      </c>
      <c r="M1444" s="59"/>
    </row>
    <row r="1445" spans="1:18" s="34" customFormat="1" ht="315" hidden="1" customHeight="1" outlineLevel="4" x14ac:dyDescent="0.25">
      <c r="A1445" s="110">
        <v>581</v>
      </c>
      <c r="B1445" s="144" t="s">
        <v>2197</v>
      </c>
      <c r="C1445" s="106" t="s">
        <v>1135</v>
      </c>
      <c r="D1445" s="110">
        <v>200</v>
      </c>
      <c r="E1445" s="110" t="s">
        <v>4237</v>
      </c>
      <c r="F1445" s="122">
        <v>33000000</v>
      </c>
      <c r="G1445" s="127">
        <v>32600000</v>
      </c>
      <c r="H1445" s="127">
        <f>F1445-G1445</f>
        <v>400000</v>
      </c>
      <c r="I1445" s="122">
        <f t="shared" si="101"/>
        <v>1.2269938650306749E-2</v>
      </c>
      <c r="J1445" s="110" t="s">
        <v>4481</v>
      </c>
      <c r="K1445" s="110" t="s">
        <v>4482</v>
      </c>
      <c r="L1445" s="110" t="s">
        <v>849</v>
      </c>
      <c r="M1445" s="126"/>
      <c r="N1445" s="124">
        <v>43641</v>
      </c>
      <c r="O1445" s="125" t="s">
        <v>4483</v>
      </c>
      <c r="P1445" s="125" t="s">
        <v>3964</v>
      </c>
      <c r="Q1445" s="125" t="s">
        <v>3680</v>
      </c>
      <c r="R1445" s="126"/>
    </row>
    <row r="1446" spans="1:18" ht="15" customHeight="1" outlineLevel="4" x14ac:dyDescent="0.25">
      <c r="A1446" s="110">
        <v>582</v>
      </c>
      <c r="B1446" s="144" t="s">
        <v>334</v>
      </c>
      <c r="C1446" s="106" t="s">
        <v>1164</v>
      </c>
      <c r="D1446" s="53">
        <v>2</v>
      </c>
      <c r="E1446" s="53" t="s">
        <v>4234</v>
      </c>
      <c r="F1446" s="54">
        <v>26785.714285714283</v>
      </c>
      <c r="G1446" s="98"/>
      <c r="H1446" s="98"/>
      <c r="I1446" s="54" t="e">
        <f t="shared" si="101"/>
        <v>#DIV/0!</v>
      </c>
      <c r="J1446" s="53"/>
      <c r="K1446" s="53"/>
      <c r="L1446" s="53" t="s">
        <v>840</v>
      </c>
      <c r="M1446" s="59"/>
    </row>
    <row r="1447" spans="1:18" ht="15" customHeight="1" outlineLevel="4" x14ac:dyDescent="0.25">
      <c r="A1447" s="110">
        <v>583</v>
      </c>
      <c r="B1447" s="144" t="s">
        <v>334</v>
      </c>
      <c r="C1447" s="106" t="s">
        <v>1164</v>
      </c>
      <c r="D1447" s="53">
        <v>2</v>
      </c>
      <c r="E1447" s="53" t="s">
        <v>4234</v>
      </c>
      <c r="F1447" s="54">
        <v>357142.8571428571</v>
      </c>
      <c r="G1447" s="98"/>
      <c r="H1447" s="98"/>
      <c r="I1447" s="54" t="e">
        <f t="shared" si="101"/>
        <v>#DIV/0!</v>
      </c>
      <c r="J1447" s="53"/>
      <c r="K1447" s="53"/>
      <c r="L1447" s="53" t="s">
        <v>840</v>
      </c>
      <c r="M1447" s="59"/>
    </row>
    <row r="1448" spans="1:18" ht="30" customHeight="1" outlineLevel="4" x14ac:dyDescent="0.25">
      <c r="A1448" s="110">
        <v>584</v>
      </c>
      <c r="B1448" s="144" t="s">
        <v>2198</v>
      </c>
      <c r="C1448" s="106" t="s">
        <v>1164</v>
      </c>
      <c r="D1448" s="53">
        <v>2</v>
      </c>
      <c r="E1448" s="53" t="s">
        <v>724</v>
      </c>
      <c r="F1448" s="54">
        <v>133928.57142857142</v>
      </c>
      <c r="G1448" s="98"/>
      <c r="H1448" s="98"/>
      <c r="I1448" s="54" t="e">
        <f t="shared" si="101"/>
        <v>#DIV/0!</v>
      </c>
      <c r="J1448" s="53"/>
      <c r="K1448" s="53"/>
      <c r="L1448" s="53" t="s">
        <v>840</v>
      </c>
      <c r="M1448" s="59"/>
    </row>
    <row r="1449" spans="1:18" ht="45" customHeight="1" outlineLevel="4" x14ac:dyDescent="0.25">
      <c r="A1449" s="110">
        <v>585</v>
      </c>
      <c r="B1449" s="144" t="s">
        <v>2199</v>
      </c>
      <c r="C1449" s="106" t="s">
        <v>1164</v>
      </c>
      <c r="D1449" s="53">
        <v>2</v>
      </c>
      <c r="E1449" s="53" t="s">
        <v>724</v>
      </c>
      <c r="F1449" s="54">
        <v>1012499.9999999999</v>
      </c>
      <c r="G1449" s="98"/>
      <c r="H1449" s="98"/>
      <c r="I1449" s="54" t="e">
        <f t="shared" si="101"/>
        <v>#DIV/0!</v>
      </c>
      <c r="J1449" s="53"/>
      <c r="K1449" s="53"/>
      <c r="L1449" s="53" t="s">
        <v>840</v>
      </c>
      <c r="M1449" s="59"/>
    </row>
    <row r="1450" spans="1:18" ht="30" customHeight="1" outlineLevel="4" x14ac:dyDescent="0.25">
      <c r="A1450" s="110">
        <v>586</v>
      </c>
      <c r="B1450" s="144" t="s">
        <v>2200</v>
      </c>
      <c r="C1450" s="106" t="s">
        <v>1164</v>
      </c>
      <c r="D1450" s="53">
        <v>10</v>
      </c>
      <c r="E1450" s="53" t="s">
        <v>4234</v>
      </c>
      <c r="F1450" s="54">
        <v>794187.49999999988</v>
      </c>
      <c r="G1450" s="98"/>
      <c r="H1450" s="98"/>
      <c r="I1450" s="54" t="e">
        <f t="shared" si="101"/>
        <v>#DIV/0!</v>
      </c>
      <c r="J1450" s="53"/>
      <c r="K1450" s="53"/>
      <c r="L1450" s="53" t="s">
        <v>840</v>
      </c>
      <c r="M1450" s="59"/>
    </row>
    <row r="1451" spans="1:18" ht="30" customHeight="1" outlineLevel="4" x14ac:dyDescent="0.25">
      <c r="A1451" s="110">
        <v>587</v>
      </c>
      <c r="B1451" s="144" t="s">
        <v>2201</v>
      </c>
      <c r="C1451" s="106" t="s">
        <v>1164</v>
      </c>
      <c r="D1451" s="53">
        <v>1</v>
      </c>
      <c r="E1451" s="53" t="s">
        <v>1281</v>
      </c>
      <c r="F1451" s="54">
        <v>2553.5714285714284</v>
      </c>
      <c r="G1451" s="98"/>
      <c r="H1451" s="98"/>
      <c r="I1451" s="54" t="e">
        <f t="shared" si="101"/>
        <v>#DIV/0!</v>
      </c>
      <c r="J1451" s="53"/>
      <c r="K1451" s="53"/>
      <c r="L1451" s="53" t="s">
        <v>840</v>
      </c>
      <c r="M1451" s="59"/>
    </row>
    <row r="1452" spans="1:18" ht="60" customHeight="1" outlineLevel="4" x14ac:dyDescent="0.25">
      <c r="A1452" s="110">
        <v>588</v>
      </c>
      <c r="B1452" s="144" t="s">
        <v>2202</v>
      </c>
      <c r="C1452" s="106" t="s">
        <v>1164</v>
      </c>
      <c r="D1452" s="53">
        <v>8</v>
      </c>
      <c r="E1452" s="53" t="s">
        <v>2295</v>
      </c>
      <c r="F1452" s="54">
        <v>107142.85714285713</v>
      </c>
      <c r="G1452" s="98"/>
      <c r="H1452" s="98"/>
      <c r="I1452" s="54" t="e">
        <f t="shared" si="101"/>
        <v>#DIV/0!</v>
      </c>
      <c r="J1452" s="53"/>
      <c r="K1452" s="53"/>
      <c r="L1452" s="53" t="s">
        <v>840</v>
      </c>
      <c r="M1452" s="59"/>
    </row>
    <row r="1453" spans="1:18" ht="75" customHeight="1" outlineLevel="4" x14ac:dyDescent="0.25">
      <c r="A1453" s="110">
        <v>589</v>
      </c>
      <c r="B1453" s="144" t="s">
        <v>2203</v>
      </c>
      <c r="C1453" s="106" t="s">
        <v>1164</v>
      </c>
      <c r="D1453" s="53">
        <v>7</v>
      </c>
      <c r="E1453" s="53" t="s">
        <v>724</v>
      </c>
      <c r="F1453" s="54">
        <v>273743.74999999994</v>
      </c>
      <c r="G1453" s="98"/>
      <c r="H1453" s="98"/>
      <c r="I1453" s="54" t="e">
        <f t="shared" si="101"/>
        <v>#DIV/0!</v>
      </c>
      <c r="J1453" s="53"/>
      <c r="K1453" s="53"/>
      <c r="L1453" s="53" t="s">
        <v>840</v>
      </c>
      <c r="M1453" s="59"/>
    </row>
    <row r="1454" spans="1:18" ht="30" customHeight="1" outlineLevel="4" x14ac:dyDescent="0.25">
      <c r="A1454" s="110">
        <v>590</v>
      </c>
      <c r="B1454" s="144" t="s">
        <v>2204</v>
      </c>
      <c r="C1454" s="106" t="s">
        <v>1164</v>
      </c>
      <c r="D1454" s="53">
        <v>3</v>
      </c>
      <c r="E1454" s="53" t="s">
        <v>2295</v>
      </c>
      <c r="F1454" s="54">
        <v>14330.357142857141</v>
      </c>
      <c r="G1454" s="98"/>
      <c r="H1454" s="98"/>
      <c r="I1454" s="54" t="e">
        <f t="shared" si="101"/>
        <v>#DIV/0!</v>
      </c>
      <c r="J1454" s="53"/>
      <c r="K1454" s="53"/>
      <c r="L1454" s="53" t="s">
        <v>840</v>
      </c>
      <c r="M1454" s="59"/>
    </row>
    <row r="1455" spans="1:18" ht="15" customHeight="1" outlineLevel="4" x14ac:dyDescent="0.25">
      <c r="A1455" s="110">
        <v>591</v>
      </c>
      <c r="B1455" s="144" t="s">
        <v>334</v>
      </c>
      <c r="C1455" s="106" t="s">
        <v>1164</v>
      </c>
      <c r="D1455" s="53">
        <v>4</v>
      </c>
      <c r="E1455" s="53" t="s">
        <v>2295</v>
      </c>
      <c r="F1455" s="54">
        <v>49196.428571428565</v>
      </c>
      <c r="G1455" s="98"/>
      <c r="H1455" s="98"/>
      <c r="I1455" s="54" t="e">
        <f t="shared" si="101"/>
        <v>#DIV/0!</v>
      </c>
      <c r="J1455" s="53"/>
      <c r="K1455" s="53"/>
      <c r="L1455" s="53" t="s">
        <v>840</v>
      </c>
      <c r="M1455" s="59"/>
    </row>
    <row r="1456" spans="1:18" ht="15" customHeight="1" outlineLevel="4" x14ac:dyDescent="0.25">
      <c r="A1456" s="110">
        <v>592</v>
      </c>
      <c r="B1456" s="144" t="s">
        <v>334</v>
      </c>
      <c r="C1456" s="106" t="s">
        <v>1164</v>
      </c>
      <c r="D1456" s="53">
        <v>7</v>
      </c>
      <c r="E1456" s="53" t="s">
        <v>2295</v>
      </c>
      <c r="F1456" s="54">
        <v>17087.5</v>
      </c>
      <c r="G1456" s="98"/>
      <c r="H1456" s="98"/>
      <c r="I1456" s="54" t="e">
        <f t="shared" si="101"/>
        <v>#DIV/0!</v>
      </c>
      <c r="J1456" s="53"/>
      <c r="K1456" s="53"/>
      <c r="L1456" s="53" t="s">
        <v>840</v>
      </c>
      <c r="M1456" s="59"/>
    </row>
    <row r="1457" spans="1:13" ht="105" customHeight="1" outlineLevel="4" x14ac:dyDescent="0.25">
      <c r="A1457" s="110">
        <v>593</v>
      </c>
      <c r="B1457" s="144" t="s">
        <v>2205</v>
      </c>
      <c r="C1457" s="106" t="s">
        <v>1164</v>
      </c>
      <c r="D1457" s="53">
        <v>2</v>
      </c>
      <c r="E1457" s="53" t="s">
        <v>4237</v>
      </c>
      <c r="F1457" s="54">
        <v>107142.85714285713</v>
      </c>
      <c r="G1457" s="98"/>
      <c r="H1457" s="98"/>
      <c r="I1457" s="54" t="e">
        <f t="shared" si="101"/>
        <v>#DIV/0!</v>
      </c>
      <c r="J1457" s="53"/>
      <c r="K1457" s="53"/>
      <c r="L1457" s="53" t="s">
        <v>840</v>
      </c>
      <c r="M1457" s="59"/>
    </row>
    <row r="1458" spans="1:13" ht="15" customHeight="1" outlineLevel="4" x14ac:dyDescent="0.25">
      <c r="A1458" s="110">
        <v>594</v>
      </c>
      <c r="B1458" s="144" t="s">
        <v>2206</v>
      </c>
      <c r="C1458" s="106" t="s">
        <v>1164</v>
      </c>
      <c r="D1458" s="53">
        <v>1</v>
      </c>
      <c r="E1458" s="53" t="s">
        <v>1281</v>
      </c>
      <c r="F1458" s="54">
        <v>1160.7142857142856</v>
      </c>
      <c r="G1458" s="98"/>
      <c r="H1458" s="98"/>
      <c r="I1458" s="54" t="e">
        <f t="shared" si="101"/>
        <v>#DIV/0!</v>
      </c>
      <c r="J1458" s="53"/>
      <c r="K1458" s="53"/>
      <c r="L1458" s="53" t="s">
        <v>840</v>
      </c>
      <c r="M1458" s="59"/>
    </row>
    <row r="1459" spans="1:13" ht="90" customHeight="1" outlineLevel="4" x14ac:dyDescent="0.25">
      <c r="A1459" s="110">
        <v>595</v>
      </c>
      <c r="B1459" s="144" t="s">
        <v>2207</v>
      </c>
      <c r="C1459" s="106" t="s">
        <v>1164</v>
      </c>
      <c r="D1459" s="53">
        <v>2</v>
      </c>
      <c r="E1459" s="53" t="s">
        <v>4234</v>
      </c>
      <c r="F1459" s="54">
        <v>206999.99999999997</v>
      </c>
      <c r="G1459" s="98"/>
      <c r="H1459" s="98"/>
      <c r="I1459" s="54" t="e">
        <f t="shared" si="101"/>
        <v>#DIV/0!</v>
      </c>
      <c r="J1459" s="53"/>
      <c r="K1459" s="53"/>
      <c r="L1459" s="53" t="s">
        <v>840</v>
      </c>
      <c r="M1459" s="59"/>
    </row>
    <row r="1460" spans="1:13" ht="90" customHeight="1" outlineLevel="4" x14ac:dyDescent="0.25">
      <c r="A1460" s="110">
        <v>596</v>
      </c>
      <c r="B1460" s="144" t="s">
        <v>2208</v>
      </c>
      <c r="C1460" s="106" t="s">
        <v>1164</v>
      </c>
      <c r="D1460" s="53">
        <v>2</v>
      </c>
      <c r="E1460" s="53" t="s">
        <v>4234</v>
      </c>
      <c r="F1460" s="54">
        <v>107812.49999999999</v>
      </c>
      <c r="G1460" s="98"/>
      <c r="H1460" s="98"/>
      <c r="I1460" s="54" t="e">
        <f t="shared" si="101"/>
        <v>#DIV/0!</v>
      </c>
      <c r="J1460" s="53"/>
      <c r="K1460" s="53"/>
      <c r="L1460" s="53" t="s">
        <v>840</v>
      </c>
      <c r="M1460" s="59"/>
    </row>
    <row r="1461" spans="1:13" ht="90" customHeight="1" outlineLevel="4" x14ac:dyDescent="0.25">
      <c r="A1461" s="110">
        <v>597</v>
      </c>
      <c r="B1461" s="144" t="s">
        <v>2208</v>
      </c>
      <c r="C1461" s="106" t="s">
        <v>1164</v>
      </c>
      <c r="D1461" s="53">
        <v>2</v>
      </c>
      <c r="E1461" s="53" t="s">
        <v>4234</v>
      </c>
      <c r="F1461" s="54">
        <v>156937.49999999997</v>
      </c>
      <c r="G1461" s="98"/>
      <c r="H1461" s="98"/>
      <c r="I1461" s="54" t="e">
        <f t="shared" si="101"/>
        <v>#DIV/0!</v>
      </c>
      <c r="J1461" s="53"/>
      <c r="K1461" s="53"/>
      <c r="L1461" s="53" t="s">
        <v>840</v>
      </c>
      <c r="M1461" s="59"/>
    </row>
    <row r="1462" spans="1:13" ht="45" customHeight="1" outlineLevel="4" x14ac:dyDescent="0.25">
      <c r="A1462" s="110">
        <v>598</v>
      </c>
      <c r="B1462" s="144" t="s">
        <v>2209</v>
      </c>
      <c r="C1462" s="106" t="s">
        <v>1164</v>
      </c>
      <c r="D1462" s="53">
        <v>4</v>
      </c>
      <c r="E1462" s="53" t="s">
        <v>4234</v>
      </c>
      <c r="F1462" s="54">
        <v>107142.85714285713</v>
      </c>
      <c r="G1462" s="98"/>
      <c r="H1462" s="98"/>
      <c r="I1462" s="54" t="e">
        <f t="shared" si="101"/>
        <v>#DIV/0!</v>
      </c>
      <c r="J1462" s="53"/>
      <c r="K1462" s="53"/>
      <c r="L1462" s="53" t="s">
        <v>840</v>
      </c>
      <c r="M1462" s="59"/>
    </row>
    <row r="1463" spans="1:13" ht="15" customHeight="1" outlineLevel="4" x14ac:dyDescent="0.25">
      <c r="A1463" s="110">
        <v>599</v>
      </c>
      <c r="B1463" s="144" t="s">
        <v>2210</v>
      </c>
      <c r="C1463" s="106" t="s">
        <v>1164</v>
      </c>
      <c r="D1463" s="53">
        <v>4</v>
      </c>
      <c r="E1463" s="53" t="s">
        <v>4234</v>
      </c>
      <c r="F1463" s="54">
        <v>196428.57142857142</v>
      </c>
      <c r="G1463" s="98"/>
      <c r="H1463" s="98"/>
      <c r="I1463" s="54" t="e">
        <f t="shared" si="101"/>
        <v>#DIV/0!</v>
      </c>
      <c r="J1463" s="53"/>
      <c r="K1463" s="53"/>
      <c r="L1463" s="53" t="s">
        <v>840</v>
      </c>
      <c r="M1463" s="59"/>
    </row>
    <row r="1464" spans="1:13" ht="45" customHeight="1" outlineLevel="4" x14ac:dyDescent="0.25">
      <c r="A1464" s="110">
        <v>600</v>
      </c>
      <c r="B1464" s="144" t="s">
        <v>2211</v>
      </c>
      <c r="C1464" s="106" t="s">
        <v>1164</v>
      </c>
      <c r="D1464" s="53">
        <v>1</v>
      </c>
      <c r="E1464" s="53" t="s">
        <v>4234</v>
      </c>
      <c r="F1464" s="54">
        <v>7857.142857142856</v>
      </c>
      <c r="G1464" s="98"/>
      <c r="H1464" s="98"/>
      <c r="I1464" s="54" t="e">
        <f t="shared" si="101"/>
        <v>#DIV/0!</v>
      </c>
      <c r="J1464" s="53"/>
      <c r="K1464" s="53"/>
      <c r="L1464" s="53" t="s">
        <v>840</v>
      </c>
      <c r="M1464" s="59"/>
    </row>
    <row r="1465" spans="1:13" ht="45" customHeight="1" outlineLevel="4" x14ac:dyDescent="0.25">
      <c r="A1465" s="110">
        <v>601</v>
      </c>
      <c r="B1465" s="144" t="s">
        <v>2212</v>
      </c>
      <c r="C1465" s="106" t="s">
        <v>1164</v>
      </c>
      <c r="D1465" s="53">
        <v>1</v>
      </c>
      <c r="E1465" s="53" t="s">
        <v>4237</v>
      </c>
      <c r="F1465" s="54">
        <v>1000749.9999999999</v>
      </c>
      <c r="G1465" s="98"/>
      <c r="H1465" s="98"/>
      <c r="I1465" s="54" t="e">
        <f t="shared" si="101"/>
        <v>#DIV/0!</v>
      </c>
      <c r="J1465" s="53"/>
      <c r="K1465" s="53"/>
      <c r="L1465" s="53" t="s">
        <v>840</v>
      </c>
      <c r="M1465" s="59"/>
    </row>
    <row r="1466" spans="1:13" ht="30" customHeight="1" outlineLevel="4" x14ac:dyDescent="0.25">
      <c r="A1466" s="110">
        <v>602</v>
      </c>
      <c r="B1466" s="144" t="s">
        <v>2213</v>
      </c>
      <c r="C1466" s="106" t="s">
        <v>1164</v>
      </c>
      <c r="D1466" s="53">
        <v>2</v>
      </c>
      <c r="E1466" s="53" t="s">
        <v>821</v>
      </c>
      <c r="F1466" s="54">
        <v>6435.7142857142853</v>
      </c>
      <c r="G1466" s="98"/>
      <c r="H1466" s="98"/>
      <c r="I1466" s="54" t="e">
        <f t="shared" si="101"/>
        <v>#DIV/0!</v>
      </c>
      <c r="J1466" s="53"/>
      <c r="K1466" s="53"/>
      <c r="L1466" s="53" t="s">
        <v>840</v>
      </c>
      <c r="M1466" s="59"/>
    </row>
    <row r="1467" spans="1:13" ht="30" customHeight="1" outlineLevel="4" x14ac:dyDescent="0.25">
      <c r="A1467" s="110">
        <v>603</v>
      </c>
      <c r="B1467" s="144" t="s">
        <v>2214</v>
      </c>
      <c r="C1467" s="106" t="s">
        <v>1164</v>
      </c>
      <c r="D1467" s="53">
        <v>0.2</v>
      </c>
      <c r="E1467" s="53" t="s">
        <v>821</v>
      </c>
      <c r="F1467" s="54">
        <v>1096.0714285714284</v>
      </c>
      <c r="G1467" s="98"/>
      <c r="H1467" s="98"/>
      <c r="I1467" s="54" t="e">
        <f t="shared" si="101"/>
        <v>#DIV/0!</v>
      </c>
      <c r="J1467" s="53"/>
      <c r="K1467" s="53"/>
      <c r="L1467" s="53" t="s">
        <v>840</v>
      </c>
      <c r="M1467" s="59"/>
    </row>
    <row r="1468" spans="1:13" ht="30" customHeight="1" outlineLevel="4" x14ac:dyDescent="0.25">
      <c r="A1468" s="110">
        <v>604</v>
      </c>
      <c r="B1468" s="144" t="s">
        <v>2215</v>
      </c>
      <c r="C1468" s="106" t="s">
        <v>1164</v>
      </c>
      <c r="D1468" s="53">
        <v>0.4</v>
      </c>
      <c r="E1468" s="53" t="s">
        <v>821</v>
      </c>
      <c r="F1468" s="54">
        <v>1727.1428571428569</v>
      </c>
      <c r="G1468" s="98"/>
      <c r="H1468" s="98"/>
      <c r="I1468" s="54" t="e">
        <f t="shared" si="101"/>
        <v>#DIV/0!</v>
      </c>
      <c r="J1468" s="53"/>
      <c r="K1468" s="53"/>
      <c r="L1468" s="53" t="s">
        <v>840</v>
      </c>
      <c r="M1468" s="59"/>
    </row>
    <row r="1469" spans="1:13" ht="30" customHeight="1" outlineLevel="4" x14ac:dyDescent="0.25">
      <c r="A1469" s="110">
        <v>605</v>
      </c>
      <c r="B1469" s="144" t="s">
        <v>2216</v>
      </c>
      <c r="C1469" s="106" t="s">
        <v>1164</v>
      </c>
      <c r="D1469" s="53">
        <v>0.2</v>
      </c>
      <c r="E1469" s="53" t="s">
        <v>821</v>
      </c>
      <c r="F1469" s="54">
        <v>639.82142857142856</v>
      </c>
      <c r="G1469" s="98"/>
      <c r="H1469" s="98"/>
      <c r="I1469" s="54" t="e">
        <f t="shared" si="101"/>
        <v>#DIV/0!</v>
      </c>
      <c r="J1469" s="53"/>
      <c r="K1469" s="53"/>
      <c r="L1469" s="53" t="s">
        <v>840</v>
      </c>
      <c r="M1469" s="59"/>
    </row>
    <row r="1470" spans="1:13" ht="30" customHeight="1" outlineLevel="4" x14ac:dyDescent="0.25">
      <c r="A1470" s="110">
        <v>606</v>
      </c>
      <c r="B1470" s="144" t="s">
        <v>2217</v>
      </c>
      <c r="C1470" s="106" t="s">
        <v>1164</v>
      </c>
      <c r="D1470" s="53">
        <v>0.4</v>
      </c>
      <c r="E1470" s="53" t="s">
        <v>821</v>
      </c>
      <c r="F1470" s="54">
        <v>1291.4285714285716</v>
      </c>
      <c r="G1470" s="98"/>
      <c r="H1470" s="98"/>
      <c r="I1470" s="54" t="e">
        <f t="shared" si="101"/>
        <v>#DIV/0!</v>
      </c>
      <c r="J1470" s="53"/>
      <c r="K1470" s="53"/>
      <c r="L1470" s="53" t="s">
        <v>840</v>
      </c>
      <c r="M1470" s="59"/>
    </row>
    <row r="1471" spans="1:13" ht="30" customHeight="1" outlineLevel="4" x14ac:dyDescent="0.25">
      <c r="A1471" s="110">
        <v>607</v>
      </c>
      <c r="B1471" s="144" t="s">
        <v>2218</v>
      </c>
      <c r="C1471" s="106" t="s">
        <v>1164</v>
      </c>
      <c r="D1471" s="53">
        <v>0.2</v>
      </c>
      <c r="E1471" s="53" t="s">
        <v>821</v>
      </c>
      <c r="F1471" s="54">
        <v>536.60714285714289</v>
      </c>
      <c r="G1471" s="98"/>
      <c r="H1471" s="98"/>
      <c r="I1471" s="54" t="e">
        <f t="shared" si="101"/>
        <v>#DIV/0!</v>
      </c>
      <c r="J1471" s="53"/>
      <c r="K1471" s="53"/>
      <c r="L1471" s="53" t="s">
        <v>840</v>
      </c>
      <c r="M1471" s="59"/>
    </row>
    <row r="1472" spans="1:13" ht="60" customHeight="1" outlineLevel="4" x14ac:dyDescent="0.25">
      <c r="A1472" s="110">
        <v>608</v>
      </c>
      <c r="B1472" s="144" t="s">
        <v>2219</v>
      </c>
      <c r="C1472" s="106" t="s">
        <v>1164</v>
      </c>
      <c r="D1472" s="53">
        <v>0.4</v>
      </c>
      <c r="E1472" s="53" t="s">
        <v>1572</v>
      </c>
      <c r="F1472" s="54">
        <v>1104.2857142857142</v>
      </c>
      <c r="G1472" s="98"/>
      <c r="H1472" s="98"/>
      <c r="I1472" s="54" t="e">
        <f t="shared" si="101"/>
        <v>#DIV/0!</v>
      </c>
      <c r="J1472" s="53"/>
      <c r="K1472" s="53"/>
      <c r="L1472" s="53" t="s">
        <v>840</v>
      </c>
      <c r="M1472" s="59"/>
    </row>
    <row r="1473" spans="1:13" ht="45" customHeight="1" outlineLevel="4" x14ac:dyDescent="0.25">
      <c r="A1473" s="110">
        <v>609</v>
      </c>
      <c r="B1473" s="144" t="s">
        <v>2220</v>
      </c>
      <c r="C1473" s="106" t="s">
        <v>1164</v>
      </c>
      <c r="D1473" s="53">
        <v>0.2</v>
      </c>
      <c r="E1473" s="53" t="s">
        <v>1572</v>
      </c>
      <c r="F1473" s="54">
        <v>910</v>
      </c>
      <c r="G1473" s="98"/>
      <c r="H1473" s="98"/>
      <c r="I1473" s="54" t="e">
        <f t="shared" si="101"/>
        <v>#DIV/0!</v>
      </c>
      <c r="J1473" s="53"/>
      <c r="K1473" s="53"/>
      <c r="L1473" s="53" t="s">
        <v>840</v>
      </c>
      <c r="M1473" s="59"/>
    </row>
    <row r="1474" spans="1:13" ht="90" customHeight="1" outlineLevel="4" x14ac:dyDescent="0.25">
      <c r="A1474" s="110">
        <v>610</v>
      </c>
      <c r="B1474" s="144" t="s">
        <v>2221</v>
      </c>
      <c r="C1474" s="106" t="s">
        <v>1164</v>
      </c>
      <c r="D1474" s="53">
        <v>2</v>
      </c>
      <c r="E1474" s="53" t="s">
        <v>4234</v>
      </c>
      <c r="F1474" s="54">
        <v>499999.99999999994</v>
      </c>
      <c r="G1474" s="98"/>
      <c r="H1474" s="98"/>
      <c r="I1474" s="54" t="e">
        <f t="shared" si="101"/>
        <v>#DIV/0!</v>
      </c>
      <c r="J1474" s="53"/>
      <c r="K1474" s="53"/>
      <c r="L1474" s="53" t="s">
        <v>840</v>
      </c>
      <c r="M1474" s="59"/>
    </row>
    <row r="1475" spans="1:13" ht="90" customHeight="1" outlineLevel="4" x14ac:dyDescent="0.25">
      <c r="A1475" s="110">
        <v>611</v>
      </c>
      <c r="B1475" s="144" t="s">
        <v>2222</v>
      </c>
      <c r="C1475" s="106" t="s">
        <v>1164</v>
      </c>
      <c r="D1475" s="53">
        <v>1</v>
      </c>
      <c r="E1475" s="53" t="s">
        <v>4234</v>
      </c>
      <c r="F1475" s="54">
        <v>249999.99999999997</v>
      </c>
      <c r="G1475" s="98"/>
      <c r="H1475" s="98"/>
      <c r="I1475" s="54" t="e">
        <f t="shared" si="101"/>
        <v>#DIV/0!</v>
      </c>
      <c r="J1475" s="53"/>
      <c r="K1475" s="53"/>
      <c r="L1475" s="53" t="s">
        <v>840</v>
      </c>
      <c r="M1475" s="59"/>
    </row>
    <row r="1476" spans="1:13" ht="75" customHeight="1" outlineLevel="4" x14ac:dyDescent="0.25">
      <c r="A1476" s="110">
        <v>612</v>
      </c>
      <c r="B1476" s="144" t="s">
        <v>2223</v>
      </c>
      <c r="C1476" s="106" t="s">
        <v>1164</v>
      </c>
      <c r="D1476" s="53">
        <v>1</v>
      </c>
      <c r="E1476" s="53" t="s">
        <v>4234</v>
      </c>
      <c r="F1476" s="54">
        <v>249999.99999999997</v>
      </c>
      <c r="G1476" s="98"/>
      <c r="H1476" s="98"/>
      <c r="I1476" s="54" t="e">
        <f t="shared" si="101"/>
        <v>#DIV/0!</v>
      </c>
      <c r="J1476" s="53"/>
      <c r="K1476" s="53"/>
      <c r="L1476" s="53" t="s">
        <v>840</v>
      </c>
      <c r="M1476" s="59"/>
    </row>
    <row r="1477" spans="1:13" ht="120" customHeight="1" outlineLevel="4" x14ac:dyDescent="0.25">
      <c r="A1477" s="110">
        <v>613</v>
      </c>
      <c r="B1477" s="144" t="s">
        <v>2224</v>
      </c>
      <c r="C1477" s="106" t="s">
        <v>1164</v>
      </c>
      <c r="D1477" s="53">
        <v>1</v>
      </c>
      <c r="E1477" s="53" t="s">
        <v>4234</v>
      </c>
      <c r="F1477" s="54">
        <v>249999.99999999997</v>
      </c>
      <c r="G1477" s="98"/>
      <c r="H1477" s="98"/>
      <c r="I1477" s="54" t="e">
        <f t="shared" si="101"/>
        <v>#DIV/0!</v>
      </c>
      <c r="J1477" s="53"/>
      <c r="K1477" s="53"/>
      <c r="L1477" s="53" t="s">
        <v>840</v>
      </c>
      <c r="M1477" s="59"/>
    </row>
    <row r="1478" spans="1:13" ht="60" customHeight="1" outlineLevel="4" x14ac:dyDescent="0.25">
      <c r="A1478" s="110">
        <v>614</v>
      </c>
      <c r="B1478" s="144" t="s">
        <v>2225</v>
      </c>
      <c r="C1478" s="106" t="s">
        <v>1164</v>
      </c>
      <c r="D1478" s="53">
        <v>1</v>
      </c>
      <c r="E1478" s="53" t="s">
        <v>4234</v>
      </c>
      <c r="F1478" s="54">
        <v>249999.99999999997</v>
      </c>
      <c r="G1478" s="98"/>
      <c r="H1478" s="98"/>
      <c r="I1478" s="54" t="e">
        <f t="shared" si="101"/>
        <v>#DIV/0!</v>
      </c>
      <c r="J1478" s="53"/>
      <c r="K1478" s="53"/>
      <c r="L1478" s="53" t="s">
        <v>840</v>
      </c>
      <c r="M1478" s="59"/>
    </row>
    <row r="1479" spans="1:13" ht="75" customHeight="1" outlineLevel="4" x14ac:dyDescent="0.25">
      <c r="A1479" s="110">
        <v>615</v>
      </c>
      <c r="B1479" s="144" t="s">
        <v>2226</v>
      </c>
      <c r="C1479" s="106" t="s">
        <v>1164</v>
      </c>
      <c r="D1479" s="53">
        <v>1</v>
      </c>
      <c r="E1479" s="53" t="s">
        <v>4234</v>
      </c>
      <c r="F1479" s="54">
        <v>249999.99999999997</v>
      </c>
      <c r="G1479" s="98"/>
      <c r="H1479" s="98"/>
      <c r="I1479" s="54" t="e">
        <f t="shared" si="101"/>
        <v>#DIV/0!</v>
      </c>
      <c r="J1479" s="53"/>
      <c r="K1479" s="53"/>
      <c r="L1479" s="53" t="s">
        <v>840</v>
      </c>
      <c r="M1479" s="59"/>
    </row>
    <row r="1480" spans="1:13" ht="90" customHeight="1" outlineLevel="4" x14ac:dyDescent="0.25">
      <c r="A1480" s="110">
        <v>616</v>
      </c>
      <c r="B1480" s="144" t="s">
        <v>2227</v>
      </c>
      <c r="C1480" s="106" t="s">
        <v>1164</v>
      </c>
      <c r="D1480" s="53">
        <v>1</v>
      </c>
      <c r="E1480" s="53" t="s">
        <v>4234</v>
      </c>
      <c r="F1480" s="54">
        <v>249999.99999999997</v>
      </c>
      <c r="G1480" s="98"/>
      <c r="H1480" s="98"/>
      <c r="I1480" s="54" t="e">
        <f t="shared" si="101"/>
        <v>#DIV/0!</v>
      </c>
      <c r="J1480" s="53"/>
      <c r="K1480" s="53"/>
      <c r="L1480" s="53" t="s">
        <v>840</v>
      </c>
      <c r="M1480" s="59"/>
    </row>
    <row r="1481" spans="1:13" ht="90" customHeight="1" outlineLevel="4" x14ac:dyDescent="0.25">
      <c r="A1481" s="110">
        <v>617</v>
      </c>
      <c r="B1481" s="144" t="s">
        <v>2228</v>
      </c>
      <c r="C1481" s="106" t="s">
        <v>1164</v>
      </c>
      <c r="D1481" s="53">
        <v>1</v>
      </c>
      <c r="E1481" s="53" t="s">
        <v>4234</v>
      </c>
      <c r="F1481" s="54">
        <v>249999.99999999997</v>
      </c>
      <c r="G1481" s="98"/>
      <c r="H1481" s="98"/>
      <c r="I1481" s="54" t="e">
        <f t="shared" si="101"/>
        <v>#DIV/0!</v>
      </c>
      <c r="J1481" s="53"/>
      <c r="K1481" s="53"/>
      <c r="L1481" s="53" t="s">
        <v>840</v>
      </c>
      <c r="M1481" s="59"/>
    </row>
    <row r="1482" spans="1:13" ht="75" customHeight="1" outlineLevel="4" x14ac:dyDescent="0.25">
      <c r="A1482" s="110">
        <v>618</v>
      </c>
      <c r="B1482" s="144" t="s">
        <v>2229</v>
      </c>
      <c r="C1482" s="106" t="s">
        <v>1164</v>
      </c>
      <c r="D1482" s="53">
        <v>1</v>
      </c>
      <c r="E1482" s="53" t="s">
        <v>4234</v>
      </c>
      <c r="F1482" s="54">
        <v>249999.99999999997</v>
      </c>
      <c r="G1482" s="98"/>
      <c r="H1482" s="98"/>
      <c r="I1482" s="54" t="e">
        <f t="shared" si="101"/>
        <v>#DIV/0!</v>
      </c>
      <c r="J1482" s="53"/>
      <c r="K1482" s="53"/>
      <c r="L1482" s="53" t="s">
        <v>840</v>
      </c>
      <c r="M1482" s="59"/>
    </row>
    <row r="1483" spans="1:13" ht="90" customHeight="1" outlineLevel="4" x14ac:dyDescent="0.25">
      <c r="A1483" s="110">
        <v>619</v>
      </c>
      <c r="B1483" s="144" t="s">
        <v>2230</v>
      </c>
      <c r="C1483" s="106" t="s">
        <v>1164</v>
      </c>
      <c r="D1483" s="53">
        <v>1</v>
      </c>
      <c r="E1483" s="53" t="s">
        <v>4234</v>
      </c>
      <c r="F1483" s="54">
        <v>249999.99999999997</v>
      </c>
      <c r="G1483" s="98"/>
      <c r="H1483" s="98"/>
      <c r="I1483" s="54" t="e">
        <f t="shared" si="101"/>
        <v>#DIV/0!</v>
      </c>
      <c r="J1483" s="53"/>
      <c r="K1483" s="53"/>
      <c r="L1483" s="53" t="s">
        <v>840</v>
      </c>
      <c r="M1483" s="59"/>
    </row>
    <row r="1484" spans="1:13" ht="90" customHeight="1" outlineLevel="4" x14ac:dyDescent="0.25">
      <c r="A1484" s="110">
        <v>620</v>
      </c>
      <c r="B1484" s="144" t="s">
        <v>2231</v>
      </c>
      <c r="C1484" s="106" t="s">
        <v>1164</v>
      </c>
      <c r="D1484" s="53">
        <v>1</v>
      </c>
      <c r="E1484" s="53" t="s">
        <v>4234</v>
      </c>
      <c r="F1484" s="54">
        <v>249999.99999999997</v>
      </c>
      <c r="G1484" s="98"/>
      <c r="H1484" s="98"/>
      <c r="I1484" s="54" t="e">
        <f t="shared" si="101"/>
        <v>#DIV/0!</v>
      </c>
      <c r="J1484" s="53"/>
      <c r="K1484" s="53"/>
      <c r="L1484" s="53" t="s">
        <v>840</v>
      </c>
      <c r="M1484" s="59"/>
    </row>
    <row r="1485" spans="1:13" ht="75" customHeight="1" outlineLevel="4" x14ac:dyDescent="0.25">
      <c r="A1485" s="110">
        <v>621</v>
      </c>
      <c r="B1485" s="144" t="s">
        <v>2232</v>
      </c>
      <c r="C1485" s="106" t="s">
        <v>1164</v>
      </c>
      <c r="D1485" s="53">
        <v>1</v>
      </c>
      <c r="E1485" s="53" t="s">
        <v>4234</v>
      </c>
      <c r="F1485" s="54">
        <v>249999.99999999997</v>
      </c>
      <c r="G1485" s="98"/>
      <c r="H1485" s="98"/>
      <c r="I1485" s="54" t="e">
        <f t="shared" si="101"/>
        <v>#DIV/0!</v>
      </c>
      <c r="J1485" s="53"/>
      <c r="K1485" s="53"/>
      <c r="L1485" s="53" t="s">
        <v>840</v>
      </c>
      <c r="M1485" s="59"/>
    </row>
    <row r="1486" spans="1:13" ht="75" customHeight="1" outlineLevel="4" x14ac:dyDescent="0.25">
      <c r="A1486" s="110">
        <v>622</v>
      </c>
      <c r="B1486" s="144" t="s">
        <v>2233</v>
      </c>
      <c r="C1486" s="106" t="s">
        <v>1164</v>
      </c>
      <c r="D1486" s="53">
        <v>1</v>
      </c>
      <c r="E1486" s="53" t="s">
        <v>4234</v>
      </c>
      <c r="F1486" s="54">
        <v>249999.99999999997</v>
      </c>
      <c r="G1486" s="98"/>
      <c r="H1486" s="98"/>
      <c r="I1486" s="54" t="e">
        <f t="shared" si="101"/>
        <v>#DIV/0!</v>
      </c>
      <c r="J1486" s="53"/>
      <c r="K1486" s="53"/>
      <c r="L1486" s="53" t="s">
        <v>840</v>
      </c>
      <c r="M1486" s="59"/>
    </row>
    <row r="1487" spans="1:13" ht="90" customHeight="1" outlineLevel="4" x14ac:dyDescent="0.25">
      <c r="A1487" s="110">
        <v>623</v>
      </c>
      <c r="B1487" s="144" t="s">
        <v>2234</v>
      </c>
      <c r="C1487" s="106" t="s">
        <v>1164</v>
      </c>
      <c r="D1487" s="53">
        <v>1</v>
      </c>
      <c r="E1487" s="53" t="s">
        <v>4234</v>
      </c>
      <c r="F1487" s="54">
        <v>249999.99999999997</v>
      </c>
      <c r="G1487" s="98"/>
      <c r="H1487" s="98"/>
      <c r="I1487" s="54" t="e">
        <f t="shared" si="101"/>
        <v>#DIV/0!</v>
      </c>
      <c r="J1487" s="53"/>
      <c r="K1487" s="53"/>
      <c r="L1487" s="53" t="s">
        <v>840</v>
      </c>
      <c r="M1487" s="59"/>
    </row>
    <row r="1488" spans="1:13" ht="75" customHeight="1" outlineLevel="4" x14ac:dyDescent="0.25">
      <c r="A1488" s="110">
        <v>624</v>
      </c>
      <c r="B1488" s="144" t="s">
        <v>2235</v>
      </c>
      <c r="C1488" s="106" t="s">
        <v>1164</v>
      </c>
      <c r="D1488" s="53">
        <v>1</v>
      </c>
      <c r="E1488" s="53" t="s">
        <v>4234</v>
      </c>
      <c r="F1488" s="54">
        <v>249999.99999999997</v>
      </c>
      <c r="G1488" s="98"/>
      <c r="H1488" s="98"/>
      <c r="I1488" s="54" t="e">
        <f t="shared" si="101"/>
        <v>#DIV/0!</v>
      </c>
      <c r="J1488" s="53"/>
      <c r="K1488" s="53"/>
      <c r="L1488" s="53" t="s">
        <v>840</v>
      </c>
      <c r="M1488" s="59"/>
    </row>
    <row r="1489" spans="1:13" ht="75" customHeight="1" outlineLevel="4" x14ac:dyDescent="0.25">
      <c r="A1489" s="110">
        <v>625</v>
      </c>
      <c r="B1489" s="144" t="s">
        <v>2236</v>
      </c>
      <c r="C1489" s="106" t="s">
        <v>1164</v>
      </c>
      <c r="D1489" s="53">
        <v>1</v>
      </c>
      <c r="E1489" s="53" t="s">
        <v>4234</v>
      </c>
      <c r="F1489" s="54">
        <v>249999.99999999997</v>
      </c>
      <c r="G1489" s="98"/>
      <c r="H1489" s="98"/>
      <c r="I1489" s="54" t="e">
        <f t="shared" si="101"/>
        <v>#DIV/0!</v>
      </c>
      <c r="J1489" s="53"/>
      <c r="K1489" s="53"/>
      <c r="L1489" s="53" t="s">
        <v>840</v>
      </c>
      <c r="M1489" s="59"/>
    </row>
    <row r="1490" spans="1:13" ht="45" customHeight="1" outlineLevel="4" x14ac:dyDescent="0.25">
      <c r="A1490" s="110">
        <v>626</v>
      </c>
      <c r="B1490" s="144" t="s">
        <v>2237</v>
      </c>
      <c r="C1490" s="106" t="s">
        <v>1164</v>
      </c>
      <c r="D1490" s="53">
        <v>1</v>
      </c>
      <c r="E1490" s="53" t="s">
        <v>4234</v>
      </c>
      <c r="F1490" s="54">
        <v>249999.99999999997</v>
      </c>
      <c r="G1490" s="98"/>
      <c r="H1490" s="98"/>
      <c r="I1490" s="54" t="e">
        <f t="shared" si="101"/>
        <v>#DIV/0!</v>
      </c>
      <c r="J1490" s="53"/>
      <c r="K1490" s="53"/>
      <c r="L1490" s="53" t="s">
        <v>840</v>
      </c>
      <c r="M1490" s="59"/>
    </row>
    <row r="1491" spans="1:13" ht="75" customHeight="1" outlineLevel="4" x14ac:dyDescent="0.25">
      <c r="A1491" s="110">
        <v>627</v>
      </c>
      <c r="B1491" s="144" t="s">
        <v>2238</v>
      </c>
      <c r="C1491" s="106" t="s">
        <v>1164</v>
      </c>
      <c r="D1491" s="53">
        <v>1</v>
      </c>
      <c r="E1491" s="53" t="s">
        <v>4234</v>
      </c>
      <c r="F1491" s="54">
        <v>249999.99999999997</v>
      </c>
      <c r="G1491" s="98"/>
      <c r="H1491" s="98"/>
      <c r="I1491" s="54" t="e">
        <f t="shared" si="101"/>
        <v>#DIV/0!</v>
      </c>
      <c r="J1491" s="53"/>
      <c r="K1491" s="53"/>
      <c r="L1491" s="53" t="s">
        <v>840</v>
      </c>
      <c r="M1491" s="59"/>
    </row>
    <row r="1492" spans="1:13" ht="75" customHeight="1" outlineLevel="4" x14ac:dyDescent="0.25">
      <c r="A1492" s="110">
        <v>628</v>
      </c>
      <c r="B1492" s="144" t="s">
        <v>2239</v>
      </c>
      <c r="C1492" s="106" t="s">
        <v>1164</v>
      </c>
      <c r="D1492" s="53">
        <v>1</v>
      </c>
      <c r="E1492" s="53" t="s">
        <v>4234</v>
      </c>
      <c r="F1492" s="54">
        <v>249999.99999999997</v>
      </c>
      <c r="G1492" s="98"/>
      <c r="H1492" s="98"/>
      <c r="I1492" s="54" t="e">
        <f t="shared" si="101"/>
        <v>#DIV/0!</v>
      </c>
      <c r="J1492" s="53"/>
      <c r="K1492" s="53"/>
      <c r="L1492" s="53" t="s">
        <v>840</v>
      </c>
      <c r="M1492" s="59"/>
    </row>
    <row r="1493" spans="1:13" ht="75" customHeight="1" outlineLevel="4" x14ac:dyDescent="0.25">
      <c r="A1493" s="110">
        <v>629</v>
      </c>
      <c r="B1493" s="144" t="s">
        <v>2240</v>
      </c>
      <c r="C1493" s="106" t="s">
        <v>1164</v>
      </c>
      <c r="D1493" s="53">
        <v>1</v>
      </c>
      <c r="E1493" s="53" t="s">
        <v>4234</v>
      </c>
      <c r="F1493" s="54">
        <v>249999.99999999997</v>
      </c>
      <c r="G1493" s="98"/>
      <c r="H1493" s="98"/>
      <c r="I1493" s="54" t="e">
        <f t="shared" si="101"/>
        <v>#DIV/0!</v>
      </c>
      <c r="J1493" s="53"/>
      <c r="K1493" s="53"/>
      <c r="L1493" s="53" t="s">
        <v>840</v>
      </c>
      <c r="M1493" s="59"/>
    </row>
    <row r="1494" spans="1:13" ht="45" customHeight="1" outlineLevel="4" x14ac:dyDescent="0.25">
      <c r="A1494" s="110">
        <v>630</v>
      </c>
      <c r="B1494" s="144" t="s">
        <v>2241</v>
      </c>
      <c r="C1494" s="106" t="s">
        <v>1164</v>
      </c>
      <c r="D1494" s="53">
        <v>1</v>
      </c>
      <c r="E1494" s="53" t="s">
        <v>4234</v>
      </c>
      <c r="F1494" s="54">
        <v>249999.99999999997</v>
      </c>
      <c r="G1494" s="98"/>
      <c r="H1494" s="98"/>
      <c r="I1494" s="54" t="e">
        <f t="shared" si="101"/>
        <v>#DIV/0!</v>
      </c>
      <c r="J1494" s="53"/>
      <c r="K1494" s="53"/>
      <c r="L1494" s="53" t="s">
        <v>840</v>
      </c>
      <c r="M1494" s="59"/>
    </row>
    <row r="1495" spans="1:13" ht="60" customHeight="1" outlineLevel="4" x14ac:dyDescent="0.25">
      <c r="A1495" s="110">
        <v>631</v>
      </c>
      <c r="B1495" s="144" t="s">
        <v>2242</v>
      </c>
      <c r="C1495" s="106" t="s">
        <v>1164</v>
      </c>
      <c r="D1495" s="53">
        <v>1</v>
      </c>
      <c r="E1495" s="53" t="s">
        <v>4234</v>
      </c>
      <c r="F1495" s="54">
        <v>1964285.7142857141</v>
      </c>
      <c r="G1495" s="98"/>
      <c r="H1495" s="98"/>
      <c r="I1495" s="54" t="e">
        <f t="shared" si="101"/>
        <v>#DIV/0!</v>
      </c>
      <c r="J1495" s="53"/>
      <c r="K1495" s="53"/>
      <c r="L1495" s="53" t="s">
        <v>840</v>
      </c>
      <c r="M1495" s="59"/>
    </row>
    <row r="1496" spans="1:13" ht="90" customHeight="1" outlineLevel="4" x14ac:dyDescent="0.25">
      <c r="A1496" s="110">
        <v>632</v>
      </c>
      <c r="B1496" s="144" t="s">
        <v>2243</v>
      </c>
      <c r="C1496" s="106" t="s">
        <v>1164</v>
      </c>
      <c r="D1496" s="53">
        <v>1</v>
      </c>
      <c r="E1496" s="53" t="s">
        <v>4234</v>
      </c>
      <c r="F1496" s="54">
        <v>107142.85714285713</v>
      </c>
      <c r="G1496" s="98"/>
      <c r="H1496" s="98"/>
      <c r="I1496" s="54" t="e">
        <f t="shared" si="101"/>
        <v>#DIV/0!</v>
      </c>
      <c r="J1496" s="53"/>
      <c r="K1496" s="53"/>
      <c r="L1496" s="53" t="s">
        <v>840</v>
      </c>
      <c r="M1496" s="59"/>
    </row>
    <row r="1497" spans="1:13" ht="90" customHeight="1" outlineLevel="4" x14ac:dyDescent="0.25">
      <c r="A1497" s="110">
        <v>633</v>
      </c>
      <c r="B1497" s="144" t="s">
        <v>2244</v>
      </c>
      <c r="C1497" s="106" t="s">
        <v>1164</v>
      </c>
      <c r="D1497" s="53">
        <v>1</v>
      </c>
      <c r="E1497" s="53" t="s">
        <v>4234</v>
      </c>
      <c r="F1497" s="54">
        <v>312499.99999999994</v>
      </c>
      <c r="G1497" s="98"/>
      <c r="H1497" s="98"/>
      <c r="I1497" s="54" t="e">
        <f t="shared" si="101"/>
        <v>#DIV/0!</v>
      </c>
      <c r="J1497" s="53"/>
      <c r="K1497" s="53"/>
      <c r="L1497" s="53" t="s">
        <v>840</v>
      </c>
      <c r="M1497" s="59"/>
    </row>
    <row r="1498" spans="1:13" ht="105" customHeight="1" outlineLevel="4" x14ac:dyDescent="0.25">
      <c r="A1498" s="110">
        <v>634</v>
      </c>
      <c r="B1498" s="144" t="s">
        <v>2245</v>
      </c>
      <c r="C1498" s="106" t="s">
        <v>1164</v>
      </c>
      <c r="D1498" s="53">
        <v>1</v>
      </c>
      <c r="E1498" s="53" t="s">
        <v>4234</v>
      </c>
      <c r="F1498" s="54">
        <v>312499.99999999994</v>
      </c>
      <c r="G1498" s="98"/>
      <c r="H1498" s="98"/>
      <c r="I1498" s="54" t="e">
        <f t="shared" si="101"/>
        <v>#DIV/0!</v>
      </c>
      <c r="J1498" s="53"/>
      <c r="K1498" s="53"/>
      <c r="L1498" s="53" t="s">
        <v>840</v>
      </c>
      <c r="M1498" s="59"/>
    </row>
    <row r="1499" spans="1:13" ht="135" customHeight="1" outlineLevel="4" x14ac:dyDescent="0.25">
      <c r="A1499" s="110">
        <v>635</v>
      </c>
      <c r="B1499" s="144" t="s">
        <v>2246</v>
      </c>
      <c r="C1499" s="106" t="s">
        <v>1164</v>
      </c>
      <c r="D1499" s="53">
        <v>1</v>
      </c>
      <c r="E1499" s="53" t="s">
        <v>4234</v>
      </c>
      <c r="F1499" s="54">
        <v>848214.28571428568</v>
      </c>
      <c r="G1499" s="98"/>
      <c r="H1499" s="98"/>
      <c r="I1499" s="54" t="e">
        <f t="shared" si="101"/>
        <v>#DIV/0!</v>
      </c>
      <c r="J1499" s="53"/>
      <c r="K1499" s="53"/>
      <c r="L1499" s="53" t="s">
        <v>840</v>
      </c>
      <c r="M1499" s="59"/>
    </row>
    <row r="1500" spans="1:13" ht="30" customHeight="1" outlineLevel="4" x14ac:dyDescent="0.25">
      <c r="A1500" s="110">
        <v>636</v>
      </c>
      <c r="B1500" s="144" t="s">
        <v>2247</v>
      </c>
      <c r="C1500" s="106" t="s">
        <v>1164</v>
      </c>
      <c r="D1500" s="53">
        <v>1</v>
      </c>
      <c r="E1500" s="53" t="s">
        <v>4234</v>
      </c>
      <c r="F1500" s="54">
        <v>26785.714285714283</v>
      </c>
      <c r="G1500" s="98"/>
      <c r="H1500" s="98"/>
      <c r="I1500" s="54" t="e">
        <f t="shared" si="101"/>
        <v>#DIV/0!</v>
      </c>
      <c r="J1500" s="53"/>
      <c r="K1500" s="53"/>
      <c r="L1500" s="53" t="s">
        <v>840</v>
      </c>
      <c r="M1500" s="59"/>
    </row>
    <row r="1501" spans="1:13" ht="165" customHeight="1" outlineLevel="4" x14ac:dyDescent="0.25">
      <c r="A1501" s="110">
        <v>637</v>
      </c>
      <c r="B1501" s="144" t="s">
        <v>2248</v>
      </c>
      <c r="C1501" s="106" t="s">
        <v>1164</v>
      </c>
      <c r="D1501" s="53">
        <v>1</v>
      </c>
      <c r="E1501" s="53" t="s">
        <v>4234</v>
      </c>
      <c r="F1501" s="54">
        <v>249999.99999999997</v>
      </c>
      <c r="G1501" s="98"/>
      <c r="H1501" s="98"/>
      <c r="I1501" s="54" t="e">
        <f t="shared" si="101"/>
        <v>#DIV/0!</v>
      </c>
      <c r="J1501" s="53"/>
      <c r="K1501" s="53"/>
      <c r="L1501" s="53" t="s">
        <v>840</v>
      </c>
      <c r="M1501" s="59"/>
    </row>
    <row r="1502" spans="1:13" ht="150" customHeight="1" outlineLevel="4" x14ac:dyDescent="0.25">
      <c r="A1502" s="110">
        <v>638</v>
      </c>
      <c r="B1502" s="144" t="s">
        <v>2249</v>
      </c>
      <c r="C1502" s="106" t="s">
        <v>1164</v>
      </c>
      <c r="D1502" s="53">
        <v>1</v>
      </c>
      <c r="E1502" s="53" t="s">
        <v>4234</v>
      </c>
      <c r="F1502" s="54">
        <v>249999.99999999997</v>
      </c>
      <c r="G1502" s="98"/>
      <c r="H1502" s="98"/>
      <c r="I1502" s="54" t="e">
        <f t="shared" si="101"/>
        <v>#DIV/0!</v>
      </c>
      <c r="J1502" s="53"/>
      <c r="K1502" s="53"/>
      <c r="L1502" s="53" t="s">
        <v>840</v>
      </c>
      <c r="M1502" s="59"/>
    </row>
    <row r="1503" spans="1:13" ht="60" customHeight="1" outlineLevel="4" x14ac:dyDescent="0.25">
      <c r="A1503" s="110">
        <v>639</v>
      </c>
      <c r="B1503" s="144" t="s">
        <v>2250</v>
      </c>
      <c r="C1503" s="106" t="s">
        <v>1164</v>
      </c>
      <c r="D1503" s="53">
        <v>1</v>
      </c>
      <c r="E1503" s="53" t="s">
        <v>4234</v>
      </c>
      <c r="F1503" s="54">
        <v>249999.99999999997</v>
      </c>
      <c r="G1503" s="98"/>
      <c r="H1503" s="98"/>
      <c r="I1503" s="54" t="e">
        <f t="shared" si="101"/>
        <v>#DIV/0!</v>
      </c>
      <c r="J1503" s="53"/>
      <c r="K1503" s="53"/>
      <c r="L1503" s="53" t="s">
        <v>840</v>
      </c>
      <c r="M1503" s="59"/>
    </row>
    <row r="1504" spans="1:13" ht="75" customHeight="1" outlineLevel="4" x14ac:dyDescent="0.25">
      <c r="A1504" s="110">
        <v>640</v>
      </c>
      <c r="B1504" s="144" t="s">
        <v>2251</v>
      </c>
      <c r="C1504" s="106" t="s">
        <v>1164</v>
      </c>
      <c r="D1504" s="53">
        <v>1</v>
      </c>
      <c r="E1504" s="53" t="s">
        <v>4237</v>
      </c>
      <c r="F1504" s="54">
        <v>111607.14285714284</v>
      </c>
      <c r="G1504" s="98"/>
      <c r="H1504" s="98"/>
      <c r="I1504" s="54" t="e">
        <f t="shared" si="101"/>
        <v>#DIV/0!</v>
      </c>
      <c r="J1504" s="53"/>
      <c r="K1504" s="53"/>
      <c r="L1504" s="53" t="s">
        <v>840</v>
      </c>
      <c r="M1504" s="59"/>
    </row>
    <row r="1505" spans="1:13" ht="75" customHeight="1" outlineLevel="4" x14ac:dyDescent="0.25">
      <c r="A1505" s="110">
        <v>641</v>
      </c>
      <c r="B1505" s="144" t="s">
        <v>2252</v>
      </c>
      <c r="C1505" s="106" t="s">
        <v>1164</v>
      </c>
      <c r="D1505" s="53">
        <v>1</v>
      </c>
      <c r="E1505" s="53" t="s">
        <v>4237</v>
      </c>
      <c r="F1505" s="54">
        <v>111607.14285714284</v>
      </c>
      <c r="G1505" s="98"/>
      <c r="H1505" s="98"/>
      <c r="I1505" s="54" t="e">
        <f t="shared" si="101"/>
        <v>#DIV/0!</v>
      </c>
      <c r="J1505" s="53"/>
      <c r="K1505" s="53"/>
      <c r="L1505" s="53" t="s">
        <v>840</v>
      </c>
      <c r="M1505" s="59"/>
    </row>
    <row r="1506" spans="1:13" ht="75" customHeight="1" outlineLevel="4" x14ac:dyDescent="0.25">
      <c r="A1506" s="110">
        <v>642</v>
      </c>
      <c r="B1506" s="144" t="s">
        <v>2253</v>
      </c>
      <c r="C1506" s="106" t="s">
        <v>1164</v>
      </c>
      <c r="D1506" s="53">
        <v>1</v>
      </c>
      <c r="E1506" s="53" t="s">
        <v>4237</v>
      </c>
      <c r="F1506" s="54">
        <v>111607.14285714284</v>
      </c>
      <c r="G1506" s="98"/>
      <c r="H1506" s="98"/>
      <c r="I1506" s="54" t="e">
        <f t="shared" ref="I1506:I1549" si="102">H1506/G1506</f>
        <v>#DIV/0!</v>
      </c>
      <c r="J1506" s="53"/>
      <c r="K1506" s="53"/>
      <c r="L1506" s="53" t="s">
        <v>840</v>
      </c>
      <c r="M1506" s="59"/>
    </row>
    <row r="1507" spans="1:13" ht="75" customHeight="1" outlineLevel="4" x14ac:dyDescent="0.25">
      <c r="A1507" s="110">
        <v>643</v>
      </c>
      <c r="B1507" s="144" t="s">
        <v>2254</v>
      </c>
      <c r="C1507" s="106" t="s">
        <v>1164</v>
      </c>
      <c r="D1507" s="53">
        <v>1</v>
      </c>
      <c r="E1507" s="53" t="s">
        <v>4237</v>
      </c>
      <c r="F1507" s="54">
        <v>133928.57142857142</v>
      </c>
      <c r="G1507" s="98"/>
      <c r="H1507" s="98"/>
      <c r="I1507" s="54" t="e">
        <f t="shared" si="102"/>
        <v>#DIV/0!</v>
      </c>
      <c r="J1507" s="53"/>
      <c r="K1507" s="53"/>
      <c r="L1507" s="53" t="s">
        <v>840</v>
      </c>
      <c r="M1507" s="59"/>
    </row>
    <row r="1508" spans="1:13" ht="15" customHeight="1" outlineLevel="4" x14ac:dyDescent="0.25">
      <c r="A1508" s="110">
        <v>644</v>
      </c>
      <c r="B1508" s="144" t="s">
        <v>1923</v>
      </c>
      <c r="C1508" s="106" t="s">
        <v>1164</v>
      </c>
      <c r="D1508" s="53">
        <v>4</v>
      </c>
      <c r="E1508" s="53" t="s">
        <v>4234</v>
      </c>
      <c r="F1508" s="54">
        <v>735153.57142857136</v>
      </c>
      <c r="G1508" s="98"/>
      <c r="H1508" s="98"/>
      <c r="I1508" s="54" t="e">
        <f t="shared" si="102"/>
        <v>#DIV/0!</v>
      </c>
      <c r="J1508" s="53"/>
      <c r="K1508" s="53"/>
      <c r="L1508" s="53" t="s">
        <v>840</v>
      </c>
      <c r="M1508" s="59"/>
    </row>
    <row r="1509" spans="1:13" ht="195" customHeight="1" outlineLevel="4" x14ac:dyDescent="0.25">
      <c r="A1509" s="110">
        <v>645</v>
      </c>
      <c r="B1509" s="144" t="s">
        <v>2255</v>
      </c>
      <c r="C1509" s="106" t="s">
        <v>1164</v>
      </c>
      <c r="D1509" s="53">
        <v>1</v>
      </c>
      <c r="E1509" s="53" t="s">
        <v>4237</v>
      </c>
      <c r="F1509" s="54">
        <v>52544.642857142855</v>
      </c>
      <c r="G1509" s="98"/>
      <c r="H1509" s="98"/>
      <c r="I1509" s="54" t="e">
        <f t="shared" si="102"/>
        <v>#DIV/0!</v>
      </c>
      <c r="J1509" s="53"/>
      <c r="K1509" s="53"/>
      <c r="L1509" s="53" t="s">
        <v>840</v>
      </c>
      <c r="M1509" s="59"/>
    </row>
    <row r="1510" spans="1:13" ht="60" customHeight="1" outlineLevel="4" x14ac:dyDescent="0.25">
      <c r="A1510" s="110">
        <v>646</v>
      </c>
      <c r="B1510" s="144" t="s">
        <v>2256</v>
      </c>
      <c r="C1510" s="106" t="s">
        <v>1164</v>
      </c>
      <c r="D1510" s="53">
        <v>2</v>
      </c>
      <c r="E1510" s="53" t="s">
        <v>2295</v>
      </c>
      <c r="F1510" s="54">
        <v>24648.214285714283</v>
      </c>
      <c r="G1510" s="98"/>
      <c r="H1510" s="98"/>
      <c r="I1510" s="54" t="e">
        <f t="shared" si="102"/>
        <v>#DIV/0!</v>
      </c>
      <c r="J1510" s="53"/>
      <c r="K1510" s="53"/>
      <c r="L1510" s="53" t="s">
        <v>840</v>
      </c>
      <c r="M1510" s="59"/>
    </row>
    <row r="1511" spans="1:13" ht="15" customHeight="1" outlineLevel="4" x14ac:dyDescent="0.25">
      <c r="A1511" s="110">
        <v>647</v>
      </c>
      <c r="B1511" s="144" t="s">
        <v>2257</v>
      </c>
      <c r="C1511" s="106" t="s">
        <v>1164</v>
      </c>
      <c r="D1511" s="53">
        <v>1</v>
      </c>
      <c r="E1511" s="53" t="s">
        <v>4237</v>
      </c>
      <c r="F1511" s="54">
        <v>62499.999999999993</v>
      </c>
      <c r="G1511" s="98"/>
      <c r="H1511" s="98"/>
      <c r="I1511" s="54" t="e">
        <f t="shared" si="102"/>
        <v>#DIV/0!</v>
      </c>
      <c r="J1511" s="53"/>
      <c r="K1511" s="53"/>
      <c r="L1511" s="53" t="s">
        <v>840</v>
      </c>
      <c r="M1511" s="59"/>
    </row>
    <row r="1512" spans="1:13" ht="15" customHeight="1" outlineLevel="4" x14ac:dyDescent="0.25">
      <c r="A1512" s="110">
        <v>648</v>
      </c>
      <c r="B1512" s="144" t="s">
        <v>2140</v>
      </c>
      <c r="C1512" s="106" t="s">
        <v>1164</v>
      </c>
      <c r="D1512" s="53">
        <v>2</v>
      </c>
      <c r="E1512" s="53" t="s">
        <v>2295</v>
      </c>
      <c r="F1512" s="54">
        <v>8035.7142857142853</v>
      </c>
      <c r="G1512" s="98"/>
      <c r="H1512" s="98"/>
      <c r="I1512" s="54" t="e">
        <f t="shared" si="102"/>
        <v>#DIV/0!</v>
      </c>
      <c r="J1512" s="53"/>
      <c r="K1512" s="53"/>
      <c r="L1512" s="53" t="s">
        <v>840</v>
      </c>
      <c r="M1512" s="59"/>
    </row>
    <row r="1513" spans="1:13" ht="15" customHeight="1" outlineLevel="4" x14ac:dyDescent="0.25">
      <c r="A1513" s="110">
        <v>649</v>
      </c>
      <c r="B1513" s="144" t="s">
        <v>2258</v>
      </c>
      <c r="C1513" s="106" t="s">
        <v>1164</v>
      </c>
      <c r="D1513" s="53">
        <v>1</v>
      </c>
      <c r="E1513" s="53" t="s">
        <v>4237</v>
      </c>
      <c r="F1513" s="54">
        <v>62499.999999999993</v>
      </c>
      <c r="G1513" s="98"/>
      <c r="H1513" s="98"/>
      <c r="I1513" s="54" t="e">
        <f t="shared" si="102"/>
        <v>#DIV/0!</v>
      </c>
      <c r="J1513" s="53"/>
      <c r="K1513" s="53"/>
      <c r="L1513" s="53" t="s">
        <v>840</v>
      </c>
      <c r="M1513" s="59"/>
    </row>
    <row r="1514" spans="1:13" ht="15" customHeight="1" outlineLevel="4" x14ac:dyDescent="0.25">
      <c r="A1514" s="110">
        <v>650</v>
      </c>
      <c r="B1514" s="144" t="s">
        <v>2259</v>
      </c>
      <c r="C1514" s="106" t="s">
        <v>1164</v>
      </c>
      <c r="D1514" s="53">
        <v>5</v>
      </c>
      <c r="E1514" s="53" t="s">
        <v>724</v>
      </c>
      <c r="F1514" s="54">
        <v>138915.44642857142</v>
      </c>
      <c r="G1514" s="98"/>
      <c r="H1514" s="98"/>
      <c r="I1514" s="54" t="e">
        <f t="shared" si="102"/>
        <v>#DIV/0!</v>
      </c>
      <c r="J1514" s="53"/>
      <c r="K1514" s="53"/>
      <c r="L1514" s="53" t="s">
        <v>840</v>
      </c>
      <c r="M1514" s="59"/>
    </row>
    <row r="1515" spans="1:13" ht="15" customHeight="1" outlineLevel="4" x14ac:dyDescent="0.25">
      <c r="A1515" s="110">
        <v>651</v>
      </c>
      <c r="B1515" s="144" t="s">
        <v>2260</v>
      </c>
      <c r="C1515" s="106" t="s">
        <v>1164</v>
      </c>
      <c r="D1515" s="53">
        <v>4</v>
      </c>
      <c r="E1515" s="53" t="s">
        <v>4234</v>
      </c>
      <c r="F1515" s="54">
        <v>199999.99999999997</v>
      </c>
      <c r="G1515" s="98"/>
      <c r="H1515" s="98"/>
      <c r="I1515" s="54" t="e">
        <f t="shared" si="102"/>
        <v>#DIV/0!</v>
      </c>
      <c r="J1515" s="53"/>
      <c r="K1515" s="53"/>
      <c r="L1515" s="53" t="s">
        <v>840</v>
      </c>
      <c r="M1515" s="59"/>
    </row>
    <row r="1516" spans="1:13" ht="15" customHeight="1" outlineLevel="4" x14ac:dyDescent="0.25">
      <c r="A1516" s="110">
        <v>652</v>
      </c>
      <c r="B1516" s="144" t="s">
        <v>2260</v>
      </c>
      <c r="C1516" s="106" t="s">
        <v>1164</v>
      </c>
      <c r="D1516" s="53">
        <v>1</v>
      </c>
      <c r="E1516" s="53" t="s">
        <v>4234</v>
      </c>
      <c r="F1516" s="54">
        <v>99184.82142857142</v>
      </c>
      <c r="G1516" s="98"/>
      <c r="H1516" s="98"/>
      <c r="I1516" s="54" t="e">
        <f t="shared" si="102"/>
        <v>#DIV/0!</v>
      </c>
      <c r="J1516" s="53"/>
      <c r="K1516" s="53"/>
      <c r="L1516" s="53" t="s">
        <v>840</v>
      </c>
      <c r="M1516" s="59"/>
    </row>
    <row r="1517" spans="1:13" ht="15" customHeight="1" outlineLevel="4" x14ac:dyDescent="0.25">
      <c r="A1517" s="110">
        <v>653</v>
      </c>
      <c r="B1517" s="144" t="s">
        <v>2261</v>
      </c>
      <c r="C1517" s="106" t="s">
        <v>1164</v>
      </c>
      <c r="D1517" s="53">
        <v>2</v>
      </c>
      <c r="E1517" s="53" t="s">
        <v>4234</v>
      </c>
      <c r="F1517" s="54">
        <v>98237.499999999985</v>
      </c>
      <c r="G1517" s="98"/>
      <c r="H1517" s="98"/>
      <c r="I1517" s="54" t="e">
        <f t="shared" si="102"/>
        <v>#DIV/0!</v>
      </c>
      <c r="J1517" s="53"/>
      <c r="K1517" s="53"/>
      <c r="L1517" s="53" t="s">
        <v>840</v>
      </c>
      <c r="M1517" s="59"/>
    </row>
    <row r="1518" spans="1:13" ht="15" customHeight="1" outlineLevel="4" x14ac:dyDescent="0.25">
      <c r="A1518" s="110">
        <v>654</v>
      </c>
      <c r="B1518" s="144" t="s">
        <v>2262</v>
      </c>
      <c r="C1518" s="106" t="s">
        <v>1164</v>
      </c>
      <c r="D1518" s="53">
        <v>1</v>
      </c>
      <c r="E1518" s="53" t="s">
        <v>4234</v>
      </c>
      <c r="F1518" s="54">
        <v>125445.5357142857</v>
      </c>
      <c r="G1518" s="98"/>
      <c r="H1518" s="98"/>
      <c r="I1518" s="54" t="e">
        <f t="shared" si="102"/>
        <v>#DIV/0!</v>
      </c>
      <c r="J1518" s="53"/>
      <c r="K1518" s="53"/>
      <c r="L1518" s="53" t="s">
        <v>840</v>
      </c>
      <c r="M1518" s="59"/>
    </row>
    <row r="1519" spans="1:13" ht="15" customHeight="1" outlineLevel="4" x14ac:dyDescent="0.25">
      <c r="A1519" s="110">
        <v>655</v>
      </c>
      <c r="B1519" s="144" t="s">
        <v>2263</v>
      </c>
      <c r="C1519" s="106" t="s">
        <v>1164</v>
      </c>
      <c r="D1519" s="53">
        <v>1</v>
      </c>
      <c r="E1519" s="53" t="s">
        <v>4234</v>
      </c>
      <c r="F1519" s="54">
        <v>113858.03571428571</v>
      </c>
      <c r="G1519" s="98"/>
      <c r="H1519" s="98"/>
      <c r="I1519" s="54" t="e">
        <f t="shared" si="102"/>
        <v>#DIV/0!</v>
      </c>
      <c r="J1519" s="53"/>
      <c r="K1519" s="53"/>
      <c r="L1519" s="53" t="s">
        <v>840</v>
      </c>
      <c r="M1519" s="59"/>
    </row>
    <row r="1520" spans="1:13" ht="15" customHeight="1" outlineLevel="4" x14ac:dyDescent="0.25">
      <c r="A1520" s="110">
        <v>656</v>
      </c>
      <c r="B1520" s="144" t="s">
        <v>2264</v>
      </c>
      <c r="C1520" s="106" t="s">
        <v>1164</v>
      </c>
      <c r="D1520" s="53">
        <v>2</v>
      </c>
      <c r="E1520" s="53" t="s">
        <v>2295</v>
      </c>
      <c r="F1520" s="54">
        <v>6251.7857142857138</v>
      </c>
      <c r="G1520" s="98"/>
      <c r="H1520" s="98"/>
      <c r="I1520" s="54" t="e">
        <f t="shared" si="102"/>
        <v>#DIV/0!</v>
      </c>
      <c r="J1520" s="53"/>
      <c r="K1520" s="53"/>
      <c r="L1520" s="53" t="s">
        <v>840</v>
      </c>
      <c r="M1520" s="59"/>
    </row>
    <row r="1521" spans="1:13" ht="30" customHeight="1" outlineLevel="4" x14ac:dyDescent="0.25">
      <c r="A1521" s="110">
        <v>657</v>
      </c>
      <c r="B1521" s="144" t="s">
        <v>2265</v>
      </c>
      <c r="C1521" s="106" t="s">
        <v>1164</v>
      </c>
      <c r="D1521" s="53">
        <v>1</v>
      </c>
      <c r="E1521" s="53" t="s">
        <v>4234</v>
      </c>
      <c r="F1521" s="54">
        <v>40186.607142857138</v>
      </c>
      <c r="G1521" s="98"/>
      <c r="H1521" s="98"/>
      <c r="I1521" s="54" t="e">
        <f t="shared" si="102"/>
        <v>#DIV/0!</v>
      </c>
      <c r="J1521" s="53"/>
      <c r="K1521" s="53"/>
      <c r="L1521" s="53" t="s">
        <v>840</v>
      </c>
      <c r="M1521" s="59"/>
    </row>
    <row r="1522" spans="1:13" ht="30" customHeight="1" outlineLevel="4" x14ac:dyDescent="0.25">
      <c r="A1522" s="110">
        <v>658</v>
      </c>
      <c r="B1522" s="144" t="s">
        <v>2266</v>
      </c>
      <c r="C1522" s="106" t="s">
        <v>1164</v>
      </c>
      <c r="D1522" s="53">
        <v>1</v>
      </c>
      <c r="E1522" s="53" t="s">
        <v>4234</v>
      </c>
      <c r="F1522" s="54">
        <v>40186.607142857138</v>
      </c>
      <c r="G1522" s="98"/>
      <c r="H1522" s="98"/>
      <c r="I1522" s="54" t="e">
        <f t="shared" si="102"/>
        <v>#DIV/0!</v>
      </c>
      <c r="J1522" s="53"/>
      <c r="K1522" s="53"/>
      <c r="L1522" s="53" t="s">
        <v>840</v>
      </c>
      <c r="M1522" s="59"/>
    </row>
    <row r="1523" spans="1:13" ht="120" customHeight="1" outlineLevel="4" x14ac:dyDescent="0.25">
      <c r="A1523" s="110">
        <v>659</v>
      </c>
      <c r="B1523" s="144" t="s">
        <v>2267</v>
      </c>
      <c r="C1523" s="106" t="s">
        <v>1164</v>
      </c>
      <c r="D1523" s="53">
        <v>1</v>
      </c>
      <c r="E1523" s="53" t="s">
        <v>724</v>
      </c>
      <c r="F1523" s="54">
        <v>249999.99999999997</v>
      </c>
      <c r="G1523" s="98"/>
      <c r="H1523" s="98"/>
      <c r="I1523" s="54" t="e">
        <f t="shared" si="102"/>
        <v>#DIV/0!</v>
      </c>
      <c r="J1523" s="53"/>
      <c r="K1523" s="53"/>
      <c r="L1523" s="53" t="s">
        <v>840</v>
      </c>
      <c r="M1523" s="59"/>
    </row>
    <row r="1524" spans="1:13" ht="30" customHeight="1" outlineLevel="4" x14ac:dyDescent="0.25">
      <c r="A1524" s="110">
        <v>660</v>
      </c>
      <c r="B1524" s="144" t="s">
        <v>2268</v>
      </c>
      <c r="C1524" s="106" t="s">
        <v>1164</v>
      </c>
      <c r="D1524" s="53">
        <v>1</v>
      </c>
      <c r="E1524" s="53" t="s">
        <v>724</v>
      </c>
      <c r="F1524" s="54">
        <v>249999.99999999997</v>
      </c>
      <c r="G1524" s="98"/>
      <c r="H1524" s="98"/>
      <c r="I1524" s="54" t="e">
        <f t="shared" si="102"/>
        <v>#DIV/0!</v>
      </c>
      <c r="J1524" s="53"/>
      <c r="K1524" s="53"/>
      <c r="L1524" s="53" t="s">
        <v>840</v>
      </c>
      <c r="M1524" s="59"/>
    </row>
    <row r="1525" spans="1:13" ht="30" customHeight="1" outlineLevel="4" x14ac:dyDescent="0.25">
      <c r="A1525" s="110">
        <v>661</v>
      </c>
      <c r="B1525" s="144" t="s">
        <v>2269</v>
      </c>
      <c r="C1525" s="106" t="s">
        <v>1164</v>
      </c>
      <c r="D1525" s="53">
        <v>1</v>
      </c>
      <c r="E1525" s="53" t="s">
        <v>724</v>
      </c>
      <c r="F1525" s="54">
        <v>249999.99999999997</v>
      </c>
      <c r="G1525" s="98"/>
      <c r="H1525" s="98"/>
      <c r="I1525" s="54" t="e">
        <f t="shared" si="102"/>
        <v>#DIV/0!</v>
      </c>
      <c r="J1525" s="53"/>
      <c r="K1525" s="53"/>
      <c r="L1525" s="53" t="s">
        <v>840</v>
      </c>
      <c r="M1525" s="59"/>
    </row>
    <row r="1526" spans="1:13" ht="105" customHeight="1" outlineLevel="4" x14ac:dyDescent="0.25">
      <c r="A1526" s="110">
        <v>662</v>
      </c>
      <c r="B1526" s="144" t="s">
        <v>2270</v>
      </c>
      <c r="C1526" s="106" t="s">
        <v>1164</v>
      </c>
      <c r="D1526" s="53">
        <v>1</v>
      </c>
      <c r="E1526" s="53" t="s">
        <v>724</v>
      </c>
      <c r="F1526" s="54">
        <v>249999.99999999997</v>
      </c>
      <c r="G1526" s="98"/>
      <c r="H1526" s="98"/>
      <c r="I1526" s="54" t="e">
        <f t="shared" si="102"/>
        <v>#DIV/0!</v>
      </c>
      <c r="J1526" s="53"/>
      <c r="K1526" s="53"/>
      <c r="L1526" s="53" t="s">
        <v>840</v>
      </c>
      <c r="M1526" s="59"/>
    </row>
    <row r="1527" spans="1:13" ht="105" customHeight="1" outlineLevel="4" x14ac:dyDescent="0.25">
      <c r="A1527" s="110">
        <v>663</v>
      </c>
      <c r="B1527" s="144" t="s">
        <v>2271</v>
      </c>
      <c r="C1527" s="106" t="s">
        <v>1164</v>
      </c>
      <c r="D1527" s="53">
        <v>1</v>
      </c>
      <c r="E1527" s="53" t="s">
        <v>724</v>
      </c>
      <c r="F1527" s="54">
        <v>249999.99999999997</v>
      </c>
      <c r="G1527" s="98"/>
      <c r="H1527" s="98"/>
      <c r="I1527" s="54" t="e">
        <f t="shared" si="102"/>
        <v>#DIV/0!</v>
      </c>
      <c r="J1527" s="53"/>
      <c r="K1527" s="53"/>
      <c r="L1527" s="53" t="s">
        <v>840</v>
      </c>
      <c r="M1527" s="59"/>
    </row>
    <row r="1528" spans="1:13" ht="105" customHeight="1" outlineLevel="4" x14ac:dyDescent="0.25">
      <c r="A1528" s="110">
        <v>664</v>
      </c>
      <c r="B1528" s="144" t="s">
        <v>2272</v>
      </c>
      <c r="C1528" s="106" t="s">
        <v>1164</v>
      </c>
      <c r="D1528" s="53">
        <v>1</v>
      </c>
      <c r="E1528" s="53" t="s">
        <v>724</v>
      </c>
      <c r="F1528" s="54">
        <v>249999.99999999997</v>
      </c>
      <c r="G1528" s="98"/>
      <c r="H1528" s="98"/>
      <c r="I1528" s="54" t="e">
        <f t="shared" si="102"/>
        <v>#DIV/0!</v>
      </c>
      <c r="J1528" s="53"/>
      <c r="K1528" s="53"/>
      <c r="L1528" s="53" t="s">
        <v>840</v>
      </c>
      <c r="M1528" s="59"/>
    </row>
    <row r="1529" spans="1:13" ht="105" customHeight="1" outlineLevel="4" x14ac:dyDescent="0.25">
      <c r="A1529" s="110">
        <v>665</v>
      </c>
      <c r="B1529" s="144" t="s">
        <v>2273</v>
      </c>
      <c r="C1529" s="106" t="s">
        <v>1164</v>
      </c>
      <c r="D1529" s="53">
        <v>1</v>
      </c>
      <c r="E1529" s="53" t="s">
        <v>724</v>
      </c>
      <c r="F1529" s="54">
        <v>249999.99999999997</v>
      </c>
      <c r="G1529" s="98"/>
      <c r="H1529" s="98"/>
      <c r="I1529" s="54" t="e">
        <f t="shared" si="102"/>
        <v>#DIV/0!</v>
      </c>
      <c r="J1529" s="53"/>
      <c r="K1529" s="53"/>
      <c r="L1529" s="53" t="s">
        <v>840</v>
      </c>
      <c r="M1529" s="59"/>
    </row>
    <row r="1530" spans="1:13" ht="120" customHeight="1" outlineLevel="4" x14ac:dyDescent="0.25">
      <c r="A1530" s="110">
        <v>666</v>
      </c>
      <c r="B1530" s="144" t="s">
        <v>2274</v>
      </c>
      <c r="C1530" s="106" t="s">
        <v>1164</v>
      </c>
      <c r="D1530" s="53">
        <v>1</v>
      </c>
      <c r="E1530" s="53" t="s">
        <v>724</v>
      </c>
      <c r="F1530" s="54">
        <v>249999.99999999997</v>
      </c>
      <c r="G1530" s="98"/>
      <c r="H1530" s="98"/>
      <c r="I1530" s="54" t="e">
        <f t="shared" si="102"/>
        <v>#DIV/0!</v>
      </c>
      <c r="J1530" s="53"/>
      <c r="K1530" s="53"/>
      <c r="L1530" s="53" t="s">
        <v>840</v>
      </c>
      <c r="M1530" s="59"/>
    </row>
    <row r="1531" spans="1:13" ht="105" customHeight="1" outlineLevel="4" x14ac:dyDescent="0.25">
      <c r="A1531" s="110">
        <v>667</v>
      </c>
      <c r="B1531" s="144" t="s">
        <v>2275</v>
      </c>
      <c r="C1531" s="106" t="s">
        <v>1164</v>
      </c>
      <c r="D1531" s="53">
        <v>1</v>
      </c>
      <c r="E1531" s="53" t="s">
        <v>724</v>
      </c>
      <c r="F1531" s="54">
        <v>249999.99999999997</v>
      </c>
      <c r="G1531" s="98"/>
      <c r="H1531" s="98"/>
      <c r="I1531" s="54" t="e">
        <f t="shared" si="102"/>
        <v>#DIV/0!</v>
      </c>
      <c r="J1531" s="53"/>
      <c r="K1531" s="53"/>
      <c r="L1531" s="53" t="s">
        <v>840</v>
      </c>
      <c r="M1531" s="59"/>
    </row>
    <row r="1532" spans="1:13" ht="60" customHeight="1" outlineLevel="4" x14ac:dyDescent="0.25">
      <c r="A1532" s="110">
        <v>668</v>
      </c>
      <c r="B1532" s="144" t="s">
        <v>2276</v>
      </c>
      <c r="C1532" s="106" t="s">
        <v>1164</v>
      </c>
      <c r="D1532" s="53">
        <v>1</v>
      </c>
      <c r="E1532" s="53" t="s">
        <v>724</v>
      </c>
      <c r="F1532" s="54">
        <v>249999.99999999997</v>
      </c>
      <c r="G1532" s="98"/>
      <c r="H1532" s="98"/>
      <c r="I1532" s="54" t="e">
        <f t="shared" si="102"/>
        <v>#DIV/0!</v>
      </c>
      <c r="J1532" s="53"/>
      <c r="K1532" s="53"/>
      <c r="L1532" s="53" t="s">
        <v>840</v>
      </c>
      <c r="M1532" s="59"/>
    </row>
    <row r="1533" spans="1:13" ht="45" customHeight="1" outlineLevel="4" x14ac:dyDescent="0.25">
      <c r="A1533" s="110">
        <v>669</v>
      </c>
      <c r="B1533" s="144" t="s">
        <v>2277</v>
      </c>
      <c r="C1533" s="106" t="s">
        <v>1164</v>
      </c>
      <c r="D1533" s="53">
        <v>1</v>
      </c>
      <c r="E1533" s="53" t="s">
        <v>724</v>
      </c>
      <c r="F1533" s="54">
        <v>325892.8571428571</v>
      </c>
      <c r="G1533" s="98"/>
      <c r="H1533" s="98"/>
      <c r="I1533" s="54" t="e">
        <f t="shared" si="102"/>
        <v>#DIV/0!</v>
      </c>
      <c r="J1533" s="53"/>
      <c r="K1533" s="53"/>
      <c r="L1533" s="53" t="s">
        <v>840</v>
      </c>
      <c r="M1533" s="59"/>
    </row>
    <row r="1534" spans="1:13" ht="60" customHeight="1" outlineLevel="4" x14ac:dyDescent="0.25">
      <c r="A1534" s="110">
        <v>670</v>
      </c>
      <c r="B1534" s="144" t="s">
        <v>2278</v>
      </c>
      <c r="C1534" s="106" t="s">
        <v>1164</v>
      </c>
      <c r="D1534" s="53">
        <v>1</v>
      </c>
      <c r="E1534" s="53" t="s">
        <v>724</v>
      </c>
      <c r="F1534" s="54">
        <v>249999.99999999997</v>
      </c>
      <c r="G1534" s="98"/>
      <c r="H1534" s="98"/>
      <c r="I1534" s="54" t="e">
        <f t="shared" si="102"/>
        <v>#DIV/0!</v>
      </c>
      <c r="J1534" s="53"/>
      <c r="K1534" s="53"/>
      <c r="L1534" s="53" t="s">
        <v>840</v>
      </c>
      <c r="M1534" s="59"/>
    </row>
    <row r="1535" spans="1:13" ht="15" customHeight="1" outlineLevel="4" x14ac:dyDescent="0.25">
      <c r="A1535" s="110">
        <v>671</v>
      </c>
      <c r="B1535" s="144" t="s">
        <v>2279</v>
      </c>
      <c r="C1535" s="106" t="s">
        <v>1164</v>
      </c>
      <c r="D1535" s="53">
        <v>1</v>
      </c>
      <c r="E1535" s="53" t="s">
        <v>724</v>
      </c>
      <c r="F1535" s="54">
        <v>401785.71428571426</v>
      </c>
      <c r="G1535" s="98"/>
      <c r="H1535" s="98"/>
      <c r="I1535" s="54" t="e">
        <f t="shared" si="102"/>
        <v>#DIV/0!</v>
      </c>
      <c r="J1535" s="53"/>
      <c r="K1535" s="53"/>
      <c r="L1535" s="53" t="s">
        <v>840</v>
      </c>
      <c r="M1535" s="59"/>
    </row>
    <row r="1536" spans="1:13" ht="15" customHeight="1" outlineLevel="4" x14ac:dyDescent="0.25">
      <c r="A1536" s="110">
        <v>672</v>
      </c>
      <c r="B1536" s="144" t="s">
        <v>2280</v>
      </c>
      <c r="C1536" s="106" t="s">
        <v>1164</v>
      </c>
      <c r="D1536" s="53">
        <v>1</v>
      </c>
      <c r="E1536" s="53" t="s">
        <v>724</v>
      </c>
      <c r="F1536" s="54">
        <v>249999.99999999997</v>
      </c>
      <c r="G1536" s="98"/>
      <c r="H1536" s="98"/>
      <c r="I1536" s="54" t="e">
        <f t="shared" si="102"/>
        <v>#DIV/0!</v>
      </c>
      <c r="J1536" s="53"/>
      <c r="K1536" s="53"/>
      <c r="L1536" s="53" t="s">
        <v>840</v>
      </c>
      <c r="M1536" s="59"/>
    </row>
    <row r="1537" spans="1:18" ht="15" customHeight="1" outlineLevel="4" x14ac:dyDescent="0.25">
      <c r="A1537" s="110">
        <v>673</v>
      </c>
      <c r="B1537" s="144" t="s">
        <v>2281</v>
      </c>
      <c r="C1537" s="106" t="s">
        <v>1164</v>
      </c>
      <c r="D1537" s="53">
        <v>1</v>
      </c>
      <c r="E1537" s="53" t="s">
        <v>724</v>
      </c>
      <c r="F1537" s="54">
        <v>116071.42857142857</v>
      </c>
      <c r="G1537" s="98"/>
      <c r="H1537" s="98"/>
      <c r="I1537" s="54" t="e">
        <f t="shared" si="102"/>
        <v>#DIV/0!</v>
      </c>
      <c r="J1537" s="53"/>
      <c r="K1537" s="53"/>
      <c r="L1537" s="53" t="s">
        <v>840</v>
      </c>
      <c r="M1537" s="59"/>
    </row>
    <row r="1538" spans="1:18" ht="30" customHeight="1" outlineLevel="4" x14ac:dyDescent="0.25">
      <c r="A1538" s="110">
        <v>674</v>
      </c>
      <c r="B1538" s="144" t="s">
        <v>2282</v>
      </c>
      <c r="C1538" s="106" t="s">
        <v>1164</v>
      </c>
      <c r="D1538" s="53">
        <v>0.2</v>
      </c>
      <c r="E1538" s="53" t="s">
        <v>1572</v>
      </c>
      <c r="F1538" s="54">
        <v>1192.3214285714284</v>
      </c>
      <c r="G1538" s="98"/>
      <c r="H1538" s="98"/>
      <c r="I1538" s="54" t="e">
        <f t="shared" si="102"/>
        <v>#DIV/0!</v>
      </c>
      <c r="J1538" s="53"/>
      <c r="K1538" s="53"/>
      <c r="L1538" s="53" t="s">
        <v>840</v>
      </c>
      <c r="M1538" s="59"/>
    </row>
    <row r="1539" spans="1:18" ht="30" customHeight="1" outlineLevel="4" x14ac:dyDescent="0.25">
      <c r="A1539" s="110">
        <v>675</v>
      </c>
      <c r="B1539" s="144" t="s">
        <v>2283</v>
      </c>
      <c r="C1539" s="106" t="s">
        <v>1164</v>
      </c>
      <c r="D1539" s="53">
        <v>0.05</v>
      </c>
      <c r="E1539" s="53" t="s">
        <v>1572</v>
      </c>
      <c r="F1539" s="54">
        <v>228.97321428571428</v>
      </c>
      <c r="G1539" s="98"/>
      <c r="H1539" s="98"/>
      <c r="I1539" s="54" t="e">
        <f t="shared" si="102"/>
        <v>#DIV/0!</v>
      </c>
      <c r="J1539" s="53"/>
      <c r="K1539" s="53"/>
      <c r="L1539" s="53" t="s">
        <v>840</v>
      </c>
      <c r="M1539" s="59"/>
    </row>
    <row r="1540" spans="1:18" ht="15" customHeight="1" outlineLevel="4" x14ac:dyDescent="0.25">
      <c r="A1540" s="110">
        <v>676</v>
      </c>
      <c r="B1540" s="144" t="s">
        <v>2284</v>
      </c>
      <c r="C1540" s="106" t="s">
        <v>1164</v>
      </c>
      <c r="D1540" s="53">
        <v>6</v>
      </c>
      <c r="E1540" s="53" t="s">
        <v>4234</v>
      </c>
      <c r="F1540" s="54">
        <v>54455.357142857145</v>
      </c>
      <c r="G1540" s="98"/>
      <c r="H1540" s="98"/>
      <c r="I1540" s="54" t="e">
        <f t="shared" si="102"/>
        <v>#DIV/0!</v>
      </c>
      <c r="J1540" s="53"/>
      <c r="K1540" s="53"/>
      <c r="L1540" s="53" t="s">
        <v>840</v>
      </c>
      <c r="M1540" s="59"/>
    </row>
    <row r="1541" spans="1:18" ht="15" customHeight="1" outlineLevel="4" x14ac:dyDescent="0.25">
      <c r="A1541" s="110">
        <v>677</v>
      </c>
      <c r="B1541" s="144" t="s">
        <v>2284</v>
      </c>
      <c r="C1541" s="106" t="s">
        <v>1164</v>
      </c>
      <c r="D1541" s="53">
        <v>5</v>
      </c>
      <c r="E1541" s="53" t="s">
        <v>4234</v>
      </c>
      <c r="F1541" s="54">
        <v>390499.99999999994</v>
      </c>
      <c r="G1541" s="98"/>
      <c r="H1541" s="98"/>
      <c r="I1541" s="54" t="e">
        <f t="shared" si="102"/>
        <v>#DIV/0!</v>
      </c>
      <c r="J1541" s="53"/>
      <c r="K1541" s="53"/>
      <c r="L1541" s="53" t="s">
        <v>840</v>
      </c>
      <c r="M1541" s="59"/>
    </row>
    <row r="1542" spans="1:18" ht="90" customHeight="1" outlineLevel="4" x14ac:dyDescent="0.25">
      <c r="A1542" s="110">
        <v>678</v>
      </c>
      <c r="B1542" s="144" t="s">
        <v>2285</v>
      </c>
      <c r="C1542" s="106" t="s">
        <v>1164</v>
      </c>
      <c r="D1542" s="53">
        <v>1</v>
      </c>
      <c r="E1542" s="53" t="s">
        <v>4237</v>
      </c>
      <c r="F1542" s="54">
        <v>249999.99999999997</v>
      </c>
      <c r="G1542" s="98"/>
      <c r="H1542" s="98"/>
      <c r="I1542" s="54" t="e">
        <f t="shared" si="102"/>
        <v>#DIV/0!</v>
      </c>
      <c r="J1542" s="53"/>
      <c r="K1542" s="53"/>
      <c r="L1542" s="53" t="s">
        <v>840</v>
      </c>
      <c r="M1542" s="59"/>
    </row>
    <row r="1543" spans="1:18" ht="75" customHeight="1" outlineLevel="4" x14ac:dyDescent="0.25">
      <c r="A1543" s="110">
        <v>679</v>
      </c>
      <c r="B1543" s="144" t="s">
        <v>2286</v>
      </c>
      <c r="C1543" s="106" t="s">
        <v>1164</v>
      </c>
      <c r="D1543" s="53">
        <v>1</v>
      </c>
      <c r="E1543" s="53" t="s">
        <v>4234</v>
      </c>
      <c r="F1543" s="54">
        <v>249999.99999999997</v>
      </c>
      <c r="G1543" s="98"/>
      <c r="H1543" s="98"/>
      <c r="I1543" s="54" t="e">
        <f t="shared" si="102"/>
        <v>#DIV/0!</v>
      </c>
      <c r="J1543" s="53"/>
      <c r="K1543" s="53"/>
      <c r="L1543" s="53" t="s">
        <v>840</v>
      </c>
      <c r="M1543" s="59"/>
    </row>
    <row r="1544" spans="1:18" ht="90" customHeight="1" outlineLevel="4" x14ac:dyDescent="0.25">
      <c r="A1544" s="110">
        <v>680</v>
      </c>
      <c r="B1544" s="144" t="s">
        <v>2287</v>
      </c>
      <c r="C1544" s="106" t="s">
        <v>1164</v>
      </c>
      <c r="D1544" s="53">
        <v>1</v>
      </c>
      <c r="E1544" s="53" t="s">
        <v>4234</v>
      </c>
      <c r="F1544" s="54">
        <v>249999.99999999997</v>
      </c>
      <c r="G1544" s="98"/>
      <c r="H1544" s="98"/>
      <c r="I1544" s="54" t="e">
        <f t="shared" si="102"/>
        <v>#DIV/0!</v>
      </c>
      <c r="J1544" s="53"/>
      <c r="K1544" s="53"/>
      <c r="L1544" s="53" t="s">
        <v>840</v>
      </c>
      <c r="M1544" s="59"/>
    </row>
    <row r="1545" spans="1:18" ht="90" customHeight="1" outlineLevel="4" x14ac:dyDescent="0.25">
      <c r="A1545" s="110">
        <v>681</v>
      </c>
      <c r="B1545" s="144" t="s">
        <v>2288</v>
      </c>
      <c r="C1545" s="106" t="s">
        <v>1164</v>
      </c>
      <c r="D1545" s="53">
        <v>1</v>
      </c>
      <c r="E1545" s="53" t="s">
        <v>4234</v>
      </c>
      <c r="F1545" s="54">
        <v>249999.99999999997</v>
      </c>
      <c r="G1545" s="98"/>
      <c r="H1545" s="98"/>
      <c r="I1545" s="54" t="e">
        <f t="shared" si="102"/>
        <v>#DIV/0!</v>
      </c>
      <c r="J1545" s="53"/>
      <c r="K1545" s="53"/>
      <c r="L1545" s="53" t="s">
        <v>840</v>
      </c>
      <c r="M1545" s="59"/>
    </row>
    <row r="1546" spans="1:18" ht="75" customHeight="1" outlineLevel="4" x14ac:dyDescent="0.25">
      <c r="A1546" s="110">
        <v>682</v>
      </c>
      <c r="B1546" s="144" t="s">
        <v>2289</v>
      </c>
      <c r="C1546" s="106" t="s">
        <v>1164</v>
      </c>
      <c r="D1546" s="53">
        <v>1</v>
      </c>
      <c r="E1546" s="53" t="s">
        <v>4234</v>
      </c>
      <c r="F1546" s="54">
        <v>249999.99999999997</v>
      </c>
      <c r="G1546" s="98"/>
      <c r="H1546" s="98"/>
      <c r="I1546" s="54" t="e">
        <f t="shared" si="102"/>
        <v>#DIV/0!</v>
      </c>
      <c r="J1546" s="53"/>
      <c r="K1546" s="53"/>
      <c r="L1546" s="53" t="s">
        <v>840</v>
      </c>
      <c r="M1546" s="59"/>
    </row>
    <row r="1547" spans="1:18" ht="105" customHeight="1" outlineLevel="4" x14ac:dyDescent="0.25">
      <c r="A1547" s="110">
        <v>683</v>
      </c>
      <c r="B1547" s="144" t="s">
        <v>2290</v>
      </c>
      <c r="C1547" s="106" t="s">
        <v>1164</v>
      </c>
      <c r="D1547" s="53">
        <v>1</v>
      </c>
      <c r="E1547" s="53" t="s">
        <v>4234</v>
      </c>
      <c r="F1547" s="54">
        <v>249999.99999999997</v>
      </c>
      <c r="G1547" s="98"/>
      <c r="H1547" s="98"/>
      <c r="I1547" s="54" t="e">
        <f t="shared" si="102"/>
        <v>#DIV/0!</v>
      </c>
      <c r="J1547" s="53"/>
      <c r="K1547" s="53"/>
      <c r="L1547" s="53" t="s">
        <v>840</v>
      </c>
      <c r="M1547" s="59"/>
    </row>
    <row r="1548" spans="1:18" ht="105" customHeight="1" outlineLevel="4" x14ac:dyDescent="0.25">
      <c r="A1548" s="110">
        <v>684</v>
      </c>
      <c r="B1548" s="144" t="s">
        <v>2291</v>
      </c>
      <c r="C1548" s="106" t="s">
        <v>1164</v>
      </c>
      <c r="D1548" s="53">
        <v>1</v>
      </c>
      <c r="E1548" s="53" t="s">
        <v>4234</v>
      </c>
      <c r="F1548" s="54">
        <v>249999.99999999997</v>
      </c>
      <c r="G1548" s="98"/>
      <c r="H1548" s="98"/>
      <c r="I1548" s="54" t="e">
        <f t="shared" si="102"/>
        <v>#DIV/0!</v>
      </c>
      <c r="J1548" s="53"/>
      <c r="K1548" s="53"/>
      <c r="L1548" s="53" t="s">
        <v>840</v>
      </c>
      <c r="M1548" s="59"/>
    </row>
    <row r="1549" spans="1:18" s="34" customFormat="1" ht="45" hidden="1" outlineLevel="4" x14ac:dyDescent="0.25">
      <c r="A1549" s="110">
        <v>685</v>
      </c>
      <c r="B1549" s="121" t="s">
        <v>1904</v>
      </c>
      <c r="C1549" s="106" t="s">
        <v>4549</v>
      </c>
      <c r="D1549" s="110">
        <v>12</v>
      </c>
      <c r="E1549" s="110" t="s">
        <v>4340</v>
      </c>
      <c r="F1549" s="122">
        <v>97200</v>
      </c>
      <c r="G1549" s="127">
        <v>97200</v>
      </c>
      <c r="H1549" s="127">
        <f>F1549-G1549</f>
        <v>0</v>
      </c>
      <c r="I1549" s="54">
        <f t="shared" si="102"/>
        <v>0</v>
      </c>
      <c r="J1549" s="110" t="s">
        <v>4627</v>
      </c>
      <c r="K1549" s="110" t="s">
        <v>4628</v>
      </c>
      <c r="L1549" s="53" t="s">
        <v>877</v>
      </c>
      <c r="M1549" s="267" t="s">
        <v>4760</v>
      </c>
      <c r="N1549" s="344">
        <v>43280</v>
      </c>
      <c r="O1549" s="263" t="s">
        <v>4629</v>
      </c>
      <c r="P1549" s="263" t="s">
        <v>3964</v>
      </c>
      <c r="Q1549" s="263" t="s">
        <v>3768</v>
      </c>
      <c r="R1549" s="126"/>
    </row>
    <row r="1550" spans="1:18" s="34" customFormat="1" ht="45" hidden="1" outlineLevel="4" x14ac:dyDescent="0.25">
      <c r="A1550" s="133">
        <v>686</v>
      </c>
      <c r="B1550" s="145" t="s">
        <v>4678</v>
      </c>
      <c r="C1550" s="106" t="s">
        <v>1164</v>
      </c>
      <c r="D1550" s="110">
        <v>1</v>
      </c>
      <c r="E1550" s="110" t="s">
        <v>114</v>
      </c>
      <c r="F1550" s="122">
        <v>38560</v>
      </c>
      <c r="G1550" s="127">
        <v>38560</v>
      </c>
      <c r="H1550" s="127">
        <f>F1550-G1550</f>
        <v>0</v>
      </c>
      <c r="I1550" s="54">
        <f t="shared" ref="I1550" si="103">H1550/G1550</f>
        <v>0</v>
      </c>
      <c r="J1550" s="106" t="s">
        <v>4679</v>
      </c>
      <c r="K1550" s="106" t="s">
        <v>2324</v>
      </c>
      <c r="L1550" s="53" t="s">
        <v>849</v>
      </c>
      <c r="M1550" s="267" t="s">
        <v>4760</v>
      </c>
      <c r="N1550" s="264">
        <v>43312</v>
      </c>
      <c r="O1550" s="263" t="s">
        <v>4680</v>
      </c>
      <c r="P1550" s="263" t="s">
        <v>3964</v>
      </c>
      <c r="Q1550" s="263" t="s">
        <v>4643</v>
      </c>
      <c r="R1550" s="126"/>
    </row>
    <row r="1551" spans="1:18" ht="15" customHeight="1" outlineLevel="3" x14ac:dyDescent="0.25">
      <c r="A1551" s="405" t="s">
        <v>4763</v>
      </c>
      <c r="B1551" s="407"/>
      <c r="C1551" s="53"/>
      <c r="D1551" s="142">
        <f>SUM(D865:D1550)</f>
        <v>5519.2499999999982</v>
      </c>
      <c r="E1551" s="88"/>
      <c r="F1551" s="142">
        <f>SUM(F865:F1550)</f>
        <v>361384362.42535746</v>
      </c>
      <c r="G1551" s="142">
        <f>SUM(G865:G1550)</f>
        <v>327659617.75571442</v>
      </c>
      <c r="H1551" s="142">
        <f>SUM(H865:H1550)</f>
        <v>471316.85714285664</v>
      </c>
      <c r="I1551" s="143">
        <f>H1551/G1551</f>
        <v>1.4384343739735589E-3</v>
      </c>
      <c r="J1551" s="88"/>
      <c r="K1551" s="88"/>
      <c r="L1551" s="88"/>
      <c r="M1551" s="59"/>
    </row>
    <row r="1552" spans="1:18" ht="15" customHeight="1" outlineLevel="3" x14ac:dyDescent="0.25">
      <c r="A1552" s="52" t="s">
        <v>2292</v>
      </c>
      <c r="B1552" s="87" t="s">
        <v>2293</v>
      </c>
      <c r="C1552" s="53"/>
      <c r="D1552" s="53"/>
      <c r="E1552" s="88"/>
      <c r="F1552" s="88"/>
      <c r="G1552" s="56"/>
      <c r="H1552" s="56"/>
      <c r="I1552" s="88"/>
      <c r="J1552" s="88"/>
      <c r="K1552" s="88"/>
      <c r="L1552" s="88"/>
      <c r="M1552" s="59"/>
    </row>
    <row r="1553" spans="1:18" s="34" customFormat="1" ht="60" hidden="1" customHeight="1" outlineLevel="4" x14ac:dyDescent="0.25">
      <c r="A1553" s="110">
        <v>1</v>
      </c>
      <c r="B1553" s="144" t="s">
        <v>2331</v>
      </c>
      <c r="C1553" s="106" t="s">
        <v>1123</v>
      </c>
      <c r="D1553" s="110">
        <v>10</v>
      </c>
      <c r="E1553" s="110" t="s">
        <v>1283</v>
      </c>
      <c r="F1553" s="122">
        <v>397000</v>
      </c>
      <c r="G1553" s="122">
        <v>397000</v>
      </c>
      <c r="H1553" s="122">
        <v>0</v>
      </c>
      <c r="I1553" s="123">
        <f>H1553/G1553</f>
        <v>0</v>
      </c>
      <c r="J1553" s="106" t="s">
        <v>2366</v>
      </c>
      <c r="K1553" s="106" t="s">
        <v>1603</v>
      </c>
      <c r="L1553" s="106" t="s">
        <v>890</v>
      </c>
      <c r="M1553" s="126"/>
      <c r="N1553" s="124">
        <v>43354</v>
      </c>
      <c r="O1553" s="125" t="s">
        <v>4687</v>
      </c>
      <c r="P1553" s="125" t="s">
        <v>3964</v>
      </c>
      <c r="Q1553" s="125" t="s">
        <v>4688</v>
      </c>
      <c r="R1553" s="126"/>
    </row>
    <row r="1554" spans="1:18" s="34" customFormat="1" ht="60" hidden="1" customHeight="1" outlineLevel="4" x14ac:dyDescent="0.25">
      <c r="A1554" s="110">
        <v>2</v>
      </c>
      <c r="B1554" s="144" t="s">
        <v>2332</v>
      </c>
      <c r="C1554" s="106" t="s">
        <v>1135</v>
      </c>
      <c r="D1554" s="110">
        <v>0</v>
      </c>
      <c r="E1554" s="110" t="s">
        <v>4234</v>
      </c>
      <c r="F1554" s="122">
        <v>0</v>
      </c>
      <c r="G1554" s="122"/>
      <c r="H1554" s="122">
        <f>F1554-G1554</f>
        <v>0</v>
      </c>
      <c r="I1554" s="123" t="e">
        <f t="shared" ref="I1554:I1592" si="104">H1554/G1554</f>
        <v>#DIV/0!</v>
      </c>
      <c r="J1554" s="106" t="s">
        <v>2367</v>
      </c>
      <c r="K1554" s="106" t="s">
        <v>2368</v>
      </c>
      <c r="L1554" s="106" t="s">
        <v>890</v>
      </c>
      <c r="M1554" s="267" t="s">
        <v>4760</v>
      </c>
      <c r="N1554" s="344">
        <v>43158</v>
      </c>
      <c r="O1554" s="263" t="s">
        <v>4630</v>
      </c>
      <c r="P1554" s="263" t="s">
        <v>3964</v>
      </c>
      <c r="Q1554" s="263" t="s">
        <v>3656</v>
      </c>
      <c r="R1554" s="126"/>
    </row>
    <row r="1555" spans="1:18" s="34" customFormat="1" ht="60" hidden="1" customHeight="1" outlineLevel="4" x14ac:dyDescent="0.25">
      <c r="A1555" s="110">
        <v>3</v>
      </c>
      <c r="B1555" s="144" t="s">
        <v>2333</v>
      </c>
      <c r="C1555" s="106" t="s">
        <v>1135</v>
      </c>
      <c r="D1555" s="110">
        <v>735</v>
      </c>
      <c r="E1555" s="110" t="s">
        <v>4234</v>
      </c>
      <c r="F1555" s="122">
        <v>1106175</v>
      </c>
      <c r="G1555" s="122">
        <v>1106175</v>
      </c>
      <c r="H1555" s="122">
        <f>F1555-G1555</f>
        <v>0</v>
      </c>
      <c r="I1555" s="123">
        <f t="shared" si="104"/>
        <v>0</v>
      </c>
      <c r="J1555" s="106" t="s">
        <v>2367</v>
      </c>
      <c r="K1555" s="106" t="s">
        <v>2368</v>
      </c>
      <c r="L1555" s="106" t="s">
        <v>890</v>
      </c>
      <c r="M1555" s="267" t="s">
        <v>4760</v>
      </c>
      <c r="N1555" s="344">
        <v>43158</v>
      </c>
      <c r="O1555" s="263" t="s">
        <v>4630</v>
      </c>
      <c r="P1555" s="263" t="s">
        <v>3964</v>
      </c>
      <c r="Q1555" s="263" t="s">
        <v>3656</v>
      </c>
      <c r="R1555" s="126"/>
    </row>
    <row r="1556" spans="1:18" s="34" customFormat="1" ht="105" hidden="1" customHeight="1" outlineLevel="4" x14ac:dyDescent="0.25">
      <c r="A1556" s="110">
        <v>4</v>
      </c>
      <c r="B1556" s="144" t="s">
        <v>2334</v>
      </c>
      <c r="C1556" s="106" t="s">
        <v>1135</v>
      </c>
      <c r="D1556" s="110">
        <v>50</v>
      </c>
      <c r="E1556" s="110" t="s">
        <v>1283</v>
      </c>
      <c r="F1556" s="122">
        <v>1780000</v>
      </c>
      <c r="G1556" s="122">
        <v>1780000</v>
      </c>
      <c r="H1556" s="122">
        <v>0</v>
      </c>
      <c r="I1556" s="123">
        <f t="shared" si="104"/>
        <v>0</v>
      </c>
      <c r="J1556" s="106" t="s">
        <v>2367</v>
      </c>
      <c r="K1556" s="106" t="s">
        <v>1591</v>
      </c>
      <c r="L1556" s="106" t="s">
        <v>890</v>
      </c>
      <c r="M1556" s="267" t="s">
        <v>4760</v>
      </c>
      <c r="N1556" s="264">
        <v>43158</v>
      </c>
      <c r="O1556" s="263" t="s">
        <v>4087</v>
      </c>
      <c r="P1556" s="263" t="s">
        <v>3964</v>
      </c>
      <c r="Q1556" s="263" t="s">
        <v>3656</v>
      </c>
      <c r="R1556" s="126"/>
    </row>
    <row r="1557" spans="1:18" s="34" customFormat="1" ht="45" hidden="1" customHeight="1" outlineLevel="4" x14ac:dyDescent="0.25">
      <c r="A1557" s="110">
        <v>5</v>
      </c>
      <c r="B1557" s="144" t="s">
        <v>2335</v>
      </c>
      <c r="C1557" s="106" t="s">
        <v>1135</v>
      </c>
      <c r="D1557" s="110">
        <v>0</v>
      </c>
      <c r="E1557" s="110" t="s">
        <v>4234</v>
      </c>
      <c r="F1557" s="122">
        <v>0</v>
      </c>
      <c r="G1557" s="122"/>
      <c r="H1557" s="122"/>
      <c r="I1557" s="123" t="e">
        <f t="shared" si="104"/>
        <v>#DIV/0!</v>
      </c>
      <c r="J1557" s="106" t="s">
        <v>2367</v>
      </c>
      <c r="K1557" s="106" t="s">
        <v>1591</v>
      </c>
      <c r="L1557" s="106" t="s">
        <v>890</v>
      </c>
      <c r="M1557" s="267" t="s">
        <v>4760</v>
      </c>
      <c r="N1557" s="264">
        <v>43158</v>
      </c>
      <c r="O1557" s="263" t="s">
        <v>4087</v>
      </c>
      <c r="P1557" s="263" t="s">
        <v>3964</v>
      </c>
      <c r="Q1557" s="263" t="s">
        <v>3656</v>
      </c>
      <c r="R1557" s="126"/>
    </row>
    <row r="1558" spans="1:18" s="34" customFormat="1" ht="45" hidden="1" customHeight="1" outlineLevel="4" x14ac:dyDescent="0.25">
      <c r="A1558" s="110">
        <v>6</v>
      </c>
      <c r="B1558" s="144" t="s">
        <v>2336</v>
      </c>
      <c r="C1558" s="106" t="s">
        <v>1123</v>
      </c>
      <c r="D1558" s="110">
        <v>5105</v>
      </c>
      <c r="E1558" s="53" t="s">
        <v>2295</v>
      </c>
      <c r="F1558" s="122">
        <v>9137950</v>
      </c>
      <c r="G1558" s="122">
        <v>9137950</v>
      </c>
      <c r="H1558" s="122">
        <v>0</v>
      </c>
      <c r="I1558" s="123">
        <f t="shared" si="104"/>
        <v>0</v>
      </c>
      <c r="J1558" s="106" t="s">
        <v>2369</v>
      </c>
      <c r="K1558" s="106" t="s">
        <v>2370</v>
      </c>
      <c r="L1558" s="106" t="s">
        <v>890</v>
      </c>
      <c r="M1558" s="267" t="s">
        <v>4760</v>
      </c>
      <c r="N1558" s="264">
        <v>43313</v>
      </c>
      <c r="O1558" s="263" t="s">
        <v>4185</v>
      </c>
      <c r="P1558" s="263" t="s">
        <v>3964</v>
      </c>
      <c r="Q1558" s="263" t="s">
        <v>3656</v>
      </c>
      <c r="R1558" s="126"/>
    </row>
    <row r="1559" spans="1:18" s="34" customFormat="1" ht="45" hidden="1" customHeight="1" outlineLevel="4" x14ac:dyDescent="0.25">
      <c r="A1559" s="110">
        <v>7</v>
      </c>
      <c r="B1559" s="144" t="s">
        <v>2336</v>
      </c>
      <c r="C1559" s="106" t="s">
        <v>1123</v>
      </c>
      <c r="D1559" s="110">
        <v>800</v>
      </c>
      <c r="E1559" s="53" t="s">
        <v>2295</v>
      </c>
      <c r="F1559" s="122">
        <v>1432000</v>
      </c>
      <c r="G1559" s="122">
        <v>1432000</v>
      </c>
      <c r="H1559" s="122">
        <v>0</v>
      </c>
      <c r="I1559" s="123">
        <f t="shared" si="104"/>
        <v>0</v>
      </c>
      <c r="J1559" s="106" t="s">
        <v>2369</v>
      </c>
      <c r="K1559" s="106" t="s">
        <v>2370</v>
      </c>
      <c r="L1559" s="106" t="s">
        <v>890</v>
      </c>
      <c r="M1559" s="267" t="s">
        <v>4760</v>
      </c>
      <c r="N1559" s="264">
        <v>43313</v>
      </c>
      <c r="O1559" s="263" t="s">
        <v>4185</v>
      </c>
      <c r="P1559" s="263" t="s">
        <v>3964</v>
      </c>
      <c r="Q1559" s="263" t="s">
        <v>3656</v>
      </c>
      <c r="R1559" s="126"/>
    </row>
    <row r="1560" spans="1:18" s="34" customFormat="1" ht="60" hidden="1" customHeight="1" outlineLevel="4" x14ac:dyDescent="0.25">
      <c r="A1560" s="110">
        <v>8</v>
      </c>
      <c r="B1560" s="144" t="s">
        <v>2337</v>
      </c>
      <c r="C1560" s="106" t="s">
        <v>1135</v>
      </c>
      <c r="D1560" s="110">
        <v>6</v>
      </c>
      <c r="E1560" s="110" t="s">
        <v>1283</v>
      </c>
      <c r="F1560" s="122">
        <v>154734</v>
      </c>
      <c r="G1560" s="122">
        <v>154734</v>
      </c>
      <c r="H1560" s="122">
        <v>0</v>
      </c>
      <c r="I1560" s="123">
        <f t="shared" si="104"/>
        <v>0</v>
      </c>
      <c r="J1560" s="106" t="s">
        <v>2367</v>
      </c>
      <c r="K1560" s="106" t="s">
        <v>1603</v>
      </c>
      <c r="L1560" s="106" t="s">
        <v>890</v>
      </c>
      <c r="M1560" s="267" t="s">
        <v>4760</v>
      </c>
      <c r="N1560" s="264">
        <v>43158</v>
      </c>
      <c r="O1560" s="263" t="s">
        <v>4083</v>
      </c>
      <c r="P1560" s="263" t="s">
        <v>3964</v>
      </c>
      <c r="Q1560" s="263" t="s">
        <v>3656</v>
      </c>
      <c r="R1560" s="126"/>
    </row>
    <row r="1561" spans="1:18" s="34" customFormat="1" ht="90" hidden="1" customHeight="1" outlineLevel="4" x14ac:dyDescent="0.25">
      <c r="A1561" s="110">
        <v>9</v>
      </c>
      <c r="B1561" s="144" t="s">
        <v>2338</v>
      </c>
      <c r="C1561" s="106" t="s">
        <v>1135</v>
      </c>
      <c r="D1561" s="110">
        <v>3</v>
      </c>
      <c r="E1561" s="110" t="s">
        <v>1283</v>
      </c>
      <c r="F1561" s="122">
        <v>188847</v>
      </c>
      <c r="G1561" s="122">
        <v>188847</v>
      </c>
      <c r="H1561" s="122">
        <v>0</v>
      </c>
      <c r="I1561" s="123">
        <f t="shared" si="104"/>
        <v>0</v>
      </c>
      <c r="J1561" s="106" t="s">
        <v>2367</v>
      </c>
      <c r="K1561" s="106" t="s">
        <v>1603</v>
      </c>
      <c r="L1561" s="106" t="s">
        <v>890</v>
      </c>
      <c r="M1561" s="267" t="s">
        <v>4760</v>
      </c>
      <c r="N1561" s="264">
        <v>43158</v>
      </c>
      <c r="O1561" s="263" t="s">
        <v>4083</v>
      </c>
      <c r="P1561" s="263" t="s">
        <v>3964</v>
      </c>
      <c r="Q1561" s="263" t="s">
        <v>3656</v>
      </c>
      <c r="R1561" s="126"/>
    </row>
    <row r="1562" spans="1:18" s="34" customFormat="1" ht="60" hidden="1" customHeight="1" outlineLevel="4" x14ac:dyDescent="0.25">
      <c r="A1562" s="110">
        <v>10</v>
      </c>
      <c r="B1562" s="144" t="s">
        <v>2339</v>
      </c>
      <c r="C1562" s="106" t="s">
        <v>1135</v>
      </c>
      <c r="D1562" s="110">
        <v>0</v>
      </c>
      <c r="E1562" s="110" t="s">
        <v>1283</v>
      </c>
      <c r="F1562" s="122">
        <v>0</v>
      </c>
      <c r="G1562" s="122"/>
      <c r="H1562" s="122"/>
      <c r="I1562" s="123" t="e">
        <f t="shared" si="104"/>
        <v>#DIV/0!</v>
      </c>
      <c r="J1562" s="106" t="s">
        <v>2367</v>
      </c>
      <c r="K1562" s="106" t="s">
        <v>1603</v>
      </c>
      <c r="L1562" s="106" t="s">
        <v>890</v>
      </c>
      <c r="M1562" s="267" t="s">
        <v>4760</v>
      </c>
      <c r="N1562" s="264">
        <v>43158</v>
      </c>
      <c r="O1562" s="263" t="s">
        <v>4083</v>
      </c>
      <c r="P1562" s="263" t="s">
        <v>3964</v>
      </c>
      <c r="Q1562" s="263" t="s">
        <v>3656</v>
      </c>
      <c r="R1562" s="126"/>
    </row>
    <row r="1563" spans="1:18" s="34" customFormat="1" ht="60" hidden="1" customHeight="1" outlineLevel="4" x14ac:dyDescent="0.25">
      <c r="A1563" s="110">
        <v>11</v>
      </c>
      <c r="B1563" s="144" t="s">
        <v>2337</v>
      </c>
      <c r="C1563" s="106" t="s">
        <v>1135</v>
      </c>
      <c r="D1563" s="110">
        <v>6</v>
      </c>
      <c r="E1563" s="110" t="s">
        <v>1283</v>
      </c>
      <c r="F1563" s="122">
        <v>297090</v>
      </c>
      <c r="G1563" s="122">
        <v>297090</v>
      </c>
      <c r="H1563" s="122">
        <v>0</v>
      </c>
      <c r="I1563" s="123">
        <f t="shared" si="104"/>
        <v>0</v>
      </c>
      <c r="J1563" s="106" t="s">
        <v>2367</v>
      </c>
      <c r="K1563" s="106" t="s">
        <v>1603</v>
      </c>
      <c r="L1563" s="106" t="s">
        <v>890</v>
      </c>
      <c r="M1563" s="267" t="s">
        <v>4760</v>
      </c>
      <c r="N1563" s="264">
        <v>43158</v>
      </c>
      <c r="O1563" s="263" t="s">
        <v>4083</v>
      </c>
      <c r="P1563" s="263" t="s">
        <v>3964</v>
      </c>
      <c r="Q1563" s="263" t="s">
        <v>3656</v>
      </c>
      <c r="R1563" s="126"/>
    </row>
    <row r="1564" spans="1:18" s="34" customFormat="1" ht="285" hidden="1" customHeight="1" outlineLevel="4" x14ac:dyDescent="0.25">
      <c r="A1564" s="110">
        <v>12</v>
      </c>
      <c r="B1564" s="144" t="s">
        <v>2340</v>
      </c>
      <c r="C1564" s="106" t="s">
        <v>1135</v>
      </c>
      <c r="D1564" s="110">
        <v>12</v>
      </c>
      <c r="E1564" s="110" t="s">
        <v>1283</v>
      </c>
      <c r="F1564" s="122">
        <v>177000</v>
      </c>
      <c r="G1564" s="122">
        <v>177000</v>
      </c>
      <c r="H1564" s="122">
        <v>0</v>
      </c>
      <c r="I1564" s="123">
        <f t="shared" si="104"/>
        <v>0</v>
      </c>
      <c r="J1564" s="106" t="s">
        <v>2367</v>
      </c>
      <c r="K1564" s="106" t="s">
        <v>1603</v>
      </c>
      <c r="L1564" s="106" t="s">
        <v>890</v>
      </c>
      <c r="M1564" s="267" t="s">
        <v>4760</v>
      </c>
      <c r="N1564" s="264">
        <v>43158</v>
      </c>
      <c r="O1564" s="263" t="s">
        <v>4083</v>
      </c>
      <c r="P1564" s="263" t="s">
        <v>3964</v>
      </c>
      <c r="Q1564" s="263" t="s">
        <v>3656</v>
      </c>
      <c r="R1564" s="126"/>
    </row>
    <row r="1565" spans="1:18" s="34" customFormat="1" ht="75" hidden="1" customHeight="1" outlineLevel="4" x14ac:dyDescent="0.25">
      <c r="A1565" s="110">
        <v>13</v>
      </c>
      <c r="B1565" s="144" t="s">
        <v>2341</v>
      </c>
      <c r="C1565" s="106" t="s">
        <v>1135</v>
      </c>
      <c r="D1565" s="110">
        <v>2</v>
      </c>
      <c r="E1565" s="110" t="s">
        <v>1283</v>
      </c>
      <c r="F1565" s="122">
        <v>46000</v>
      </c>
      <c r="G1565" s="122">
        <v>46000</v>
      </c>
      <c r="H1565" s="122">
        <v>0</v>
      </c>
      <c r="I1565" s="123">
        <f t="shared" si="104"/>
        <v>0</v>
      </c>
      <c r="J1565" s="106" t="s">
        <v>2367</v>
      </c>
      <c r="K1565" s="106" t="s">
        <v>1603</v>
      </c>
      <c r="L1565" s="106" t="s">
        <v>890</v>
      </c>
      <c r="M1565" s="267" t="s">
        <v>4760</v>
      </c>
      <c r="N1565" s="264">
        <v>43158</v>
      </c>
      <c r="O1565" s="263" t="s">
        <v>4083</v>
      </c>
      <c r="P1565" s="263" t="s">
        <v>3964</v>
      </c>
      <c r="Q1565" s="263" t="s">
        <v>3656</v>
      </c>
      <c r="R1565" s="126"/>
    </row>
    <row r="1566" spans="1:18" s="34" customFormat="1" ht="45" hidden="1" customHeight="1" outlineLevel="4" x14ac:dyDescent="0.25">
      <c r="A1566" s="110">
        <v>14</v>
      </c>
      <c r="B1566" s="144" t="s">
        <v>2342</v>
      </c>
      <c r="C1566" s="106" t="s">
        <v>1123</v>
      </c>
      <c r="D1566" s="110">
        <v>330</v>
      </c>
      <c r="E1566" s="53" t="s">
        <v>2295</v>
      </c>
      <c r="F1566" s="122">
        <v>648450</v>
      </c>
      <c r="G1566" s="122">
        <v>648450</v>
      </c>
      <c r="H1566" s="122">
        <v>0</v>
      </c>
      <c r="I1566" s="123">
        <f t="shared" si="104"/>
        <v>0</v>
      </c>
      <c r="J1566" s="106" t="s">
        <v>2371</v>
      </c>
      <c r="K1566" s="146" t="s">
        <v>861</v>
      </c>
      <c r="L1566" s="106" t="s">
        <v>890</v>
      </c>
      <c r="M1566" s="267" t="s">
        <v>4760</v>
      </c>
      <c r="N1566" s="264">
        <v>43255</v>
      </c>
      <c r="O1566" s="263" t="s">
        <v>4158</v>
      </c>
      <c r="P1566" s="263" t="s">
        <v>3964</v>
      </c>
      <c r="Q1566" s="263" t="s">
        <v>3656</v>
      </c>
      <c r="R1566" s="125"/>
    </row>
    <row r="1567" spans="1:18" s="34" customFormat="1" ht="45" hidden="1" customHeight="1" outlineLevel="4" x14ac:dyDescent="0.25">
      <c r="A1567" s="110">
        <v>15</v>
      </c>
      <c r="B1567" s="144" t="s">
        <v>2343</v>
      </c>
      <c r="C1567" s="106" t="s">
        <v>1135</v>
      </c>
      <c r="D1567" s="110">
        <v>520</v>
      </c>
      <c r="E1567" s="53" t="s">
        <v>2295</v>
      </c>
      <c r="F1567" s="122">
        <v>3588000</v>
      </c>
      <c r="G1567" s="122">
        <v>3588000</v>
      </c>
      <c r="H1567" s="122">
        <v>0</v>
      </c>
      <c r="I1567" s="123">
        <f t="shared" si="104"/>
        <v>0</v>
      </c>
      <c r="J1567" s="106" t="s">
        <v>2367</v>
      </c>
      <c r="K1567" s="106" t="s">
        <v>2372</v>
      </c>
      <c r="L1567" s="106" t="s">
        <v>890</v>
      </c>
      <c r="M1567" s="267" t="s">
        <v>4760</v>
      </c>
      <c r="N1567" s="264">
        <v>43158</v>
      </c>
      <c r="O1567" s="263" t="s">
        <v>4081</v>
      </c>
      <c r="P1567" s="264" t="s">
        <v>3964</v>
      </c>
      <c r="Q1567" s="263" t="s">
        <v>3656</v>
      </c>
      <c r="R1567" s="126"/>
    </row>
    <row r="1568" spans="1:18" s="34" customFormat="1" ht="60" hidden="1" customHeight="1" outlineLevel="4" x14ac:dyDescent="0.25">
      <c r="A1568" s="110">
        <v>16</v>
      </c>
      <c r="B1568" s="144" t="s">
        <v>2344</v>
      </c>
      <c r="C1568" s="106" t="s">
        <v>1135</v>
      </c>
      <c r="D1568" s="110">
        <v>2200</v>
      </c>
      <c r="E1568" s="53" t="s">
        <v>2295</v>
      </c>
      <c r="F1568" s="122">
        <v>6270000</v>
      </c>
      <c r="G1568" s="122">
        <v>6270000</v>
      </c>
      <c r="H1568" s="122">
        <v>0</v>
      </c>
      <c r="I1568" s="123">
        <f t="shared" si="104"/>
        <v>0</v>
      </c>
      <c r="J1568" s="106" t="s">
        <v>2367</v>
      </c>
      <c r="K1568" s="106" t="s">
        <v>2372</v>
      </c>
      <c r="L1568" s="106" t="s">
        <v>890</v>
      </c>
      <c r="M1568" s="267" t="s">
        <v>4760</v>
      </c>
      <c r="N1568" s="264">
        <v>43158</v>
      </c>
      <c r="O1568" s="263" t="s">
        <v>4081</v>
      </c>
      <c r="P1568" s="264" t="s">
        <v>3964</v>
      </c>
      <c r="Q1568" s="263" t="s">
        <v>3656</v>
      </c>
      <c r="R1568" s="126"/>
    </row>
    <row r="1569" spans="1:18" s="34" customFormat="1" ht="60" hidden="1" customHeight="1" outlineLevel="4" x14ac:dyDescent="0.25">
      <c r="A1569" s="110">
        <v>17</v>
      </c>
      <c r="B1569" s="144" t="s">
        <v>2344</v>
      </c>
      <c r="C1569" s="106" t="s">
        <v>1135</v>
      </c>
      <c r="D1569" s="110">
        <v>800</v>
      </c>
      <c r="E1569" s="53" t="s">
        <v>2295</v>
      </c>
      <c r="F1569" s="122">
        <v>2280000</v>
      </c>
      <c r="G1569" s="122">
        <v>2280000</v>
      </c>
      <c r="H1569" s="122">
        <v>0</v>
      </c>
      <c r="I1569" s="123">
        <f t="shared" si="104"/>
        <v>0</v>
      </c>
      <c r="J1569" s="106" t="s">
        <v>2367</v>
      </c>
      <c r="K1569" s="106" t="s">
        <v>2372</v>
      </c>
      <c r="L1569" s="106" t="s">
        <v>890</v>
      </c>
      <c r="M1569" s="267" t="s">
        <v>4760</v>
      </c>
      <c r="N1569" s="264">
        <v>43158</v>
      </c>
      <c r="O1569" s="263" t="s">
        <v>4081</v>
      </c>
      <c r="P1569" s="264" t="s">
        <v>3964</v>
      </c>
      <c r="Q1569" s="263" t="s">
        <v>3656</v>
      </c>
      <c r="R1569" s="126"/>
    </row>
    <row r="1570" spans="1:18" s="34" customFormat="1" ht="150" hidden="1" customHeight="1" outlineLevel="4" x14ac:dyDescent="0.25">
      <c r="A1570" s="110">
        <v>18</v>
      </c>
      <c r="B1570" s="144" t="s">
        <v>2345</v>
      </c>
      <c r="C1570" s="106" t="s">
        <v>1135</v>
      </c>
      <c r="D1570" s="110">
        <v>0</v>
      </c>
      <c r="E1570" s="53" t="s">
        <v>2295</v>
      </c>
      <c r="F1570" s="122">
        <v>0</v>
      </c>
      <c r="G1570" s="122"/>
      <c r="H1570" s="122"/>
      <c r="I1570" s="123" t="e">
        <f t="shared" si="104"/>
        <v>#DIV/0!</v>
      </c>
      <c r="J1570" s="106" t="s">
        <v>2367</v>
      </c>
      <c r="K1570" s="106" t="s">
        <v>2372</v>
      </c>
      <c r="L1570" s="106" t="s">
        <v>890</v>
      </c>
      <c r="M1570" s="267" t="s">
        <v>4760</v>
      </c>
      <c r="N1570" s="264">
        <v>43158</v>
      </c>
      <c r="O1570" s="263" t="s">
        <v>4081</v>
      </c>
      <c r="P1570" s="264" t="s">
        <v>3964</v>
      </c>
      <c r="Q1570" s="263" t="s">
        <v>3656</v>
      </c>
      <c r="R1570" s="126"/>
    </row>
    <row r="1571" spans="1:18" s="34" customFormat="1" ht="45" hidden="1" customHeight="1" outlineLevel="4" x14ac:dyDescent="0.25">
      <c r="A1571" s="110">
        <v>19</v>
      </c>
      <c r="B1571" s="144" t="s">
        <v>2346</v>
      </c>
      <c r="C1571" s="106" t="s">
        <v>1135</v>
      </c>
      <c r="D1571" s="110">
        <v>2056</v>
      </c>
      <c r="E1571" s="53" t="s">
        <v>2295</v>
      </c>
      <c r="F1571" s="122">
        <v>2056000</v>
      </c>
      <c r="G1571" s="122">
        <v>2056000</v>
      </c>
      <c r="H1571" s="122">
        <v>0</v>
      </c>
      <c r="I1571" s="123">
        <f t="shared" si="104"/>
        <v>0</v>
      </c>
      <c r="J1571" s="106" t="s">
        <v>2367</v>
      </c>
      <c r="K1571" s="106" t="s">
        <v>2372</v>
      </c>
      <c r="L1571" s="106" t="s">
        <v>890</v>
      </c>
      <c r="M1571" s="267" t="s">
        <v>4760</v>
      </c>
      <c r="N1571" s="264">
        <v>43158</v>
      </c>
      <c r="O1571" s="263" t="s">
        <v>4081</v>
      </c>
      <c r="P1571" s="264" t="s">
        <v>3964</v>
      </c>
      <c r="Q1571" s="263" t="s">
        <v>3656</v>
      </c>
      <c r="R1571" s="126"/>
    </row>
    <row r="1572" spans="1:18" s="34" customFormat="1" ht="45" hidden="1" customHeight="1" outlineLevel="4" x14ac:dyDescent="0.25">
      <c r="A1572" s="110">
        <v>20</v>
      </c>
      <c r="B1572" s="144" t="s">
        <v>2347</v>
      </c>
      <c r="C1572" s="106" t="s">
        <v>1135</v>
      </c>
      <c r="D1572" s="110">
        <v>0</v>
      </c>
      <c r="E1572" s="53" t="s">
        <v>2295</v>
      </c>
      <c r="F1572" s="122">
        <v>0</v>
      </c>
      <c r="G1572" s="122"/>
      <c r="H1572" s="122"/>
      <c r="I1572" s="123" t="e">
        <f t="shared" si="104"/>
        <v>#DIV/0!</v>
      </c>
      <c r="J1572" s="106" t="s">
        <v>2367</v>
      </c>
      <c r="K1572" s="106" t="s">
        <v>2372</v>
      </c>
      <c r="L1572" s="106" t="s">
        <v>890</v>
      </c>
      <c r="M1572" s="267" t="s">
        <v>4760</v>
      </c>
      <c r="N1572" s="264">
        <v>43158</v>
      </c>
      <c r="O1572" s="263" t="s">
        <v>4081</v>
      </c>
      <c r="P1572" s="264" t="s">
        <v>3964</v>
      </c>
      <c r="Q1572" s="263" t="s">
        <v>3656</v>
      </c>
      <c r="R1572" s="126"/>
    </row>
    <row r="1573" spans="1:18" s="34" customFormat="1" ht="60" hidden="1" customHeight="1" outlineLevel="4" x14ac:dyDescent="0.25">
      <c r="A1573" s="110">
        <v>21</v>
      </c>
      <c r="B1573" s="144" t="s">
        <v>2348</v>
      </c>
      <c r="C1573" s="106" t="s">
        <v>1135</v>
      </c>
      <c r="D1573" s="110">
        <v>300</v>
      </c>
      <c r="E1573" s="110" t="s">
        <v>4234</v>
      </c>
      <c r="F1573" s="122">
        <v>660000</v>
      </c>
      <c r="G1573" s="122">
        <v>660000</v>
      </c>
      <c r="H1573" s="122">
        <v>0</v>
      </c>
      <c r="I1573" s="123">
        <f t="shared" si="104"/>
        <v>0</v>
      </c>
      <c r="J1573" s="106" t="s">
        <v>2367</v>
      </c>
      <c r="K1573" s="106" t="s">
        <v>2372</v>
      </c>
      <c r="L1573" s="106" t="s">
        <v>890</v>
      </c>
      <c r="M1573" s="267" t="s">
        <v>4760</v>
      </c>
      <c r="N1573" s="264">
        <v>43158</v>
      </c>
      <c r="O1573" s="263" t="s">
        <v>4081</v>
      </c>
      <c r="P1573" s="264" t="s">
        <v>3964</v>
      </c>
      <c r="Q1573" s="263" t="s">
        <v>3656</v>
      </c>
      <c r="R1573" s="126"/>
    </row>
    <row r="1574" spans="1:18" s="34" customFormat="1" ht="60" hidden="1" customHeight="1" outlineLevel="4" x14ac:dyDescent="0.25">
      <c r="A1574" s="110">
        <v>22</v>
      </c>
      <c r="B1574" s="144" t="s">
        <v>2344</v>
      </c>
      <c r="C1574" s="106" t="s">
        <v>1135</v>
      </c>
      <c r="D1574" s="110">
        <v>3200</v>
      </c>
      <c r="E1574" s="53" t="s">
        <v>2295</v>
      </c>
      <c r="F1574" s="122">
        <v>9120000</v>
      </c>
      <c r="G1574" s="122">
        <v>9120000</v>
      </c>
      <c r="H1574" s="122">
        <v>0</v>
      </c>
      <c r="I1574" s="123">
        <f t="shared" si="104"/>
        <v>0</v>
      </c>
      <c r="J1574" s="106" t="s">
        <v>2367</v>
      </c>
      <c r="K1574" s="106" t="s">
        <v>2372</v>
      </c>
      <c r="L1574" s="106" t="s">
        <v>890</v>
      </c>
      <c r="M1574" s="267" t="s">
        <v>4760</v>
      </c>
      <c r="N1574" s="264">
        <v>43158</v>
      </c>
      <c r="O1574" s="263" t="s">
        <v>4081</v>
      </c>
      <c r="P1574" s="264" t="s">
        <v>3964</v>
      </c>
      <c r="Q1574" s="263" t="s">
        <v>3656</v>
      </c>
      <c r="R1574" s="126"/>
    </row>
    <row r="1575" spans="1:18" s="34" customFormat="1" ht="75" hidden="1" customHeight="1" outlineLevel="4" x14ac:dyDescent="0.25">
      <c r="A1575" s="110">
        <v>23</v>
      </c>
      <c r="B1575" s="144" t="s">
        <v>2349</v>
      </c>
      <c r="C1575" s="106" t="s">
        <v>1135</v>
      </c>
      <c r="D1575" s="110">
        <v>800</v>
      </c>
      <c r="E1575" s="53" t="s">
        <v>2295</v>
      </c>
      <c r="F1575" s="122">
        <v>2000000</v>
      </c>
      <c r="G1575" s="122">
        <v>2000000</v>
      </c>
      <c r="H1575" s="122">
        <v>0</v>
      </c>
      <c r="I1575" s="123">
        <f t="shared" si="104"/>
        <v>0</v>
      </c>
      <c r="J1575" s="106" t="s">
        <v>2367</v>
      </c>
      <c r="K1575" s="106" t="s">
        <v>2372</v>
      </c>
      <c r="L1575" s="106" t="s">
        <v>890</v>
      </c>
      <c r="M1575" s="267" t="s">
        <v>4760</v>
      </c>
      <c r="N1575" s="264">
        <v>43158</v>
      </c>
      <c r="O1575" s="263" t="s">
        <v>4081</v>
      </c>
      <c r="P1575" s="264" t="s">
        <v>3964</v>
      </c>
      <c r="Q1575" s="263" t="s">
        <v>3656</v>
      </c>
      <c r="R1575" s="126"/>
    </row>
    <row r="1576" spans="1:18" s="34" customFormat="1" ht="90" hidden="1" customHeight="1" outlineLevel="4" x14ac:dyDescent="0.25">
      <c r="A1576" s="110">
        <v>24</v>
      </c>
      <c r="B1576" s="144" t="s">
        <v>2350</v>
      </c>
      <c r="C1576" s="106" t="s">
        <v>1135</v>
      </c>
      <c r="D1576" s="110">
        <v>120</v>
      </c>
      <c r="E1576" s="110" t="s">
        <v>1283</v>
      </c>
      <c r="F1576" s="122">
        <v>3499200</v>
      </c>
      <c r="G1576" s="122">
        <v>3499200</v>
      </c>
      <c r="H1576" s="122">
        <v>0</v>
      </c>
      <c r="I1576" s="123">
        <f t="shared" si="104"/>
        <v>0</v>
      </c>
      <c r="J1576" s="106" t="s">
        <v>2367</v>
      </c>
      <c r="K1576" s="106" t="s">
        <v>2372</v>
      </c>
      <c r="L1576" s="106" t="s">
        <v>890</v>
      </c>
      <c r="M1576" s="267" t="s">
        <v>4760</v>
      </c>
      <c r="N1576" s="264">
        <v>43158</v>
      </c>
      <c r="O1576" s="263" t="s">
        <v>4081</v>
      </c>
      <c r="P1576" s="264" t="s">
        <v>3964</v>
      </c>
      <c r="Q1576" s="263" t="s">
        <v>3656</v>
      </c>
      <c r="R1576" s="126"/>
    </row>
    <row r="1577" spans="1:18" s="34" customFormat="1" ht="165" hidden="1" customHeight="1" outlineLevel="4" x14ac:dyDescent="0.25">
      <c r="A1577" s="110">
        <v>25</v>
      </c>
      <c r="B1577" s="144" t="s">
        <v>2351</v>
      </c>
      <c r="C1577" s="106" t="s">
        <v>1135</v>
      </c>
      <c r="D1577" s="110">
        <v>1564</v>
      </c>
      <c r="E1577" s="110" t="s">
        <v>2365</v>
      </c>
      <c r="F1577" s="122">
        <v>2952832</v>
      </c>
      <c r="G1577" s="122">
        <v>2952832</v>
      </c>
      <c r="H1577" s="122">
        <v>0</v>
      </c>
      <c r="I1577" s="123">
        <f t="shared" si="104"/>
        <v>0</v>
      </c>
      <c r="J1577" s="106" t="s">
        <v>2367</v>
      </c>
      <c r="K1577" s="106" t="s">
        <v>2373</v>
      </c>
      <c r="L1577" s="106" t="s">
        <v>890</v>
      </c>
      <c r="M1577" s="267" t="s">
        <v>4760</v>
      </c>
      <c r="N1577" s="264">
        <v>43158</v>
      </c>
      <c r="O1577" s="263" t="s">
        <v>4085</v>
      </c>
      <c r="P1577" s="263" t="s">
        <v>3964</v>
      </c>
      <c r="Q1577" s="263" t="s">
        <v>3656</v>
      </c>
      <c r="R1577" s="126"/>
    </row>
    <row r="1578" spans="1:18" s="34" customFormat="1" ht="120" hidden="1" customHeight="1" outlineLevel="4" x14ac:dyDescent="0.25">
      <c r="A1578" s="110">
        <v>26</v>
      </c>
      <c r="B1578" s="144" t="s">
        <v>2352</v>
      </c>
      <c r="C1578" s="106" t="s">
        <v>1135</v>
      </c>
      <c r="D1578" s="110">
        <v>0</v>
      </c>
      <c r="E1578" s="110" t="s">
        <v>2365</v>
      </c>
      <c r="F1578" s="122">
        <v>0</v>
      </c>
      <c r="G1578" s="122"/>
      <c r="H1578" s="122"/>
      <c r="I1578" s="123" t="e">
        <f t="shared" si="104"/>
        <v>#DIV/0!</v>
      </c>
      <c r="J1578" s="106" t="s">
        <v>2367</v>
      </c>
      <c r="K1578" s="106" t="s">
        <v>2373</v>
      </c>
      <c r="L1578" s="106" t="s">
        <v>890</v>
      </c>
      <c r="M1578" s="267" t="s">
        <v>4760</v>
      </c>
      <c r="N1578" s="264">
        <v>43158</v>
      </c>
      <c r="O1578" s="263" t="s">
        <v>4085</v>
      </c>
      <c r="P1578" s="263" t="s">
        <v>3964</v>
      </c>
      <c r="Q1578" s="263" t="s">
        <v>3656</v>
      </c>
      <c r="R1578" s="126"/>
    </row>
    <row r="1579" spans="1:18" s="34" customFormat="1" ht="90" hidden="1" customHeight="1" outlineLevel="4" x14ac:dyDescent="0.25">
      <c r="A1579" s="110">
        <v>27</v>
      </c>
      <c r="B1579" s="144" t="s">
        <v>2353</v>
      </c>
      <c r="C1579" s="106" t="s">
        <v>1123</v>
      </c>
      <c r="D1579" s="110">
        <v>1066</v>
      </c>
      <c r="E1579" s="53" t="s">
        <v>2295</v>
      </c>
      <c r="F1579" s="122">
        <v>2379312</v>
      </c>
      <c r="G1579" s="122">
        <v>2379312</v>
      </c>
      <c r="H1579" s="122">
        <v>0</v>
      </c>
      <c r="I1579" s="123">
        <f t="shared" si="104"/>
        <v>0</v>
      </c>
      <c r="J1579" s="106" t="s">
        <v>2374</v>
      </c>
      <c r="K1579" s="106" t="s">
        <v>2375</v>
      </c>
      <c r="L1579" s="106" t="s">
        <v>890</v>
      </c>
      <c r="M1579" s="267" t="s">
        <v>4760</v>
      </c>
      <c r="N1579" s="264">
        <v>43318</v>
      </c>
      <c r="O1579" s="263" t="s">
        <v>4186</v>
      </c>
      <c r="P1579" s="263" t="s">
        <v>3964</v>
      </c>
      <c r="Q1579" s="263" t="s">
        <v>3656</v>
      </c>
      <c r="R1579" s="126"/>
    </row>
    <row r="1580" spans="1:18" s="34" customFormat="1" ht="60" hidden="1" customHeight="1" outlineLevel="4" x14ac:dyDescent="0.25">
      <c r="A1580" s="110">
        <v>28</v>
      </c>
      <c r="B1580" s="144" t="s">
        <v>2354</v>
      </c>
      <c r="C1580" s="106" t="s">
        <v>1135</v>
      </c>
      <c r="D1580" s="110">
        <v>0</v>
      </c>
      <c r="E1580" s="110" t="s">
        <v>1569</v>
      </c>
      <c r="F1580" s="122">
        <v>0</v>
      </c>
      <c r="G1580" s="122"/>
      <c r="H1580" s="122"/>
      <c r="I1580" s="123" t="e">
        <f t="shared" si="104"/>
        <v>#DIV/0!</v>
      </c>
      <c r="J1580" s="106" t="s">
        <v>2367</v>
      </c>
      <c r="K1580" s="106" t="s">
        <v>2376</v>
      </c>
      <c r="L1580" s="106" t="s">
        <v>890</v>
      </c>
      <c r="M1580" s="267" t="s">
        <v>4760</v>
      </c>
      <c r="N1580" s="264">
        <v>43158</v>
      </c>
      <c r="O1580" s="263" t="s">
        <v>4086</v>
      </c>
      <c r="P1580" s="263" t="s">
        <v>3964</v>
      </c>
      <c r="Q1580" s="263" t="s">
        <v>3656</v>
      </c>
      <c r="R1580" s="126"/>
    </row>
    <row r="1581" spans="1:18" s="34" customFormat="1" ht="45" hidden="1" customHeight="1" outlineLevel="4" x14ac:dyDescent="0.25">
      <c r="A1581" s="110">
        <v>29</v>
      </c>
      <c r="B1581" s="144" t="s">
        <v>2343</v>
      </c>
      <c r="C1581" s="106" t="s">
        <v>1135</v>
      </c>
      <c r="D1581" s="110">
        <v>0</v>
      </c>
      <c r="E1581" s="53" t="s">
        <v>2295</v>
      </c>
      <c r="F1581" s="122">
        <v>0</v>
      </c>
      <c r="G1581" s="122"/>
      <c r="H1581" s="122"/>
      <c r="I1581" s="123" t="e">
        <f t="shared" si="104"/>
        <v>#DIV/0!</v>
      </c>
      <c r="J1581" s="106" t="s">
        <v>2367</v>
      </c>
      <c r="K1581" s="106" t="s">
        <v>2376</v>
      </c>
      <c r="L1581" s="106" t="s">
        <v>890</v>
      </c>
      <c r="M1581" s="267" t="s">
        <v>4760</v>
      </c>
      <c r="N1581" s="264">
        <v>43158</v>
      </c>
      <c r="O1581" s="263" t="s">
        <v>4086</v>
      </c>
      <c r="P1581" s="263" t="s">
        <v>3964</v>
      </c>
      <c r="Q1581" s="263" t="s">
        <v>3656</v>
      </c>
      <c r="R1581" s="126"/>
    </row>
    <row r="1582" spans="1:18" s="34" customFormat="1" ht="75" hidden="1" customHeight="1" outlineLevel="4" x14ac:dyDescent="0.25">
      <c r="A1582" s="110">
        <v>30</v>
      </c>
      <c r="B1582" s="144" t="s">
        <v>2363</v>
      </c>
      <c r="C1582" s="106" t="s">
        <v>1135</v>
      </c>
      <c r="D1582" s="110">
        <v>431</v>
      </c>
      <c r="E1582" s="53" t="s">
        <v>2295</v>
      </c>
      <c r="F1582" s="122">
        <v>705978</v>
      </c>
      <c r="G1582" s="122">
        <v>705978</v>
      </c>
      <c r="H1582" s="122">
        <v>0</v>
      </c>
      <c r="I1582" s="123">
        <f t="shared" si="104"/>
        <v>0</v>
      </c>
      <c r="J1582" s="106" t="s">
        <v>2367</v>
      </c>
      <c r="K1582" s="106" t="s">
        <v>2376</v>
      </c>
      <c r="L1582" s="106" t="s">
        <v>890</v>
      </c>
      <c r="M1582" s="267" t="s">
        <v>4760</v>
      </c>
      <c r="N1582" s="264">
        <v>43158</v>
      </c>
      <c r="O1582" s="263" t="s">
        <v>4086</v>
      </c>
      <c r="P1582" s="263" t="s">
        <v>3964</v>
      </c>
      <c r="Q1582" s="263" t="s">
        <v>3656</v>
      </c>
      <c r="R1582" s="126"/>
    </row>
    <row r="1583" spans="1:18" s="34" customFormat="1" ht="45" hidden="1" customHeight="1" outlineLevel="4" x14ac:dyDescent="0.25">
      <c r="A1583" s="110">
        <v>31</v>
      </c>
      <c r="B1583" s="144" t="s">
        <v>2355</v>
      </c>
      <c r="C1583" s="106" t="s">
        <v>1135</v>
      </c>
      <c r="D1583" s="110">
        <v>0</v>
      </c>
      <c r="E1583" s="53" t="s">
        <v>2295</v>
      </c>
      <c r="F1583" s="122">
        <v>0</v>
      </c>
      <c r="G1583" s="122"/>
      <c r="H1583" s="122"/>
      <c r="I1583" s="123" t="e">
        <f t="shared" si="104"/>
        <v>#DIV/0!</v>
      </c>
      <c r="J1583" s="106" t="s">
        <v>2367</v>
      </c>
      <c r="K1583" s="106" t="s">
        <v>2376</v>
      </c>
      <c r="L1583" s="106" t="s">
        <v>890</v>
      </c>
      <c r="M1583" s="267" t="s">
        <v>4760</v>
      </c>
      <c r="N1583" s="264">
        <v>43158</v>
      </c>
      <c r="O1583" s="263" t="s">
        <v>4086</v>
      </c>
      <c r="P1583" s="263" t="s">
        <v>3964</v>
      </c>
      <c r="Q1583" s="263" t="s">
        <v>3656</v>
      </c>
      <c r="R1583" s="126"/>
    </row>
    <row r="1584" spans="1:18" s="34" customFormat="1" ht="45" hidden="1" customHeight="1" outlineLevel="4" x14ac:dyDescent="0.25">
      <c r="A1584" s="110">
        <v>32</v>
      </c>
      <c r="B1584" s="144" t="s">
        <v>2364</v>
      </c>
      <c r="C1584" s="106" t="s">
        <v>1135</v>
      </c>
      <c r="D1584" s="110">
        <v>25</v>
      </c>
      <c r="E1584" s="110" t="s">
        <v>1283</v>
      </c>
      <c r="F1584" s="122">
        <v>504625</v>
      </c>
      <c r="G1584" s="122">
        <v>504625</v>
      </c>
      <c r="H1584" s="122">
        <v>0</v>
      </c>
      <c r="I1584" s="123">
        <f t="shared" si="104"/>
        <v>0</v>
      </c>
      <c r="J1584" s="106" t="s">
        <v>2367</v>
      </c>
      <c r="K1584" s="106" t="s">
        <v>2377</v>
      </c>
      <c r="L1584" s="106" t="s">
        <v>890</v>
      </c>
      <c r="M1584" s="267" t="s">
        <v>4760</v>
      </c>
      <c r="N1584" s="264">
        <v>43158</v>
      </c>
      <c r="O1584" s="263" t="s">
        <v>4084</v>
      </c>
      <c r="P1584" s="263" t="s">
        <v>3964</v>
      </c>
      <c r="Q1584" s="263" t="s">
        <v>3656</v>
      </c>
      <c r="R1584" s="126"/>
    </row>
    <row r="1585" spans="1:18" s="34" customFormat="1" ht="105" hidden="1" customHeight="1" outlineLevel="4" x14ac:dyDescent="0.25">
      <c r="A1585" s="110">
        <v>33</v>
      </c>
      <c r="B1585" s="144" t="s">
        <v>82</v>
      </c>
      <c r="C1585" s="106" t="s">
        <v>1135</v>
      </c>
      <c r="D1585" s="110">
        <v>0</v>
      </c>
      <c r="E1585" s="56" t="s">
        <v>4240</v>
      </c>
      <c r="F1585" s="122">
        <v>0</v>
      </c>
      <c r="G1585" s="122"/>
      <c r="H1585" s="122"/>
      <c r="I1585" s="123" t="e">
        <f t="shared" si="104"/>
        <v>#DIV/0!</v>
      </c>
      <c r="J1585" s="106" t="s">
        <v>2367</v>
      </c>
      <c r="K1585" s="106" t="s">
        <v>1631</v>
      </c>
      <c r="L1585" s="106" t="s">
        <v>890</v>
      </c>
      <c r="M1585" s="267" t="s">
        <v>4760</v>
      </c>
      <c r="N1585" s="264">
        <v>43158</v>
      </c>
      <c r="O1585" s="263" t="s">
        <v>4082</v>
      </c>
      <c r="P1585" s="263" t="s">
        <v>3964</v>
      </c>
      <c r="Q1585" s="263" t="s">
        <v>3656</v>
      </c>
      <c r="R1585" s="126"/>
    </row>
    <row r="1586" spans="1:18" s="34" customFormat="1" ht="90" hidden="1" customHeight="1" outlineLevel="4" x14ac:dyDescent="0.25">
      <c r="A1586" s="110">
        <v>34</v>
      </c>
      <c r="B1586" s="144" t="s">
        <v>2356</v>
      </c>
      <c r="C1586" s="106" t="s">
        <v>1135</v>
      </c>
      <c r="D1586" s="110">
        <v>200</v>
      </c>
      <c r="E1586" s="56" t="s">
        <v>4240</v>
      </c>
      <c r="F1586" s="122">
        <v>598214</v>
      </c>
      <c r="G1586" s="122">
        <v>598214</v>
      </c>
      <c r="H1586" s="122">
        <v>0</v>
      </c>
      <c r="I1586" s="123">
        <f t="shared" si="104"/>
        <v>0</v>
      </c>
      <c r="J1586" s="106" t="s">
        <v>2367</v>
      </c>
      <c r="K1586" s="106" t="s">
        <v>1631</v>
      </c>
      <c r="L1586" s="106" t="s">
        <v>890</v>
      </c>
      <c r="M1586" s="267" t="s">
        <v>4760</v>
      </c>
      <c r="N1586" s="264">
        <v>43158</v>
      </c>
      <c r="O1586" s="263" t="s">
        <v>4082</v>
      </c>
      <c r="P1586" s="263" t="s">
        <v>3964</v>
      </c>
      <c r="Q1586" s="263" t="s">
        <v>3656</v>
      </c>
      <c r="R1586" s="126"/>
    </row>
    <row r="1587" spans="1:18" s="34" customFormat="1" ht="180" hidden="1" customHeight="1" outlineLevel="4" x14ac:dyDescent="0.25">
      <c r="A1587" s="110">
        <v>35</v>
      </c>
      <c r="B1587" s="144" t="s">
        <v>2357</v>
      </c>
      <c r="C1587" s="106" t="s">
        <v>1135</v>
      </c>
      <c r="D1587" s="110">
        <v>0</v>
      </c>
      <c r="E1587" s="110" t="s">
        <v>1283</v>
      </c>
      <c r="F1587" s="122">
        <v>0</v>
      </c>
      <c r="G1587" s="122"/>
      <c r="H1587" s="122"/>
      <c r="I1587" s="123" t="e">
        <f t="shared" si="104"/>
        <v>#DIV/0!</v>
      </c>
      <c r="J1587" s="106" t="s">
        <v>2367</v>
      </c>
      <c r="K1587" s="106" t="s">
        <v>1631</v>
      </c>
      <c r="L1587" s="106" t="s">
        <v>890</v>
      </c>
      <c r="M1587" s="267" t="s">
        <v>4760</v>
      </c>
      <c r="N1587" s="264">
        <v>43158</v>
      </c>
      <c r="O1587" s="263" t="s">
        <v>4082</v>
      </c>
      <c r="P1587" s="263" t="s">
        <v>3964</v>
      </c>
      <c r="Q1587" s="263" t="s">
        <v>3656</v>
      </c>
      <c r="R1587" s="126"/>
    </row>
    <row r="1588" spans="1:18" s="34" customFormat="1" ht="195" hidden="1" customHeight="1" outlineLevel="4" x14ac:dyDescent="0.25">
      <c r="A1588" s="110">
        <v>36</v>
      </c>
      <c r="B1588" s="144" t="s">
        <v>2358</v>
      </c>
      <c r="C1588" s="106" t="s">
        <v>1135</v>
      </c>
      <c r="D1588" s="110">
        <v>0</v>
      </c>
      <c r="E1588" s="110" t="s">
        <v>1283</v>
      </c>
      <c r="F1588" s="122">
        <v>0</v>
      </c>
      <c r="G1588" s="122"/>
      <c r="H1588" s="122"/>
      <c r="I1588" s="123" t="e">
        <f t="shared" si="104"/>
        <v>#DIV/0!</v>
      </c>
      <c r="J1588" s="106" t="s">
        <v>2367</v>
      </c>
      <c r="K1588" s="106" t="s">
        <v>1631</v>
      </c>
      <c r="L1588" s="106" t="s">
        <v>890</v>
      </c>
      <c r="M1588" s="267" t="s">
        <v>4760</v>
      </c>
      <c r="N1588" s="264">
        <v>43158</v>
      </c>
      <c r="O1588" s="263" t="s">
        <v>4082</v>
      </c>
      <c r="P1588" s="263" t="s">
        <v>3964</v>
      </c>
      <c r="Q1588" s="263" t="s">
        <v>3656</v>
      </c>
      <c r="R1588" s="126"/>
    </row>
    <row r="1589" spans="1:18" s="34" customFormat="1" ht="165" hidden="1" customHeight="1" outlineLevel="4" x14ac:dyDescent="0.25">
      <c r="A1589" s="110">
        <v>37</v>
      </c>
      <c r="B1589" s="144" t="s">
        <v>2359</v>
      </c>
      <c r="C1589" s="106" t="s">
        <v>1135</v>
      </c>
      <c r="D1589" s="110">
        <v>0</v>
      </c>
      <c r="E1589" s="110" t="s">
        <v>1283</v>
      </c>
      <c r="F1589" s="122">
        <v>0</v>
      </c>
      <c r="G1589" s="122"/>
      <c r="H1589" s="122"/>
      <c r="I1589" s="123" t="e">
        <f t="shared" si="104"/>
        <v>#DIV/0!</v>
      </c>
      <c r="J1589" s="106" t="s">
        <v>2367</v>
      </c>
      <c r="K1589" s="106" t="s">
        <v>1631</v>
      </c>
      <c r="L1589" s="106" t="s">
        <v>890</v>
      </c>
      <c r="M1589" s="267" t="s">
        <v>4760</v>
      </c>
      <c r="N1589" s="264">
        <v>43158</v>
      </c>
      <c r="O1589" s="263" t="s">
        <v>4082</v>
      </c>
      <c r="P1589" s="263" t="s">
        <v>3964</v>
      </c>
      <c r="Q1589" s="263" t="s">
        <v>3656</v>
      </c>
      <c r="R1589" s="126"/>
    </row>
    <row r="1590" spans="1:18" ht="30" customHeight="1" outlineLevel="4" x14ac:dyDescent="0.25">
      <c r="A1590" s="110">
        <v>38</v>
      </c>
      <c r="B1590" s="144" t="s">
        <v>2360</v>
      </c>
      <c r="C1590" s="106" t="s">
        <v>1164</v>
      </c>
      <c r="D1590" s="53">
        <v>150</v>
      </c>
      <c r="E1590" s="53" t="s">
        <v>724</v>
      </c>
      <c r="F1590" s="54">
        <v>762000</v>
      </c>
      <c r="G1590" s="98"/>
      <c r="H1590" s="98"/>
      <c r="I1590" s="55" t="e">
        <f t="shared" si="104"/>
        <v>#DIV/0!</v>
      </c>
      <c r="J1590" s="56"/>
      <c r="K1590" s="56"/>
      <c r="L1590" s="56" t="s">
        <v>877</v>
      </c>
      <c r="M1590" s="59"/>
    </row>
    <row r="1591" spans="1:18" s="34" customFormat="1" ht="60" hidden="1" customHeight="1" outlineLevel="4" x14ac:dyDescent="0.25">
      <c r="A1591" s="110">
        <v>39</v>
      </c>
      <c r="B1591" s="144" t="s">
        <v>2361</v>
      </c>
      <c r="C1591" s="106" t="s">
        <v>1164</v>
      </c>
      <c r="D1591" s="110">
        <v>10</v>
      </c>
      <c r="E1591" s="110" t="s">
        <v>724</v>
      </c>
      <c r="F1591" s="122">
        <v>85000</v>
      </c>
      <c r="G1591" s="122">
        <v>75892.86</v>
      </c>
      <c r="H1591" s="122">
        <v>9107.14</v>
      </c>
      <c r="I1591" s="123">
        <f t="shared" si="104"/>
        <v>0.1199999578352957</v>
      </c>
      <c r="J1591" s="106" t="s">
        <v>2378</v>
      </c>
      <c r="K1591" s="106" t="s">
        <v>860</v>
      </c>
      <c r="L1591" s="106" t="s">
        <v>877</v>
      </c>
      <c r="M1591" s="126"/>
      <c r="N1591" s="124">
        <v>43558</v>
      </c>
      <c r="O1591" s="125" t="s">
        <v>4335</v>
      </c>
      <c r="P1591" s="125" t="s">
        <v>3964</v>
      </c>
      <c r="Q1591" s="125" t="s">
        <v>4161</v>
      </c>
      <c r="R1591" s="126"/>
    </row>
    <row r="1592" spans="1:18" ht="30" customHeight="1" outlineLevel="4" x14ac:dyDescent="0.25">
      <c r="A1592" s="110">
        <v>40</v>
      </c>
      <c r="B1592" s="144" t="s">
        <v>2362</v>
      </c>
      <c r="C1592" s="106" t="s">
        <v>1164</v>
      </c>
      <c r="D1592" s="53">
        <v>280</v>
      </c>
      <c r="E1592" s="53" t="s">
        <v>2295</v>
      </c>
      <c r="F1592" s="54">
        <v>897500</v>
      </c>
      <c r="G1592" s="98"/>
      <c r="H1592" s="98"/>
      <c r="I1592" s="55" t="e">
        <f t="shared" si="104"/>
        <v>#DIV/0!</v>
      </c>
      <c r="J1592" s="56"/>
      <c r="K1592" s="56"/>
      <c r="L1592" s="56" t="s">
        <v>840</v>
      </c>
      <c r="M1592" s="59"/>
    </row>
    <row r="1593" spans="1:18" s="34" customFormat="1" ht="60" hidden="1" customHeight="1" outlineLevel="4" x14ac:dyDescent="0.25">
      <c r="A1593" s="110">
        <v>41</v>
      </c>
      <c r="B1593" s="144" t="s">
        <v>4646</v>
      </c>
      <c r="C1593" s="106" t="s">
        <v>1164</v>
      </c>
      <c r="D1593" s="110">
        <v>480</v>
      </c>
      <c r="E1593" s="53" t="s">
        <v>2295</v>
      </c>
      <c r="F1593" s="122">
        <v>5860713.5999999996</v>
      </c>
      <c r="G1593" s="122">
        <v>5860713.5999999996</v>
      </c>
      <c r="H1593" s="122">
        <f>F1593-G1593</f>
        <v>0</v>
      </c>
      <c r="I1593" s="123">
        <f t="shared" ref="I1593" si="105">H1593/G1593</f>
        <v>0</v>
      </c>
      <c r="J1593" s="106" t="s">
        <v>4647</v>
      </c>
      <c r="K1593" s="106" t="s">
        <v>860</v>
      </c>
      <c r="L1593" s="106" t="s">
        <v>845</v>
      </c>
      <c r="M1593" s="267" t="s">
        <v>4760</v>
      </c>
      <c r="N1593" s="264">
        <v>43292</v>
      </c>
      <c r="O1593" s="263" t="s">
        <v>4648</v>
      </c>
      <c r="P1593" s="263" t="s">
        <v>3964</v>
      </c>
      <c r="Q1593" s="263" t="s">
        <v>4643</v>
      </c>
      <c r="R1593" s="126"/>
    </row>
    <row r="1594" spans="1:18" ht="15" customHeight="1" outlineLevel="3" x14ac:dyDescent="0.25">
      <c r="A1594" s="405" t="s">
        <v>4645</v>
      </c>
      <c r="B1594" s="407"/>
      <c r="C1594" s="53"/>
      <c r="D1594" s="142">
        <f>SUM(D1553:D1593)</f>
        <v>21261</v>
      </c>
      <c r="E1594" s="88"/>
      <c r="F1594" s="142">
        <f>SUM(F1553:F1593)</f>
        <v>59584620.600000001</v>
      </c>
      <c r="G1594" s="142">
        <f>SUM(G1553:G1593)</f>
        <v>57916013.460000001</v>
      </c>
      <c r="H1594" s="142">
        <f>SUM(H1553:H1593)</f>
        <v>9107.14</v>
      </c>
      <c r="I1594" s="143">
        <f>H1594/G1594</f>
        <v>1.572473562305854E-4</v>
      </c>
      <c r="J1594" s="88"/>
      <c r="K1594" s="88"/>
      <c r="L1594" s="88"/>
      <c r="M1594" s="59"/>
    </row>
    <row r="1595" spans="1:18" ht="15" customHeight="1" outlineLevel="3" x14ac:dyDescent="0.25">
      <c r="A1595" s="52" t="s">
        <v>2379</v>
      </c>
      <c r="B1595" s="87" t="s">
        <v>2380</v>
      </c>
      <c r="C1595" s="53"/>
      <c r="D1595" s="53"/>
      <c r="E1595" s="88"/>
      <c r="F1595" s="88"/>
      <c r="G1595" s="56"/>
      <c r="H1595" s="56"/>
      <c r="I1595" s="88"/>
      <c r="J1595" s="88"/>
      <c r="K1595" s="88"/>
      <c r="L1595" s="88"/>
      <c r="M1595" s="59"/>
    </row>
    <row r="1596" spans="1:18" s="34" customFormat="1" ht="45" hidden="1" customHeight="1" outlineLevel="4" x14ac:dyDescent="0.25">
      <c r="A1596" s="110">
        <v>1</v>
      </c>
      <c r="B1596" s="144" t="s">
        <v>2381</v>
      </c>
      <c r="C1596" s="106" t="s">
        <v>1123</v>
      </c>
      <c r="D1596" s="110">
        <v>200</v>
      </c>
      <c r="E1596" s="110" t="s">
        <v>2365</v>
      </c>
      <c r="F1596" s="122">
        <v>605000</v>
      </c>
      <c r="G1596" s="122">
        <v>605000</v>
      </c>
      <c r="H1596" s="147">
        <f t="shared" ref="H1596:H1597" si="106">F1596-G1596</f>
        <v>0</v>
      </c>
      <c r="I1596" s="148">
        <f t="shared" ref="I1596:I1597" si="107">H1596/G1596</f>
        <v>0</v>
      </c>
      <c r="J1596" s="106" t="s">
        <v>2386</v>
      </c>
      <c r="K1596" s="106" t="s">
        <v>2387</v>
      </c>
      <c r="L1596" s="106" t="s">
        <v>890</v>
      </c>
      <c r="M1596" s="267" t="s">
        <v>4760</v>
      </c>
      <c r="N1596" s="344">
        <v>43273</v>
      </c>
      <c r="O1596" s="263" t="s">
        <v>4644</v>
      </c>
      <c r="P1596" s="263" t="s">
        <v>3964</v>
      </c>
      <c r="Q1596" s="263" t="s">
        <v>4643</v>
      </c>
      <c r="R1596" s="126"/>
    </row>
    <row r="1597" spans="1:18" s="34" customFormat="1" ht="45" hidden="1" customHeight="1" outlineLevel="4" x14ac:dyDescent="0.25">
      <c r="A1597" s="110">
        <v>2</v>
      </c>
      <c r="B1597" s="144" t="s">
        <v>2382</v>
      </c>
      <c r="C1597" s="106" t="s">
        <v>1123</v>
      </c>
      <c r="D1597" s="110">
        <v>150</v>
      </c>
      <c r="E1597" s="110" t="s">
        <v>2365</v>
      </c>
      <c r="F1597" s="122">
        <v>742500</v>
      </c>
      <c r="G1597" s="106">
        <v>742500</v>
      </c>
      <c r="H1597" s="147">
        <f t="shared" si="106"/>
        <v>0</v>
      </c>
      <c r="I1597" s="148">
        <f t="shared" si="107"/>
        <v>0</v>
      </c>
      <c r="J1597" s="106" t="s">
        <v>2386</v>
      </c>
      <c r="K1597" s="106" t="s">
        <v>2387</v>
      </c>
      <c r="L1597" s="106" t="s">
        <v>890</v>
      </c>
      <c r="M1597" s="267" t="s">
        <v>4760</v>
      </c>
      <c r="N1597" s="344">
        <v>43273</v>
      </c>
      <c r="O1597" s="263" t="s">
        <v>4644</v>
      </c>
      <c r="P1597" s="263" t="s">
        <v>3964</v>
      </c>
      <c r="Q1597" s="263" t="s">
        <v>4643</v>
      </c>
      <c r="R1597" s="126"/>
    </row>
    <row r="1598" spans="1:18" ht="45" customHeight="1" outlineLevel="4" x14ac:dyDescent="0.25">
      <c r="A1598" s="110">
        <v>3</v>
      </c>
      <c r="B1598" s="144" t="s">
        <v>2383</v>
      </c>
      <c r="C1598" s="106" t="s">
        <v>1164</v>
      </c>
      <c r="D1598" s="53">
        <v>1000</v>
      </c>
      <c r="E1598" s="53" t="s">
        <v>4234</v>
      </c>
      <c r="F1598" s="54">
        <v>982142.85714285704</v>
      </c>
      <c r="G1598" s="56"/>
      <c r="H1598" s="56"/>
      <c r="I1598" s="88"/>
      <c r="J1598" s="56"/>
      <c r="K1598" s="56"/>
      <c r="L1598" s="56" t="s">
        <v>840</v>
      </c>
      <c r="M1598" s="59"/>
    </row>
    <row r="1599" spans="1:18" ht="30" customHeight="1" outlineLevel="4" x14ac:dyDescent="0.25">
      <c r="A1599" s="110">
        <v>4</v>
      </c>
      <c r="B1599" s="144" t="s">
        <v>179</v>
      </c>
      <c r="C1599" s="106" t="s">
        <v>1164</v>
      </c>
      <c r="D1599" s="53">
        <v>200</v>
      </c>
      <c r="E1599" s="53" t="s">
        <v>4234</v>
      </c>
      <c r="F1599" s="54">
        <v>425714.28571428568</v>
      </c>
      <c r="G1599" s="56"/>
      <c r="H1599" s="56"/>
      <c r="I1599" s="88"/>
      <c r="J1599" s="56"/>
      <c r="K1599" s="56"/>
      <c r="L1599" s="56" t="s">
        <v>840</v>
      </c>
      <c r="M1599" s="59"/>
    </row>
    <row r="1600" spans="1:18" ht="30" customHeight="1" outlineLevel="4" x14ac:dyDescent="0.25">
      <c r="A1600" s="110">
        <v>5</v>
      </c>
      <c r="B1600" s="144" t="s">
        <v>179</v>
      </c>
      <c r="C1600" s="106" t="s">
        <v>1164</v>
      </c>
      <c r="D1600" s="53">
        <v>1500</v>
      </c>
      <c r="E1600" s="53" t="s">
        <v>2295</v>
      </c>
      <c r="F1600" s="54">
        <v>508928.57142857142</v>
      </c>
      <c r="G1600" s="56"/>
      <c r="H1600" s="56"/>
      <c r="I1600" s="88"/>
      <c r="J1600" s="56"/>
      <c r="K1600" s="56"/>
      <c r="L1600" s="56" t="s">
        <v>840</v>
      </c>
      <c r="M1600" s="59"/>
    </row>
    <row r="1601" spans="1:18" ht="30" customHeight="1" outlineLevel="4" x14ac:dyDescent="0.25">
      <c r="A1601" s="110">
        <v>6</v>
      </c>
      <c r="B1601" s="144" t="s">
        <v>179</v>
      </c>
      <c r="C1601" s="106" t="s">
        <v>1164</v>
      </c>
      <c r="D1601" s="53">
        <v>200</v>
      </c>
      <c r="E1601" s="53" t="s">
        <v>4234</v>
      </c>
      <c r="F1601" s="54">
        <v>587857.14285714284</v>
      </c>
      <c r="G1601" s="56"/>
      <c r="H1601" s="56"/>
      <c r="I1601" s="88"/>
      <c r="J1601" s="56"/>
      <c r="K1601" s="56"/>
      <c r="L1601" s="56" t="s">
        <v>840</v>
      </c>
      <c r="M1601" s="59"/>
    </row>
    <row r="1602" spans="1:18" ht="15" customHeight="1" outlineLevel="4" x14ac:dyDescent="0.25">
      <c r="A1602" s="110">
        <v>7</v>
      </c>
      <c r="B1602" s="144" t="s">
        <v>2384</v>
      </c>
      <c r="C1602" s="106" t="s">
        <v>1164</v>
      </c>
      <c r="D1602" s="53">
        <v>12</v>
      </c>
      <c r="E1602" s="53" t="s">
        <v>4234</v>
      </c>
      <c r="F1602" s="54">
        <v>34917.857142857145</v>
      </c>
      <c r="G1602" s="56"/>
      <c r="H1602" s="56"/>
      <c r="I1602" s="88"/>
      <c r="J1602" s="56"/>
      <c r="K1602" s="56"/>
      <c r="L1602" s="56" t="s">
        <v>840</v>
      </c>
      <c r="M1602" s="59"/>
    </row>
    <row r="1603" spans="1:18" ht="15" customHeight="1" outlineLevel="4" x14ac:dyDescent="0.25">
      <c r="A1603" s="110">
        <v>8</v>
      </c>
      <c r="B1603" s="144" t="s">
        <v>2384</v>
      </c>
      <c r="C1603" s="106" t="s">
        <v>1164</v>
      </c>
      <c r="D1603" s="53">
        <v>10</v>
      </c>
      <c r="E1603" s="53" t="s">
        <v>4234</v>
      </c>
      <c r="F1603" s="54">
        <v>21875</v>
      </c>
      <c r="G1603" s="56"/>
      <c r="H1603" s="56"/>
      <c r="I1603" s="88"/>
      <c r="J1603" s="56"/>
      <c r="K1603" s="56"/>
      <c r="L1603" s="56" t="s">
        <v>840</v>
      </c>
      <c r="M1603" s="59"/>
    </row>
    <row r="1604" spans="1:18" ht="15" customHeight="1" outlineLevel="4" x14ac:dyDescent="0.25">
      <c r="A1604" s="110">
        <v>9</v>
      </c>
      <c r="B1604" s="144" t="s">
        <v>2384</v>
      </c>
      <c r="C1604" s="106" t="s">
        <v>1164</v>
      </c>
      <c r="D1604" s="53">
        <v>12</v>
      </c>
      <c r="E1604" s="53" t="s">
        <v>4234</v>
      </c>
      <c r="F1604" s="54">
        <v>26250</v>
      </c>
      <c r="G1604" s="56"/>
      <c r="H1604" s="56"/>
      <c r="I1604" s="88"/>
      <c r="J1604" s="56"/>
      <c r="K1604" s="56"/>
      <c r="L1604" s="56" t="s">
        <v>840</v>
      </c>
      <c r="M1604" s="59"/>
    </row>
    <row r="1605" spans="1:18" ht="15" customHeight="1" outlineLevel="4" x14ac:dyDescent="0.25">
      <c r="A1605" s="110">
        <v>10</v>
      </c>
      <c r="B1605" s="144" t="s">
        <v>2384</v>
      </c>
      <c r="C1605" s="106" t="s">
        <v>1164</v>
      </c>
      <c r="D1605" s="53">
        <v>25</v>
      </c>
      <c r="E1605" s="53" t="s">
        <v>4234</v>
      </c>
      <c r="F1605" s="54">
        <v>33482.142857142855</v>
      </c>
      <c r="G1605" s="56"/>
      <c r="H1605" s="56"/>
      <c r="I1605" s="88"/>
      <c r="J1605" s="56"/>
      <c r="K1605" s="56"/>
      <c r="L1605" s="56" t="s">
        <v>840</v>
      </c>
      <c r="M1605" s="59"/>
    </row>
    <row r="1606" spans="1:18" ht="15" customHeight="1" outlineLevel="4" x14ac:dyDescent="0.25">
      <c r="A1606" s="110">
        <v>11</v>
      </c>
      <c r="B1606" s="144" t="s">
        <v>2384</v>
      </c>
      <c r="C1606" s="106" t="s">
        <v>1164</v>
      </c>
      <c r="D1606" s="53">
        <v>25</v>
      </c>
      <c r="E1606" s="53" t="s">
        <v>4234</v>
      </c>
      <c r="F1606" s="54">
        <v>49107.142857142848</v>
      </c>
      <c r="G1606" s="56"/>
      <c r="H1606" s="56"/>
      <c r="I1606" s="88"/>
      <c r="J1606" s="56"/>
      <c r="K1606" s="56"/>
      <c r="L1606" s="56" t="s">
        <v>840</v>
      </c>
      <c r="M1606" s="59"/>
    </row>
    <row r="1607" spans="1:18" ht="45" customHeight="1" outlineLevel="4" x14ac:dyDescent="0.25">
      <c r="A1607" s="110">
        <v>12</v>
      </c>
      <c r="B1607" s="144" t="s">
        <v>2385</v>
      </c>
      <c r="C1607" s="106" t="s">
        <v>1164</v>
      </c>
      <c r="D1607" s="53">
        <v>10</v>
      </c>
      <c r="E1607" s="53" t="s">
        <v>4234</v>
      </c>
      <c r="F1607" s="54">
        <v>21875</v>
      </c>
      <c r="G1607" s="56"/>
      <c r="H1607" s="56"/>
      <c r="I1607" s="88"/>
      <c r="J1607" s="56"/>
      <c r="K1607" s="56"/>
      <c r="L1607" s="56" t="s">
        <v>840</v>
      </c>
      <c r="M1607" s="59"/>
    </row>
    <row r="1608" spans="1:18" s="34" customFormat="1" ht="45" hidden="1" customHeight="1" outlineLevel="4" x14ac:dyDescent="0.25">
      <c r="A1608" s="110">
        <v>13</v>
      </c>
      <c r="B1608" s="144" t="s">
        <v>179</v>
      </c>
      <c r="C1608" s="106" t="s">
        <v>1164</v>
      </c>
      <c r="D1608" s="133">
        <v>200</v>
      </c>
      <c r="E1608" s="110" t="s">
        <v>4234</v>
      </c>
      <c r="F1608" s="149">
        <v>407320</v>
      </c>
      <c r="G1608" s="149">
        <f>F1608</f>
        <v>407320</v>
      </c>
      <c r="H1608" s="149">
        <f>F1608-G1608</f>
        <v>0</v>
      </c>
      <c r="I1608" s="123">
        <f>H1608/G1608</f>
        <v>0</v>
      </c>
      <c r="J1608" s="149" t="s">
        <v>4107</v>
      </c>
      <c r="K1608" s="150" t="s">
        <v>4108</v>
      </c>
      <c r="L1608" s="106" t="s">
        <v>840</v>
      </c>
      <c r="M1608" s="267" t="s">
        <v>4760</v>
      </c>
      <c r="N1608" s="264">
        <v>43187</v>
      </c>
      <c r="O1608" s="263" t="s">
        <v>4113</v>
      </c>
      <c r="P1608" s="263" t="s">
        <v>3964</v>
      </c>
      <c r="Q1608" s="263" t="s">
        <v>3656</v>
      </c>
      <c r="R1608" s="126"/>
    </row>
    <row r="1609" spans="1:18" s="34" customFormat="1" ht="45" hidden="1" customHeight="1" outlineLevel="4" x14ac:dyDescent="0.25">
      <c r="A1609" s="110">
        <v>14</v>
      </c>
      <c r="B1609" s="144" t="s">
        <v>179</v>
      </c>
      <c r="C1609" s="106" t="s">
        <v>1164</v>
      </c>
      <c r="D1609" s="133">
        <v>75</v>
      </c>
      <c r="E1609" s="110" t="s">
        <v>4234</v>
      </c>
      <c r="F1609" s="149">
        <v>220245</v>
      </c>
      <c r="G1609" s="149">
        <f t="shared" ref="G1609:G1612" si="108">F1609</f>
        <v>220245</v>
      </c>
      <c r="H1609" s="149">
        <f t="shared" ref="H1609:H1612" si="109">F1609-G1609</f>
        <v>0</v>
      </c>
      <c r="I1609" s="123">
        <f t="shared" ref="I1609:I1612" si="110">H1609/G1609</f>
        <v>0</v>
      </c>
      <c r="J1609" s="149" t="s">
        <v>4109</v>
      </c>
      <c r="K1609" s="150" t="s">
        <v>4108</v>
      </c>
      <c r="L1609" s="106" t="s">
        <v>840</v>
      </c>
      <c r="M1609" s="126"/>
      <c r="N1609" s="124">
        <v>43187</v>
      </c>
      <c r="O1609" s="125" t="s">
        <v>4113</v>
      </c>
      <c r="P1609" s="125" t="s">
        <v>3964</v>
      </c>
      <c r="Q1609" s="125" t="s">
        <v>3656</v>
      </c>
      <c r="R1609" s="126"/>
    </row>
    <row r="1610" spans="1:18" s="34" customFormat="1" ht="45" hidden="1" customHeight="1" outlineLevel="4" x14ac:dyDescent="0.25">
      <c r="A1610" s="110">
        <v>15</v>
      </c>
      <c r="B1610" s="144" t="s">
        <v>179</v>
      </c>
      <c r="C1610" s="106" t="s">
        <v>1164</v>
      </c>
      <c r="D1610" s="133">
        <v>100</v>
      </c>
      <c r="E1610" s="110" t="s">
        <v>4234</v>
      </c>
      <c r="F1610" s="149">
        <v>293660</v>
      </c>
      <c r="G1610" s="149">
        <f t="shared" si="108"/>
        <v>293660</v>
      </c>
      <c r="H1610" s="149">
        <f t="shared" si="109"/>
        <v>0</v>
      </c>
      <c r="I1610" s="123">
        <f t="shared" si="110"/>
        <v>0</v>
      </c>
      <c r="J1610" s="149" t="s">
        <v>4110</v>
      </c>
      <c r="K1610" s="150" t="s">
        <v>4108</v>
      </c>
      <c r="L1610" s="106" t="s">
        <v>840</v>
      </c>
      <c r="M1610" s="126"/>
      <c r="N1610" s="124">
        <v>43187</v>
      </c>
      <c r="O1610" s="125" t="s">
        <v>4113</v>
      </c>
      <c r="P1610" s="125" t="s">
        <v>3964</v>
      </c>
      <c r="Q1610" s="125" t="s">
        <v>3656</v>
      </c>
      <c r="R1610" s="126"/>
    </row>
    <row r="1611" spans="1:18" s="34" customFormat="1" ht="45" hidden="1" customHeight="1" outlineLevel="4" x14ac:dyDescent="0.25">
      <c r="A1611" s="110">
        <v>16</v>
      </c>
      <c r="B1611" s="144" t="s">
        <v>179</v>
      </c>
      <c r="C1611" s="106" t="s">
        <v>1164</v>
      </c>
      <c r="D1611" s="133">
        <f>450</f>
        <v>450</v>
      </c>
      <c r="E1611" s="110" t="s">
        <v>4234</v>
      </c>
      <c r="F1611" s="149">
        <v>171464</v>
      </c>
      <c r="G1611" s="149">
        <f t="shared" si="108"/>
        <v>171464</v>
      </c>
      <c r="H1611" s="149">
        <f t="shared" si="109"/>
        <v>0</v>
      </c>
      <c r="I1611" s="123">
        <f t="shared" si="110"/>
        <v>0</v>
      </c>
      <c r="J1611" s="149" t="s">
        <v>4111</v>
      </c>
      <c r="K1611" s="150" t="s">
        <v>4108</v>
      </c>
      <c r="L1611" s="106" t="s">
        <v>840</v>
      </c>
      <c r="M1611" s="126"/>
      <c r="N1611" s="124">
        <v>43187</v>
      </c>
      <c r="O1611" s="125" t="s">
        <v>4113</v>
      </c>
      <c r="P1611" s="125" t="s">
        <v>3964</v>
      </c>
      <c r="Q1611" s="125" t="s">
        <v>3656</v>
      </c>
      <c r="R1611" s="126"/>
    </row>
    <row r="1612" spans="1:18" s="34" customFormat="1" ht="45" hidden="1" customHeight="1" outlineLevel="4" x14ac:dyDescent="0.25">
      <c r="A1612" s="110">
        <v>17</v>
      </c>
      <c r="B1612" s="144" t="s">
        <v>2384</v>
      </c>
      <c r="C1612" s="106" t="s">
        <v>1164</v>
      </c>
      <c r="D1612" s="133"/>
      <c r="E1612" s="133"/>
      <c r="F1612" s="149">
        <v>3112050</v>
      </c>
      <c r="G1612" s="149">
        <f t="shared" si="108"/>
        <v>3112050</v>
      </c>
      <c r="H1612" s="149">
        <f t="shared" si="109"/>
        <v>0</v>
      </c>
      <c r="I1612" s="123">
        <f t="shared" si="110"/>
        <v>0</v>
      </c>
      <c r="J1612" s="149" t="s">
        <v>4112</v>
      </c>
      <c r="K1612" s="150" t="s">
        <v>4108</v>
      </c>
      <c r="L1612" s="106" t="s">
        <v>845</v>
      </c>
      <c r="M1612" s="126"/>
      <c r="N1612" s="124">
        <v>43187</v>
      </c>
      <c r="O1612" s="125" t="s">
        <v>4113</v>
      </c>
      <c r="P1612" s="125" t="s">
        <v>3964</v>
      </c>
      <c r="Q1612" s="125" t="s">
        <v>3656</v>
      </c>
      <c r="R1612" s="126"/>
    </row>
    <row r="1613" spans="1:18" ht="15" customHeight="1" outlineLevel="3" x14ac:dyDescent="0.25">
      <c r="A1613" s="405" t="s">
        <v>4106</v>
      </c>
      <c r="B1613" s="407"/>
      <c r="C1613" s="53"/>
      <c r="D1613" s="119">
        <f>SUM(D1596:D1612)</f>
        <v>4169</v>
      </c>
      <c r="E1613" s="88"/>
      <c r="F1613" s="119">
        <f>SUM(F1596:F1612)</f>
        <v>8244389</v>
      </c>
      <c r="G1613" s="119">
        <f>SUM(G1596:G1612)</f>
        <v>5552239</v>
      </c>
      <c r="H1613" s="119">
        <f>SUM(H1596:H1612)</f>
        <v>0</v>
      </c>
      <c r="I1613" s="143">
        <f>H1613/G1613</f>
        <v>0</v>
      </c>
      <c r="J1613" s="88"/>
      <c r="K1613" s="88"/>
      <c r="L1613" s="88"/>
      <c r="M1613" s="59"/>
    </row>
    <row r="1614" spans="1:18" ht="15" customHeight="1" outlineLevel="2" x14ac:dyDescent="0.25">
      <c r="A1614" s="437" t="s">
        <v>4891</v>
      </c>
      <c r="B1614" s="438"/>
      <c r="C1614" s="84"/>
      <c r="D1614" s="152">
        <f>D863+D1551+D1594+D1613+D223</f>
        <v>1511400.25</v>
      </c>
      <c r="E1614" s="85"/>
      <c r="F1614" s="152">
        <f>F863+F1551+F1594+F1613+F223</f>
        <v>1696409085.8370776</v>
      </c>
      <c r="G1614" s="152">
        <f>G863+G1551+G1594+G1613+G223</f>
        <v>1559684290.6407144</v>
      </c>
      <c r="H1614" s="152">
        <f>H863+H1551+H1594+H1613+H223</f>
        <v>10439151.328571426</v>
      </c>
      <c r="I1614" s="153">
        <f>H1614/G1614</f>
        <v>6.6931182106623952E-3</v>
      </c>
      <c r="J1614" s="85"/>
      <c r="K1614" s="85"/>
      <c r="L1614" s="85"/>
      <c r="M1614" s="59"/>
    </row>
    <row r="1615" spans="1:18" ht="15" customHeight="1" outlineLevel="2" x14ac:dyDescent="0.25">
      <c r="A1615" s="154" t="s">
        <v>2388</v>
      </c>
      <c r="B1615" s="155" t="s">
        <v>2389</v>
      </c>
      <c r="C1615" s="156"/>
      <c r="D1615" s="156"/>
      <c r="E1615" s="157"/>
      <c r="F1615" s="157"/>
      <c r="G1615" s="158"/>
      <c r="H1615" s="158"/>
      <c r="I1615" s="157"/>
      <c r="J1615" s="157"/>
      <c r="K1615" s="157"/>
      <c r="L1615" s="157"/>
      <c r="M1615" s="59"/>
    </row>
    <row r="1616" spans="1:18" ht="15" customHeight="1" outlineLevel="3" x14ac:dyDescent="0.25">
      <c r="A1616" s="52" t="s">
        <v>2390</v>
      </c>
      <c r="B1616" s="87" t="s">
        <v>2391</v>
      </c>
      <c r="C1616" s="53"/>
      <c r="D1616" s="53"/>
      <c r="E1616" s="88"/>
      <c r="F1616" s="88"/>
      <c r="G1616" s="56"/>
      <c r="H1616" s="56"/>
      <c r="I1616" s="88"/>
      <c r="J1616" s="88"/>
      <c r="K1616" s="88"/>
      <c r="L1616" s="88"/>
      <c r="M1616" s="59"/>
    </row>
    <row r="1617" spans="1:18" s="34" customFormat="1" ht="15" hidden="1" customHeight="1" outlineLevel="4" x14ac:dyDescent="0.25">
      <c r="A1617" s="110">
        <v>1</v>
      </c>
      <c r="B1617" s="144" t="s">
        <v>2392</v>
      </c>
      <c r="C1617" s="106" t="s">
        <v>1135</v>
      </c>
      <c r="D1617" s="122">
        <v>77357</v>
      </c>
      <c r="E1617" s="122" t="s">
        <v>821</v>
      </c>
      <c r="F1617" s="122">
        <v>14620473</v>
      </c>
      <c r="G1617" s="122">
        <v>14543116</v>
      </c>
      <c r="H1617" s="122">
        <v>77357</v>
      </c>
      <c r="I1617" s="123">
        <f>H1617/G1617</f>
        <v>5.3191489361702126E-3</v>
      </c>
      <c r="J1617" s="106" t="s">
        <v>2397</v>
      </c>
      <c r="K1617" s="106" t="s">
        <v>2398</v>
      </c>
      <c r="L1617" s="106" t="s">
        <v>842</v>
      </c>
      <c r="M1617" s="267" t="s">
        <v>4760</v>
      </c>
      <c r="N1617" s="264">
        <v>43463</v>
      </c>
      <c r="O1617" s="263" t="s">
        <v>4190</v>
      </c>
      <c r="P1617" s="264">
        <v>43830</v>
      </c>
      <c r="Q1617" s="263" t="s">
        <v>4191</v>
      </c>
      <c r="R1617" s="126"/>
    </row>
    <row r="1618" spans="1:18" s="34" customFormat="1" ht="30" hidden="1" customHeight="1" outlineLevel="4" x14ac:dyDescent="0.25">
      <c r="A1618" s="110">
        <v>2</v>
      </c>
      <c r="B1618" s="144" t="s">
        <v>2392</v>
      </c>
      <c r="C1618" s="106" t="s">
        <v>1135</v>
      </c>
      <c r="D1618" s="122">
        <v>44877</v>
      </c>
      <c r="E1618" s="122" t="s">
        <v>821</v>
      </c>
      <c r="F1618" s="122">
        <v>8481753</v>
      </c>
      <c r="G1618" s="122">
        <v>8481753</v>
      </c>
      <c r="H1618" s="122">
        <v>0</v>
      </c>
      <c r="I1618" s="123">
        <f t="shared" ref="I1618:I1621" si="111">H1618/G1618</f>
        <v>0</v>
      </c>
      <c r="J1618" s="106" t="s">
        <v>2399</v>
      </c>
      <c r="K1618" s="106" t="s">
        <v>2400</v>
      </c>
      <c r="L1618" s="106" t="s">
        <v>842</v>
      </c>
      <c r="M1618" s="126"/>
      <c r="N1618" s="124">
        <v>43607</v>
      </c>
      <c r="O1618" s="125" t="s">
        <v>4023</v>
      </c>
      <c r="P1618" s="124">
        <v>43830</v>
      </c>
      <c r="Q1618" s="125" t="s">
        <v>3950</v>
      </c>
      <c r="R1618" s="126"/>
    </row>
    <row r="1619" spans="1:18" s="34" customFormat="1" ht="15" hidden="1" customHeight="1" outlineLevel="4" x14ac:dyDescent="0.25">
      <c r="A1619" s="110">
        <v>3</v>
      </c>
      <c r="B1619" s="144" t="s">
        <v>2393</v>
      </c>
      <c r="C1619" s="106" t="s">
        <v>1135</v>
      </c>
      <c r="D1619" s="122">
        <v>7885</v>
      </c>
      <c r="E1619" s="122" t="s">
        <v>821</v>
      </c>
      <c r="F1619" s="122">
        <v>1939710</v>
      </c>
      <c r="G1619" s="122">
        <v>1939710</v>
      </c>
      <c r="H1619" s="122">
        <v>0</v>
      </c>
      <c r="I1619" s="123">
        <f t="shared" si="111"/>
        <v>0</v>
      </c>
      <c r="J1619" s="106" t="s">
        <v>2401</v>
      </c>
      <c r="K1619" s="106" t="s">
        <v>2398</v>
      </c>
      <c r="L1619" s="106" t="s">
        <v>849</v>
      </c>
      <c r="M1619" s="267" t="s">
        <v>4760</v>
      </c>
      <c r="N1619" s="265">
        <v>43460</v>
      </c>
      <c r="O1619" s="266" t="s">
        <v>3983</v>
      </c>
      <c r="P1619" s="265">
        <v>43830</v>
      </c>
      <c r="Q1619" s="266" t="s">
        <v>3886</v>
      </c>
      <c r="R1619" s="126"/>
    </row>
    <row r="1620" spans="1:18" s="34" customFormat="1" ht="30" hidden="1" customHeight="1" outlineLevel="4" x14ac:dyDescent="0.25">
      <c r="A1620" s="110">
        <v>4</v>
      </c>
      <c r="B1620" s="144" t="s">
        <v>2394</v>
      </c>
      <c r="C1620" s="106" t="s">
        <v>1123</v>
      </c>
      <c r="D1620" s="122">
        <v>6464</v>
      </c>
      <c r="E1620" s="122" t="s">
        <v>4236</v>
      </c>
      <c r="F1620" s="122">
        <v>1712960</v>
      </c>
      <c r="G1620" s="122">
        <v>1389760</v>
      </c>
      <c r="H1620" s="122">
        <v>323200</v>
      </c>
      <c r="I1620" s="123">
        <f t="shared" si="111"/>
        <v>0.23255813953488372</v>
      </c>
      <c r="J1620" s="106" t="s">
        <v>2402</v>
      </c>
      <c r="K1620" s="106" t="s">
        <v>2403</v>
      </c>
      <c r="L1620" s="106" t="s">
        <v>842</v>
      </c>
      <c r="M1620" s="267" t="s">
        <v>4760</v>
      </c>
      <c r="N1620" s="264">
        <v>43459</v>
      </c>
      <c r="O1620" s="263" t="s">
        <v>4188</v>
      </c>
      <c r="P1620" s="264">
        <v>43830</v>
      </c>
      <c r="Q1620" s="263" t="s">
        <v>3732</v>
      </c>
      <c r="R1620" s="126"/>
    </row>
    <row r="1621" spans="1:18" ht="45" customHeight="1" outlineLevel="4" x14ac:dyDescent="0.25">
      <c r="A1621" s="110">
        <v>5</v>
      </c>
      <c r="B1621" s="144" t="s">
        <v>2395</v>
      </c>
      <c r="C1621" s="106" t="s">
        <v>1123</v>
      </c>
      <c r="D1621" s="54">
        <v>432</v>
      </c>
      <c r="E1621" s="54" t="s">
        <v>4236</v>
      </c>
      <c r="F1621" s="54">
        <v>114480</v>
      </c>
      <c r="G1621" s="98"/>
      <c r="H1621" s="98"/>
      <c r="I1621" s="55" t="e">
        <f t="shared" si="111"/>
        <v>#DIV/0!</v>
      </c>
      <c r="J1621" s="56"/>
      <c r="K1621" s="56"/>
      <c r="L1621" s="56" t="s">
        <v>842</v>
      </c>
      <c r="M1621" s="59"/>
    </row>
    <row r="1622" spans="1:18" ht="15" customHeight="1" outlineLevel="3" x14ac:dyDescent="0.25">
      <c r="A1622" s="405" t="s">
        <v>2396</v>
      </c>
      <c r="B1622" s="407"/>
      <c r="C1622" s="53"/>
      <c r="D1622" s="142">
        <f>SUM(D1617:D1621)</f>
        <v>137015</v>
      </c>
      <c r="E1622" s="88"/>
      <c r="F1622" s="142">
        <f>SUM(F1617:F1621)</f>
        <v>26869376</v>
      </c>
      <c r="G1622" s="142">
        <f>SUM(G1617:G1621)</f>
        <v>26354339</v>
      </c>
      <c r="H1622" s="142">
        <f>SUM(H1617:H1621)</f>
        <v>400557</v>
      </c>
      <c r="I1622" s="143">
        <f>H1622/G1622</f>
        <v>1.5198901402915094E-2</v>
      </c>
      <c r="J1622" s="88"/>
      <c r="K1622" s="88"/>
      <c r="L1622" s="88"/>
      <c r="M1622" s="59"/>
    </row>
    <row r="1623" spans="1:18" ht="15" customHeight="1" outlineLevel="3" x14ac:dyDescent="0.25">
      <c r="A1623" s="52" t="s">
        <v>2405</v>
      </c>
      <c r="B1623" s="87" t="s">
        <v>2404</v>
      </c>
      <c r="C1623" s="53"/>
      <c r="D1623" s="53"/>
      <c r="E1623" s="88"/>
      <c r="F1623" s="88"/>
      <c r="G1623" s="56"/>
      <c r="H1623" s="56"/>
      <c r="I1623" s="88"/>
      <c r="J1623" s="88"/>
      <c r="K1623" s="88"/>
      <c r="L1623" s="88"/>
      <c r="M1623" s="59"/>
    </row>
    <row r="1624" spans="1:18" s="34" customFormat="1" ht="15" hidden="1" customHeight="1" outlineLevel="4" x14ac:dyDescent="0.25">
      <c r="A1624" s="110">
        <v>1</v>
      </c>
      <c r="B1624" s="121" t="s">
        <v>2406</v>
      </c>
      <c r="C1624" s="106" t="s">
        <v>1135</v>
      </c>
      <c r="D1624" s="122">
        <v>26739</v>
      </c>
      <c r="E1624" s="122" t="s">
        <v>2517</v>
      </c>
      <c r="F1624" s="122">
        <v>32659549.380000003</v>
      </c>
      <c r="G1624" s="122">
        <v>31585443.749999996</v>
      </c>
      <c r="H1624" s="122">
        <v>1074105.6300000064</v>
      </c>
      <c r="I1624" s="123">
        <f>H1624/G1624</f>
        <v>3.4006349206349415E-2</v>
      </c>
      <c r="J1624" s="106" t="s">
        <v>2519</v>
      </c>
      <c r="K1624" s="106" t="s">
        <v>2520</v>
      </c>
      <c r="L1624" s="106" t="s">
        <v>842</v>
      </c>
      <c r="M1624" s="126"/>
      <c r="N1624" s="124">
        <v>43483</v>
      </c>
      <c r="O1624" s="125" t="s">
        <v>3663</v>
      </c>
      <c r="P1624" s="124">
        <v>43830</v>
      </c>
      <c r="Q1624" s="125" t="s">
        <v>3664</v>
      </c>
      <c r="R1624" s="126"/>
    </row>
    <row r="1625" spans="1:18" s="34" customFormat="1" ht="30" hidden="1" customHeight="1" outlineLevel="4" x14ac:dyDescent="0.25">
      <c r="A1625" s="110">
        <v>2</v>
      </c>
      <c r="B1625" s="121" t="s">
        <v>2407</v>
      </c>
      <c r="C1625" s="106" t="s">
        <v>2408</v>
      </c>
      <c r="D1625" s="122">
        <v>11066</v>
      </c>
      <c r="E1625" s="110" t="s">
        <v>724</v>
      </c>
      <c r="F1625" s="122">
        <v>296015.5</v>
      </c>
      <c r="G1625" s="122">
        <v>242132</v>
      </c>
      <c r="H1625" s="122">
        <v>52563.500000000029</v>
      </c>
      <c r="I1625" s="123">
        <f t="shared" ref="I1625:I1688" si="112">H1625/G1625</f>
        <v>0.21708613483554437</v>
      </c>
      <c r="J1625" s="106" t="s">
        <v>2521</v>
      </c>
      <c r="K1625" s="106" t="s">
        <v>2522</v>
      </c>
      <c r="L1625" s="106" t="s">
        <v>842</v>
      </c>
      <c r="M1625" s="263">
        <v>119598</v>
      </c>
      <c r="N1625" s="264">
        <v>43508</v>
      </c>
      <c r="O1625" s="263" t="s">
        <v>3715</v>
      </c>
      <c r="P1625" s="264">
        <v>43830</v>
      </c>
      <c r="Q1625" s="263" t="s">
        <v>3664</v>
      </c>
      <c r="R1625" s="125" t="s">
        <v>4759</v>
      </c>
    </row>
    <row r="1626" spans="1:18" s="34" customFormat="1" ht="30" hidden="1" customHeight="1" outlineLevel="4" x14ac:dyDescent="0.25">
      <c r="A1626" s="110">
        <v>3</v>
      </c>
      <c r="B1626" s="121" t="s">
        <v>2409</v>
      </c>
      <c r="C1626" s="106" t="s">
        <v>2408</v>
      </c>
      <c r="D1626" s="122">
        <v>206</v>
      </c>
      <c r="E1626" s="110" t="s">
        <v>724</v>
      </c>
      <c r="F1626" s="122">
        <v>17287.52</v>
      </c>
      <c r="G1626" s="122">
        <v>15862</v>
      </c>
      <c r="H1626" s="122">
        <v>1425.5200000000004</v>
      </c>
      <c r="I1626" s="123">
        <f t="shared" si="112"/>
        <v>8.9870129870129892E-2</v>
      </c>
      <c r="J1626" s="106" t="s">
        <v>2521</v>
      </c>
      <c r="K1626" s="106" t="s">
        <v>2523</v>
      </c>
      <c r="L1626" s="106" t="s">
        <v>842</v>
      </c>
      <c r="M1626" s="263">
        <v>119598</v>
      </c>
      <c r="N1626" s="265">
        <v>43511</v>
      </c>
      <c r="O1626" s="266" t="s">
        <v>3697</v>
      </c>
      <c r="P1626" s="265">
        <v>43830</v>
      </c>
      <c r="Q1626" s="266" t="s">
        <v>3664</v>
      </c>
      <c r="R1626" s="125" t="s">
        <v>4759</v>
      </c>
    </row>
    <row r="1627" spans="1:18" s="34" customFormat="1" ht="30" hidden="1" customHeight="1" outlineLevel="4" x14ac:dyDescent="0.25">
      <c r="A1627" s="110">
        <v>4</v>
      </c>
      <c r="B1627" s="121" t="s">
        <v>2410</v>
      </c>
      <c r="C1627" s="106" t="s">
        <v>2408</v>
      </c>
      <c r="D1627" s="122">
        <v>21</v>
      </c>
      <c r="E1627" s="122" t="s">
        <v>2517</v>
      </c>
      <c r="F1627" s="122">
        <v>47812.380000000005</v>
      </c>
      <c r="G1627" s="122">
        <v>47775</v>
      </c>
      <c r="H1627" s="122">
        <v>37.380000000011933</v>
      </c>
      <c r="I1627" s="123">
        <f t="shared" si="112"/>
        <v>7.8241758241783216E-4</v>
      </c>
      <c r="J1627" s="106" t="s">
        <v>2521</v>
      </c>
      <c r="K1627" s="106" t="s">
        <v>2522</v>
      </c>
      <c r="L1627" s="106" t="s">
        <v>842</v>
      </c>
      <c r="M1627" s="263">
        <v>119598</v>
      </c>
      <c r="N1627" s="264">
        <v>43508</v>
      </c>
      <c r="O1627" s="263" t="s">
        <v>3715</v>
      </c>
      <c r="P1627" s="264">
        <v>43830</v>
      </c>
      <c r="Q1627" s="263" t="s">
        <v>3664</v>
      </c>
      <c r="R1627" s="125" t="s">
        <v>4759</v>
      </c>
    </row>
    <row r="1628" spans="1:18" s="34" customFormat="1" ht="30" hidden="1" customHeight="1" outlineLevel="4" x14ac:dyDescent="0.25">
      <c r="A1628" s="110">
        <v>5</v>
      </c>
      <c r="B1628" s="121" t="s">
        <v>2411</v>
      </c>
      <c r="C1628" s="106" t="s">
        <v>2408</v>
      </c>
      <c r="D1628" s="122">
        <v>264</v>
      </c>
      <c r="E1628" s="110" t="s">
        <v>4238</v>
      </c>
      <c r="F1628" s="122">
        <v>80849.999999999985</v>
      </c>
      <c r="G1628" s="122">
        <v>79200</v>
      </c>
      <c r="H1628" s="122">
        <v>1649.9999999999854</v>
      </c>
      <c r="I1628" s="123">
        <f t="shared" si="112"/>
        <v>2.0833333333333148E-2</v>
      </c>
      <c r="J1628" s="106" t="s">
        <v>2521</v>
      </c>
      <c r="K1628" s="106" t="s">
        <v>2523</v>
      </c>
      <c r="L1628" s="106" t="s">
        <v>842</v>
      </c>
      <c r="M1628" s="263">
        <v>119598</v>
      </c>
      <c r="N1628" s="265">
        <v>43511</v>
      </c>
      <c r="O1628" s="266" t="s">
        <v>3697</v>
      </c>
      <c r="P1628" s="265">
        <v>43830</v>
      </c>
      <c r="Q1628" s="266" t="s">
        <v>3664</v>
      </c>
      <c r="R1628" s="125" t="s">
        <v>4759</v>
      </c>
    </row>
    <row r="1629" spans="1:18" s="34" customFormat="1" ht="30" hidden="1" customHeight="1" outlineLevel="4" x14ac:dyDescent="0.25">
      <c r="A1629" s="110">
        <v>6</v>
      </c>
      <c r="B1629" s="121" t="s">
        <v>2412</v>
      </c>
      <c r="C1629" s="106" t="s">
        <v>2408</v>
      </c>
      <c r="D1629" s="122">
        <v>1417</v>
      </c>
      <c r="E1629" s="122" t="s">
        <v>2517</v>
      </c>
      <c r="F1629" s="122">
        <v>118914.64</v>
      </c>
      <c r="G1629" s="122">
        <v>103441</v>
      </c>
      <c r="H1629" s="122">
        <v>15473.64</v>
      </c>
      <c r="I1629" s="123">
        <f t="shared" si="112"/>
        <v>0.14958904109589041</v>
      </c>
      <c r="J1629" s="106" t="s">
        <v>2521</v>
      </c>
      <c r="K1629" s="106" t="s">
        <v>2523</v>
      </c>
      <c r="L1629" s="106" t="s">
        <v>842</v>
      </c>
      <c r="M1629" s="263">
        <v>119598</v>
      </c>
      <c r="N1629" s="265">
        <v>43511</v>
      </c>
      <c r="O1629" s="266" t="s">
        <v>3697</v>
      </c>
      <c r="P1629" s="265">
        <v>43830</v>
      </c>
      <c r="Q1629" s="266" t="s">
        <v>3664</v>
      </c>
      <c r="R1629" s="125" t="s">
        <v>4759</v>
      </c>
    </row>
    <row r="1630" spans="1:18" s="34" customFormat="1" ht="45" hidden="1" customHeight="1" outlineLevel="4" x14ac:dyDescent="0.25">
      <c r="A1630" s="110">
        <v>7</v>
      </c>
      <c r="B1630" s="121" t="s">
        <v>2413</v>
      </c>
      <c r="C1630" s="106" t="s">
        <v>2408</v>
      </c>
      <c r="D1630" s="122">
        <v>686</v>
      </c>
      <c r="E1630" s="122" t="s">
        <v>2517</v>
      </c>
      <c r="F1630" s="122">
        <v>1240308.58</v>
      </c>
      <c r="G1630" s="122">
        <v>1097600</v>
      </c>
      <c r="H1630" s="122">
        <v>142708.58000000007</v>
      </c>
      <c r="I1630" s="123">
        <f t="shared" si="112"/>
        <v>0.13001875000000007</v>
      </c>
      <c r="J1630" s="106" t="s">
        <v>2521</v>
      </c>
      <c r="K1630" s="106" t="s">
        <v>2524</v>
      </c>
      <c r="L1630" s="106" t="s">
        <v>842</v>
      </c>
      <c r="M1630" s="263">
        <v>119598</v>
      </c>
      <c r="N1630" s="264">
        <v>43508</v>
      </c>
      <c r="O1630" s="263" t="s">
        <v>3709</v>
      </c>
      <c r="P1630" s="264">
        <v>43830</v>
      </c>
      <c r="Q1630" s="263" t="s">
        <v>3664</v>
      </c>
      <c r="R1630" s="125" t="s">
        <v>4759</v>
      </c>
    </row>
    <row r="1631" spans="1:18" s="34" customFormat="1" ht="45" hidden="1" customHeight="1" outlineLevel="4" x14ac:dyDescent="0.25">
      <c r="A1631" s="110">
        <v>8</v>
      </c>
      <c r="B1631" s="121" t="s">
        <v>2414</v>
      </c>
      <c r="C1631" s="106" t="s">
        <v>2408</v>
      </c>
      <c r="D1631" s="122">
        <v>217</v>
      </c>
      <c r="E1631" s="122" t="s">
        <v>2517</v>
      </c>
      <c r="F1631" s="122">
        <v>392342.51</v>
      </c>
      <c r="G1631" s="122">
        <v>347200</v>
      </c>
      <c r="H1631" s="122">
        <v>45142.510000000009</v>
      </c>
      <c r="I1631" s="123">
        <f t="shared" si="112"/>
        <v>0.13001875000000002</v>
      </c>
      <c r="J1631" s="106" t="s">
        <v>2521</v>
      </c>
      <c r="K1631" s="106" t="s">
        <v>2524</v>
      </c>
      <c r="L1631" s="106" t="s">
        <v>842</v>
      </c>
      <c r="M1631" s="263">
        <v>119598</v>
      </c>
      <c r="N1631" s="264">
        <v>43508</v>
      </c>
      <c r="O1631" s="263" t="s">
        <v>3709</v>
      </c>
      <c r="P1631" s="264">
        <v>43830</v>
      </c>
      <c r="Q1631" s="263" t="s">
        <v>3664</v>
      </c>
      <c r="R1631" s="125" t="s">
        <v>4759</v>
      </c>
    </row>
    <row r="1632" spans="1:18" s="34" customFormat="1" ht="30" hidden="1" customHeight="1" outlineLevel="4" x14ac:dyDescent="0.25">
      <c r="A1632" s="110">
        <v>9</v>
      </c>
      <c r="B1632" s="121" t="s">
        <v>2415</v>
      </c>
      <c r="C1632" s="106" t="s">
        <v>2408</v>
      </c>
      <c r="D1632" s="122">
        <v>1635</v>
      </c>
      <c r="E1632" s="110" t="s">
        <v>724</v>
      </c>
      <c r="F1632" s="122">
        <v>162028.5</v>
      </c>
      <c r="G1632" s="122">
        <v>106275</v>
      </c>
      <c r="H1632" s="122">
        <v>55753.5</v>
      </c>
      <c r="I1632" s="123">
        <f t="shared" si="112"/>
        <v>0.52461538461538459</v>
      </c>
      <c r="J1632" s="106" t="s">
        <v>2521</v>
      </c>
      <c r="K1632" s="106" t="s">
        <v>2525</v>
      </c>
      <c r="L1632" s="106" t="s">
        <v>842</v>
      </c>
      <c r="M1632" s="263">
        <v>119598</v>
      </c>
      <c r="N1632" s="264">
        <v>43508</v>
      </c>
      <c r="O1632" s="263" t="s">
        <v>3716</v>
      </c>
      <c r="P1632" s="264">
        <v>43830</v>
      </c>
      <c r="Q1632" s="263" t="s">
        <v>3664</v>
      </c>
      <c r="R1632" s="125" t="s">
        <v>4759</v>
      </c>
    </row>
    <row r="1633" spans="1:18" s="34" customFormat="1" ht="30" hidden="1" customHeight="1" outlineLevel="4" x14ac:dyDescent="0.25">
      <c r="A1633" s="110">
        <v>10</v>
      </c>
      <c r="B1633" s="121" t="s">
        <v>2416</v>
      </c>
      <c r="C1633" s="106" t="s">
        <v>2408</v>
      </c>
      <c r="D1633" s="122">
        <v>143</v>
      </c>
      <c r="E1633" s="110" t="s">
        <v>724</v>
      </c>
      <c r="F1633" s="122">
        <v>120017.04</v>
      </c>
      <c r="G1633" s="122">
        <v>119977</v>
      </c>
      <c r="H1633" s="122">
        <v>40.039999999993597</v>
      </c>
      <c r="I1633" s="123">
        <f t="shared" si="112"/>
        <v>3.3373063170435665E-4</v>
      </c>
      <c r="J1633" s="106" t="s">
        <v>2526</v>
      </c>
      <c r="K1633" s="106" t="s">
        <v>2527</v>
      </c>
      <c r="L1633" s="106" t="s">
        <v>842</v>
      </c>
      <c r="M1633" s="125"/>
      <c r="N1633" s="124">
        <v>43517</v>
      </c>
      <c r="O1633" s="125" t="s">
        <v>3775</v>
      </c>
      <c r="P1633" s="124">
        <v>43830</v>
      </c>
      <c r="Q1633" s="125" t="s">
        <v>3664</v>
      </c>
      <c r="R1633" s="126"/>
    </row>
    <row r="1634" spans="1:18" s="34" customFormat="1" ht="30" hidden="1" customHeight="1" outlineLevel="4" x14ac:dyDescent="0.25">
      <c r="A1634" s="110">
        <v>11</v>
      </c>
      <c r="B1634" s="121" t="s">
        <v>2417</v>
      </c>
      <c r="C1634" s="106" t="s">
        <v>2408</v>
      </c>
      <c r="D1634" s="122">
        <v>108</v>
      </c>
      <c r="E1634" s="110" t="s">
        <v>724</v>
      </c>
      <c r="F1634" s="122">
        <v>113785.56</v>
      </c>
      <c r="G1634" s="122">
        <v>113724</v>
      </c>
      <c r="H1634" s="122">
        <v>61.559999999997672</v>
      </c>
      <c r="I1634" s="123">
        <f t="shared" si="112"/>
        <v>5.4131054131052085E-4</v>
      </c>
      <c r="J1634" s="106" t="s">
        <v>2521</v>
      </c>
      <c r="K1634" s="106" t="s">
        <v>2525</v>
      </c>
      <c r="L1634" s="106" t="s">
        <v>842</v>
      </c>
      <c r="M1634" s="263">
        <v>119598</v>
      </c>
      <c r="N1634" s="264">
        <v>43508</v>
      </c>
      <c r="O1634" s="263" t="s">
        <v>3716</v>
      </c>
      <c r="P1634" s="264">
        <v>43830</v>
      </c>
      <c r="Q1634" s="263" t="s">
        <v>3664</v>
      </c>
      <c r="R1634" s="125" t="s">
        <v>4759</v>
      </c>
    </row>
    <row r="1635" spans="1:18" s="34" customFormat="1" ht="30" hidden="1" customHeight="1" outlineLevel="4" x14ac:dyDescent="0.25">
      <c r="A1635" s="110">
        <v>12</v>
      </c>
      <c r="B1635" s="121" t="s">
        <v>2418</v>
      </c>
      <c r="C1635" s="106" t="s">
        <v>2408</v>
      </c>
      <c r="D1635" s="122">
        <v>43</v>
      </c>
      <c r="E1635" s="110" t="s">
        <v>4234</v>
      </c>
      <c r="F1635" s="122">
        <v>8600</v>
      </c>
      <c r="G1635" s="122">
        <v>8600</v>
      </c>
      <c r="H1635" s="122">
        <v>0</v>
      </c>
      <c r="I1635" s="123">
        <f t="shared" si="112"/>
        <v>0</v>
      </c>
      <c r="J1635" s="106" t="s">
        <v>2528</v>
      </c>
      <c r="K1635" s="106" t="s">
        <v>2527</v>
      </c>
      <c r="L1635" s="106" t="s">
        <v>842</v>
      </c>
      <c r="M1635" s="125"/>
      <c r="N1635" s="124">
        <v>43581</v>
      </c>
      <c r="O1635" s="125" t="s">
        <v>3973</v>
      </c>
      <c r="P1635" s="124">
        <v>43830</v>
      </c>
      <c r="Q1635" s="125" t="s">
        <v>3664</v>
      </c>
      <c r="R1635" s="126"/>
    </row>
    <row r="1636" spans="1:18" s="34" customFormat="1" ht="30" hidden="1" customHeight="1" outlineLevel="4" x14ac:dyDescent="0.25">
      <c r="A1636" s="110">
        <v>13</v>
      </c>
      <c r="B1636" s="121" t="s">
        <v>2419</v>
      </c>
      <c r="C1636" s="106" t="s">
        <v>2408</v>
      </c>
      <c r="D1636" s="122">
        <v>271</v>
      </c>
      <c r="E1636" s="110" t="s">
        <v>4234</v>
      </c>
      <c r="F1636" s="122">
        <v>48633.66</v>
      </c>
      <c r="G1636" s="122">
        <v>46612</v>
      </c>
      <c r="H1636" s="122">
        <v>2021.6600000000035</v>
      </c>
      <c r="I1636" s="123">
        <f t="shared" si="112"/>
        <v>4.3372093023255891E-2</v>
      </c>
      <c r="J1636" s="106" t="s">
        <v>2521</v>
      </c>
      <c r="K1636" s="106" t="s">
        <v>2523</v>
      </c>
      <c r="L1636" s="106" t="s">
        <v>842</v>
      </c>
      <c r="M1636" s="263">
        <v>119598</v>
      </c>
      <c r="N1636" s="265">
        <v>43511</v>
      </c>
      <c r="O1636" s="266" t="s">
        <v>3697</v>
      </c>
      <c r="P1636" s="265">
        <v>43830</v>
      </c>
      <c r="Q1636" s="266" t="s">
        <v>3664</v>
      </c>
      <c r="R1636" s="125" t="s">
        <v>4759</v>
      </c>
    </row>
    <row r="1637" spans="1:18" s="34" customFormat="1" ht="30" hidden="1" customHeight="1" outlineLevel="4" x14ac:dyDescent="0.25">
      <c r="A1637" s="110">
        <v>14</v>
      </c>
      <c r="B1637" s="121" t="s">
        <v>2420</v>
      </c>
      <c r="C1637" s="106" t="s">
        <v>2408</v>
      </c>
      <c r="D1637" s="122">
        <v>149</v>
      </c>
      <c r="E1637" s="110" t="s">
        <v>4234</v>
      </c>
      <c r="F1637" s="122">
        <v>80485.329999999987</v>
      </c>
      <c r="G1637" s="122">
        <v>73010</v>
      </c>
      <c r="H1637" s="122">
        <v>7475.3299999999872</v>
      </c>
      <c r="I1637" s="123">
        <f t="shared" si="112"/>
        <v>0.10238775510204064</v>
      </c>
      <c r="J1637" s="106" t="s">
        <v>2529</v>
      </c>
      <c r="K1637" s="106" t="s">
        <v>2530</v>
      </c>
      <c r="L1637" s="106" t="s">
        <v>842</v>
      </c>
      <c r="M1637" s="125"/>
      <c r="N1637" s="124">
        <v>43539</v>
      </c>
      <c r="O1637" s="125" t="s">
        <v>3826</v>
      </c>
      <c r="P1637" s="124">
        <v>43830</v>
      </c>
      <c r="Q1637" s="125" t="s">
        <v>3664</v>
      </c>
      <c r="R1637" s="126"/>
    </row>
    <row r="1638" spans="1:18" s="34" customFormat="1" ht="30" hidden="1" customHeight="1" outlineLevel="4" x14ac:dyDescent="0.25">
      <c r="A1638" s="110">
        <v>15</v>
      </c>
      <c r="B1638" s="121" t="s">
        <v>2421</v>
      </c>
      <c r="C1638" s="106" t="s">
        <v>2408</v>
      </c>
      <c r="D1638" s="122">
        <v>993</v>
      </c>
      <c r="E1638" s="110" t="s">
        <v>4237</v>
      </c>
      <c r="F1638" s="122">
        <v>151601.31</v>
      </c>
      <c r="G1638" s="122">
        <v>87384</v>
      </c>
      <c r="H1638" s="122">
        <v>64217.31</v>
      </c>
      <c r="I1638" s="123">
        <f t="shared" si="112"/>
        <v>0.73488636363636362</v>
      </c>
      <c r="J1638" s="106" t="s">
        <v>2521</v>
      </c>
      <c r="K1638" s="106" t="s">
        <v>2525</v>
      </c>
      <c r="L1638" s="106" t="s">
        <v>842</v>
      </c>
      <c r="M1638" s="263">
        <v>119598</v>
      </c>
      <c r="N1638" s="264">
        <v>43508</v>
      </c>
      <c r="O1638" s="263" t="s">
        <v>3716</v>
      </c>
      <c r="P1638" s="264">
        <v>43830</v>
      </c>
      <c r="Q1638" s="263" t="s">
        <v>3664</v>
      </c>
      <c r="R1638" s="125" t="s">
        <v>4759</v>
      </c>
    </row>
    <row r="1639" spans="1:18" s="34" customFormat="1" ht="30" hidden="1" customHeight="1" outlineLevel="4" x14ac:dyDescent="0.25">
      <c r="A1639" s="110">
        <v>16</v>
      </c>
      <c r="B1639" s="121" t="s">
        <v>2422</v>
      </c>
      <c r="C1639" s="106" t="s">
        <v>2408</v>
      </c>
      <c r="D1639" s="122">
        <v>87</v>
      </c>
      <c r="E1639" s="110" t="s">
        <v>724</v>
      </c>
      <c r="F1639" s="122">
        <v>93602.430000000008</v>
      </c>
      <c r="G1639" s="122">
        <v>93525</v>
      </c>
      <c r="H1639" s="122">
        <v>77.430000000007567</v>
      </c>
      <c r="I1639" s="123">
        <f t="shared" si="112"/>
        <v>8.2790697674426695E-4</v>
      </c>
      <c r="J1639" s="106" t="s">
        <v>2526</v>
      </c>
      <c r="K1639" s="106" t="s">
        <v>2527</v>
      </c>
      <c r="L1639" s="106" t="s">
        <v>842</v>
      </c>
      <c r="M1639" s="125"/>
      <c r="N1639" s="124">
        <v>43517</v>
      </c>
      <c r="O1639" s="125" t="s">
        <v>3775</v>
      </c>
      <c r="P1639" s="124">
        <v>43830</v>
      </c>
      <c r="Q1639" s="125" t="s">
        <v>3664</v>
      </c>
      <c r="R1639" s="126"/>
    </row>
    <row r="1640" spans="1:18" s="34" customFormat="1" ht="30" hidden="1" customHeight="1" outlineLevel="4" x14ac:dyDescent="0.25">
      <c r="A1640" s="110">
        <v>17</v>
      </c>
      <c r="B1640" s="121" t="s">
        <v>2423</v>
      </c>
      <c r="C1640" s="106" t="s">
        <v>2408</v>
      </c>
      <c r="D1640" s="122">
        <v>124</v>
      </c>
      <c r="E1640" s="110" t="s">
        <v>724</v>
      </c>
      <c r="F1640" s="122">
        <v>7306.08</v>
      </c>
      <c r="G1640" s="122">
        <v>7303.6</v>
      </c>
      <c r="H1640" s="122">
        <v>2.4799999999995634</v>
      </c>
      <c r="I1640" s="123">
        <f t="shared" si="112"/>
        <v>3.3955857385393004E-4</v>
      </c>
      <c r="J1640" s="106" t="s">
        <v>2526</v>
      </c>
      <c r="K1640" s="106" t="s">
        <v>2527</v>
      </c>
      <c r="L1640" s="106" t="s">
        <v>842</v>
      </c>
      <c r="M1640" s="125"/>
      <c r="N1640" s="124">
        <v>43517</v>
      </c>
      <c r="O1640" s="125" t="s">
        <v>3775</v>
      </c>
      <c r="P1640" s="124">
        <v>43830</v>
      </c>
      <c r="Q1640" s="125" t="s">
        <v>3664</v>
      </c>
      <c r="R1640" s="126"/>
    </row>
    <row r="1641" spans="1:18" s="34" customFormat="1" ht="30" hidden="1" customHeight="1" outlineLevel="4" x14ac:dyDescent="0.25">
      <c r="A1641" s="110">
        <v>18</v>
      </c>
      <c r="B1641" s="121" t="s">
        <v>2424</v>
      </c>
      <c r="C1641" s="106" t="s">
        <v>2408</v>
      </c>
      <c r="D1641" s="122">
        <v>4631</v>
      </c>
      <c r="E1641" s="110" t="s">
        <v>724</v>
      </c>
      <c r="F1641" s="122">
        <v>41308.519999999997</v>
      </c>
      <c r="G1641" s="122">
        <v>41215.9</v>
      </c>
      <c r="H1641" s="122">
        <v>92.619999999995343</v>
      </c>
      <c r="I1641" s="123">
        <f t="shared" si="112"/>
        <v>2.2471910112358421E-3</v>
      </c>
      <c r="J1641" s="106" t="s">
        <v>2526</v>
      </c>
      <c r="K1641" s="106" t="s">
        <v>2527</v>
      </c>
      <c r="L1641" s="106" t="s">
        <v>842</v>
      </c>
      <c r="M1641" s="125"/>
      <c r="N1641" s="124">
        <v>43517</v>
      </c>
      <c r="O1641" s="125" t="s">
        <v>3775</v>
      </c>
      <c r="P1641" s="124">
        <v>43830</v>
      </c>
      <c r="Q1641" s="125" t="s">
        <v>3664</v>
      </c>
      <c r="R1641" s="126"/>
    </row>
    <row r="1642" spans="1:18" s="34" customFormat="1" ht="30" hidden="1" customHeight="1" outlineLevel="4" x14ac:dyDescent="0.25">
      <c r="A1642" s="110">
        <v>19</v>
      </c>
      <c r="B1642" s="121" t="s">
        <v>2425</v>
      </c>
      <c r="C1642" s="106" t="s">
        <v>2408</v>
      </c>
      <c r="D1642" s="122">
        <v>6225</v>
      </c>
      <c r="E1642" s="110" t="s">
        <v>724</v>
      </c>
      <c r="F1642" s="122">
        <v>628040.25</v>
      </c>
      <c r="G1642" s="122">
        <v>572700</v>
      </c>
      <c r="H1642" s="122">
        <v>55340.25</v>
      </c>
      <c r="I1642" s="123">
        <f t="shared" si="112"/>
        <v>9.6630434782608701E-2</v>
      </c>
      <c r="J1642" s="106" t="s">
        <v>2521</v>
      </c>
      <c r="K1642" s="106" t="s">
        <v>2523</v>
      </c>
      <c r="L1642" s="106" t="s">
        <v>842</v>
      </c>
      <c r="M1642" s="263">
        <v>119598</v>
      </c>
      <c r="N1642" s="265">
        <v>43511</v>
      </c>
      <c r="O1642" s="266" t="s">
        <v>3697</v>
      </c>
      <c r="P1642" s="265">
        <v>43830</v>
      </c>
      <c r="Q1642" s="266" t="s">
        <v>3664</v>
      </c>
      <c r="R1642" s="125" t="s">
        <v>4759</v>
      </c>
    </row>
    <row r="1643" spans="1:18" s="34" customFormat="1" ht="30" hidden="1" customHeight="1" outlineLevel="4" x14ac:dyDescent="0.25">
      <c r="A1643" s="110">
        <v>20</v>
      </c>
      <c r="B1643" s="121" t="s">
        <v>2426</v>
      </c>
      <c r="C1643" s="106" t="s">
        <v>2408</v>
      </c>
      <c r="D1643" s="122">
        <v>152</v>
      </c>
      <c r="E1643" s="110" t="s">
        <v>724</v>
      </c>
      <c r="F1643" s="122">
        <v>76813.2</v>
      </c>
      <c r="G1643" s="122">
        <v>70680</v>
      </c>
      <c r="H1643" s="122">
        <v>6133.1999999999971</v>
      </c>
      <c r="I1643" s="123">
        <f t="shared" si="112"/>
        <v>8.6774193548387057E-2</v>
      </c>
      <c r="J1643" s="106" t="s">
        <v>2529</v>
      </c>
      <c r="K1643" s="106" t="s">
        <v>2530</v>
      </c>
      <c r="L1643" s="106" t="s">
        <v>842</v>
      </c>
      <c r="M1643" s="125"/>
      <c r="N1643" s="124">
        <v>43539</v>
      </c>
      <c r="O1643" s="125" t="s">
        <v>3826</v>
      </c>
      <c r="P1643" s="124">
        <v>43830</v>
      </c>
      <c r="Q1643" s="125" t="s">
        <v>3664</v>
      </c>
      <c r="R1643" s="126"/>
    </row>
    <row r="1644" spans="1:18" s="34" customFormat="1" ht="30" hidden="1" customHeight="1" outlineLevel="4" x14ac:dyDescent="0.25">
      <c r="A1644" s="110">
        <v>21</v>
      </c>
      <c r="B1644" s="121" t="s">
        <v>2427</v>
      </c>
      <c r="C1644" s="106" t="s">
        <v>2408</v>
      </c>
      <c r="D1644" s="122">
        <v>590</v>
      </c>
      <c r="E1644" s="110" t="s">
        <v>724</v>
      </c>
      <c r="F1644" s="122">
        <v>20543.8</v>
      </c>
      <c r="G1644" s="122">
        <v>18142.5</v>
      </c>
      <c r="H1644" s="122">
        <v>2401.2999999999993</v>
      </c>
      <c r="I1644" s="123">
        <f t="shared" si="112"/>
        <v>0.13235772357723574</v>
      </c>
      <c r="J1644" s="106" t="s">
        <v>2521</v>
      </c>
      <c r="K1644" s="106" t="s">
        <v>2520</v>
      </c>
      <c r="L1644" s="106" t="s">
        <v>842</v>
      </c>
      <c r="M1644" s="263">
        <v>119598</v>
      </c>
      <c r="N1644" s="264">
        <v>43509</v>
      </c>
      <c r="O1644" s="263" t="s">
        <v>3707</v>
      </c>
      <c r="P1644" s="264">
        <v>43830</v>
      </c>
      <c r="Q1644" s="263" t="s">
        <v>3664</v>
      </c>
      <c r="R1644" s="125" t="s">
        <v>4759</v>
      </c>
    </row>
    <row r="1645" spans="1:18" s="34" customFormat="1" ht="30" hidden="1" customHeight="1" outlineLevel="4" x14ac:dyDescent="0.25">
      <c r="A1645" s="110">
        <v>22</v>
      </c>
      <c r="B1645" s="121" t="s">
        <v>2428</v>
      </c>
      <c r="C1645" s="106" t="s">
        <v>2408</v>
      </c>
      <c r="D1645" s="122">
        <v>432</v>
      </c>
      <c r="E1645" s="110" t="s">
        <v>724</v>
      </c>
      <c r="F1645" s="122">
        <v>21984.48</v>
      </c>
      <c r="G1645" s="122">
        <v>21600</v>
      </c>
      <c r="H1645" s="122">
        <v>384.47999999999956</v>
      </c>
      <c r="I1645" s="123">
        <f t="shared" si="112"/>
        <v>1.7799999999999979E-2</v>
      </c>
      <c r="J1645" s="106" t="s">
        <v>2526</v>
      </c>
      <c r="K1645" s="106" t="s">
        <v>2527</v>
      </c>
      <c r="L1645" s="106" t="s">
        <v>842</v>
      </c>
      <c r="M1645" s="125"/>
      <c r="N1645" s="124">
        <v>43517</v>
      </c>
      <c r="O1645" s="125" t="s">
        <v>3775</v>
      </c>
      <c r="P1645" s="124">
        <v>43830</v>
      </c>
      <c r="Q1645" s="125" t="s">
        <v>3664</v>
      </c>
      <c r="R1645" s="126"/>
    </row>
    <row r="1646" spans="1:18" s="34" customFormat="1" ht="30" hidden="1" customHeight="1" outlineLevel="4" x14ac:dyDescent="0.25">
      <c r="A1646" s="110">
        <v>23</v>
      </c>
      <c r="B1646" s="121" t="s">
        <v>2429</v>
      </c>
      <c r="C1646" s="106" t="s">
        <v>2408</v>
      </c>
      <c r="D1646" s="122">
        <v>170</v>
      </c>
      <c r="E1646" s="110" t="s">
        <v>724</v>
      </c>
      <c r="F1646" s="122">
        <v>84240.099999999991</v>
      </c>
      <c r="G1646" s="122">
        <v>73780</v>
      </c>
      <c r="H1646" s="122">
        <v>10460.099999999991</v>
      </c>
      <c r="I1646" s="123">
        <f t="shared" si="112"/>
        <v>0.14177419354838697</v>
      </c>
      <c r="J1646" s="106" t="s">
        <v>2521</v>
      </c>
      <c r="K1646" s="106" t="s">
        <v>2523</v>
      </c>
      <c r="L1646" s="106" t="s">
        <v>842</v>
      </c>
      <c r="M1646" s="263">
        <v>119598</v>
      </c>
      <c r="N1646" s="265">
        <v>43511</v>
      </c>
      <c r="O1646" s="266" t="s">
        <v>3697</v>
      </c>
      <c r="P1646" s="265">
        <v>43830</v>
      </c>
      <c r="Q1646" s="266" t="s">
        <v>3664</v>
      </c>
      <c r="R1646" s="125" t="s">
        <v>4759</v>
      </c>
    </row>
    <row r="1647" spans="1:18" s="34" customFormat="1" ht="30" hidden="1" customHeight="1" outlineLevel="4" x14ac:dyDescent="0.25">
      <c r="A1647" s="110">
        <v>24</v>
      </c>
      <c r="B1647" s="121" t="s">
        <v>2430</v>
      </c>
      <c r="C1647" s="106" t="s">
        <v>2408</v>
      </c>
      <c r="D1647" s="122">
        <v>174</v>
      </c>
      <c r="E1647" s="110" t="s">
        <v>724</v>
      </c>
      <c r="F1647" s="122">
        <v>86222.22</v>
      </c>
      <c r="G1647" s="122">
        <v>75516</v>
      </c>
      <c r="H1647" s="122">
        <v>10706.220000000001</v>
      </c>
      <c r="I1647" s="123">
        <f t="shared" si="112"/>
        <v>0.14177419354838711</v>
      </c>
      <c r="J1647" s="106" t="s">
        <v>2521</v>
      </c>
      <c r="K1647" s="106" t="s">
        <v>2523</v>
      </c>
      <c r="L1647" s="106" t="s">
        <v>842</v>
      </c>
      <c r="M1647" s="263">
        <v>119598</v>
      </c>
      <c r="N1647" s="265">
        <v>43511</v>
      </c>
      <c r="O1647" s="266" t="s">
        <v>3697</v>
      </c>
      <c r="P1647" s="265">
        <v>43830</v>
      </c>
      <c r="Q1647" s="266" t="s">
        <v>3664</v>
      </c>
      <c r="R1647" s="125" t="s">
        <v>4759</v>
      </c>
    </row>
    <row r="1648" spans="1:18" s="34" customFormat="1" ht="30" hidden="1" customHeight="1" outlineLevel="4" x14ac:dyDescent="0.25">
      <c r="A1648" s="110">
        <v>25</v>
      </c>
      <c r="B1648" s="121" t="s">
        <v>2431</v>
      </c>
      <c r="C1648" s="106" t="s">
        <v>2408</v>
      </c>
      <c r="D1648" s="122">
        <v>206</v>
      </c>
      <c r="E1648" s="110" t="s">
        <v>4237</v>
      </c>
      <c r="F1648" s="122">
        <v>77800.02</v>
      </c>
      <c r="G1648" s="122">
        <v>74778</v>
      </c>
      <c r="H1648" s="122">
        <v>3022.0200000000041</v>
      </c>
      <c r="I1648" s="123">
        <f t="shared" si="112"/>
        <v>4.0413223140495926E-2</v>
      </c>
      <c r="J1648" s="106" t="s">
        <v>2521</v>
      </c>
      <c r="K1648" s="106" t="s">
        <v>2523</v>
      </c>
      <c r="L1648" s="106" t="s">
        <v>842</v>
      </c>
      <c r="M1648" s="263">
        <v>119598</v>
      </c>
      <c r="N1648" s="265">
        <v>43511</v>
      </c>
      <c r="O1648" s="266" t="s">
        <v>3697</v>
      </c>
      <c r="P1648" s="265">
        <v>43830</v>
      </c>
      <c r="Q1648" s="266" t="s">
        <v>3664</v>
      </c>
      <c r="R1648" s="125" t="s">
        <v>4759</v>
      </c>
    </row>
    <row r="1649" spans="1:18" s="34" customFormat="1" ht="30" hidden="1" customHeight="1" outlineLevel="4" x14ac:dyDescent="0.25">
      <c r="A1649" s="110">
        <v>26</v>
      </c>
      <c r="B1649" s="121" t="s">
        <v>2432</v>
      </c>
      <c r="C1649" s="106" t="s">
        <v>2408</v>
      </c>
      <c r="D1649" s="122">
        <v>1269</v>
      </c>
      <c r="E1649" s="110" t="s">
        <v>724</v>
      </c>
      <c r="F1649" s="122">
        <v>133689.15</v>
      </c>
      <c r="G1649" s="122">
        <v>55836</v>
      </c>
      <c r="H1649" s="122">
        <v>77853.149999999994</v>
      </c>
      <c r="I1649" s="123">
        <f t="shared" si="112"/>
        <v>1.3943181818181818</v>
      </c>
      <c r="J1649" s="106" t="s">
        <v>2521</v>
      </c>
      <c r="K1649" s="106" t="s">
        <v>2523</v>
      </c>
      <c r="L1649" s="106" t="s">
        <v>842</v>
      </c>
      <c r="M1649" s="263">
        <v>119598</v>
      </c>
      <c r="N1649" s="265">
        <v>43511</v>
      </c>
      <c r="O1649" s="266" t="s">
        <v>3697</v>
      </c>
      <c r="P1649" s="265">
        <v>43830</v>
      </c>
      <c r="Q1649" s="266" t="s">
        <v>3664</v>
      </c>
      <c r="R1649" s="125" t="s">
        <v>4759</v>
      </c>
    </row>
    <row r="1650" spans="1:18" s="34" customFormat="1" ht="30" hidden="1" customHeight="1" outlineLevel="4" x14ac:dyDescent="0.25">
      <c r="A1650" s="110">
        <v>27</v>
      </c>
      <c r="B1650" s="121" t="s">
        <v>2433</v>
      </c>
      <c r="C1650" s="106" t="s">
        <v>2408</v>
      </c>
      <c r="D1650" s="122">
        <v>101</v>
      </c>
      <c r="E1650" s="110" t="s">
        <v>724</v>
      </c>
      <c r="F1650" s="122">
        <v>34988.42</v>
      </c>
      <c r="G1650" s="122">
        <v>27270</v>
      </c>
      <c r="H1650" s="122">
        <v>7718.4199999999983</v>
      </c>
      <c r="I1650" s="123">
        <f t="shared" si="112"/>
        <v>0.28303703703703698</v>
      </c>
      <c r="J1650" s="106" t="s">
        <v>2529</v>
      </c>
      <c r="K1650" s="106" t="s">
        <v>2530</v>
      </c>
      <c r="L1650" s="106" t="s">
        <v>842</v>
      </c>
      <c r="M1650" s="125"/>
      <c r="N1650" s="124">
        <v>43539</v>
      </c>
      <c r="O1650" s="125" t="s">
        <v>3826</v>
      </c>
      <c r="P1650" s="124">
        <v>43830</v>
      </c>
      <c r="Q1650" s="125" t="s">
        <v>3664</v>
      </c>
      <c r="R1650" s="126"/>
    </row>
    <row r="1651" spans="1:18" s="34" customFormat="1" ht="30" hidden="1" customHeight="1" outlineLevel="4" x14ac:dyDescent="0.25">
      <c r="A1651" s="110">
        <v>28</v>
      </c>
      <c r="B1651" s="121" t="s">
        <v>1395</v>
      </c>
      <c r="C1651" s="106" t="s">
        <v>2408</v>
      </c>
      <c r="D1651" s="122">
        <v>266</v>
      </c>
      <c r="E1651" s="110" t="s">
        <v>724</v>
      </c>
      <c r="F1651" s="122">
        <v>55812.119999999995</v>
      </c>
      <c r="G1651" s="122">
        <v>47614</v>
      </c>
      <c r="H1651" s="122">
        <v>8198.1199999999953</v>
      </c>
      <c r="I1651" s="123">
        <f t="shared" si="112"/>
        <v>0.17217877094972056</v>
      </c>
      <c r="J1651" s="106" t="s">
        <v>2521</v>
      </c>
      <c r="K1651" s="106" t="s">
        <v>2525</v>
      </c>
      <c r="L1651" s="106" t="s">
        <v>842</v>
      </c>
      <c r="M1651" s="263">
        <v>119598</v>
      </c>
      <c r="N1651" s="264">
        <v>43508</v>
      </c>
      <c r="O1651" s="263" t="s">
        <v>3716</v>
      </c>
      <c r="P1651" s="264">
        <v>43830</v>
      </c>
      <c r="Q1651" s="263" t="s">
        <v>3664</v>
      </c>
      <c r="R1651" s="125" t="s">
        <v>4759</v>
      </c>
    </row>
    <row r="1652" spans="1:18" s="34" customFormat="1" ht="30" hidden="1" customHeight="1" outlineLevel="4" x14ac:dyDescent="0.25">
      <c r="A1652" s="110">
        <v>29</v>
      </c>
      <c r="B1652" s="121" t="s">
        <v>2434</v>
      </c>
      <c r="C1652" s="106" t="s">
        <v>2408</v>
      </c>
      <c r="D1652" s="122">
        <v>81</v>
      </c>
      <c r="E1652" s="110" t="s">
        <v>4237</v>
      </c>
      <c r="F1652" s="122">
        <v>90256.68</v>
      </c>
      <c r="G1652" s="122">
        <v>79380</v>
      </c>
      <c r="H1652" s="122">
        <v>10876.679999999993</v>
      </c>
      <c r="I1652" s="123">
        <f t="shared" si="112"/>
        <v>0.13702040816326522</v>
      </c>
      <c r="J1652" s="106" t="s">
        <v>2521</v>
      </c>
      <c r="K1652" s="106" t="s">
        <v>2525</v>
      </c>
      <c r="L1652" s="106" t="s">
        <v>842</v>
      </c>
      <c r="M1652" s="263">
        <v>119598</v>
      </c>
      <c r="N1652" s="264">
        <v>43508</v>
      </c>
      <c r="O1652" s="263" t="s">
        <v>3716</v>
      </c>
      <c r="P1652" s="264">
        <v>43830</v>
      </c>
      <c r="Q1652" s="263" t="s">
        <v>3664</v>
      </c>
      <c r="R1652" s="125" t="s">
        <v>4759</v>
      </c>
    </row>
    <row r="1653" spans="1:18" s="34" customFormat="1" ht="30" hidden="1" customHeight="1" outlineLevel="4" x14ac:dyDescent="0.25">
      <c r="A1653" s="110">
        <v>30</v>
      </c>
      <c r="B1653" s="121" t="s">
        <v>2435</v>
      </c>
      <c r="C1653" s="106" t="s">
        <v>2408</v>
      </c>
      <c r="D1653" s="122">
        <v>30</v>
      </c>
      <c r="E1653" s="110" t="s">
        <v>724</v>
      </c>
      <c r="F1653" s="122">
        <v>15669.600000000002</v>
      </c>
      <c r="G1653" s="122">
        <v>15660</v>
      </c>
      <c r="H1653" s="122">
        <v>9.6000000000021828</v>
      </c>
      <c r="I1653" s="123">
        <f t="shared" si="112"/>
        <v>6.1302681992351105E-4</v>
      </c>
      <c r="J1653" s="106" t="s">
        <v>2526</v>
      </c>
      <c r="K1653" s="106" t="s">
        <v>2527</v>
      </c>
      <c r="L1653" s="106" t="s">
        <v>842</v>
      </c>
      <c r="M1653" s="125"/>
      <c r="N1653" s="124">
        <v>43517</v>
      </c>
      <c r="O1653" s="125" t="s">
        <v>3775</v>
      </c>
      <c r="P1653" s="124">
        <v>43830</v>
      </c>
      <c r="Q1653" s="125" t="s">
        <v>3664</v>
      </c>
      <c r="R1653" s="126"/>
    </row>
    <row r="1654" spans="1:18" s="34" customFormat="1" ht="30" hidden="1" customHeight="1" outlineLevel="4" x14ac:dyDescent="0.25">
      <c r="A1654" s="110">
        <v>31</v>
      </c>
      <c r="B1654" s="121" t="s">
        <v>2436</v>
      </c>
      <c r="C1654" s="106" t="s">
        <v>2408</v>
      </c>
      <c r="D1654" s="122">
        <v>50</v>
      </c>
      <c r="E1654" s="110" t="s">
        <v>724</v>
      </c>
      <c r="F1654" s="122">
        <v>12187.499999999998</v>
      </c>
      <c r="G1654" s="122">
        <v>8250</v>
      </c>
      <c r="H1654" s="122">
        <v>3937.4999999999982</v>
      </c>
      <c r="I1654" s="123">
        <f t="shared" si="112"/>
        <v>0.47727272727272707</v>
      </c>
      <c r="J1654" s="106" t="s">
        <v>2521</v>
      </c>
      <c r="K1654" s="106" t="s">
        <v>2531</v>
      </c>
      <c r="L1654" s="106" t="s">
        <v>842</v>
      </c>
      <c r="M1654" s="263">
        <v>119598</v>
      </c>
      <c r="N1654" s="265">
        <v>43507</v>
      </c>
      <c r="O1654" s="266" t="s">
        <v>3719</v>
      </c>
      <c r="P1654" s="265">
        <v>43830</v>
      </c>
      <c r="Q1654" s="266" t="s">
        <v>3664</v>
      </c>
      <c r="R1654" s="125" t="s">
        <v>4759</v>
      </c>
    </row>
    <row r="1655" spans="1:18" s="34" customFormat="1" ht="30" hidden="1" customHeight="1" outlineLevel="4" x14ac:dyDescent="0.25">
      <c r="A1655" s="110">
        <v>32</v>
      </c>
      <c r="B1655" s="121" t="s">
        <v>2437</v>
      </c>
      <c r="C1655" s="106" t="s">
        <v>2408</v>
      </c>
      <c r="D1655" s="122">
        <v>943</v>
      </c>
      <c r="E1655" s="110" t="s">
        <v>724</v>
      </c>
      <c r="F1655" s="122">
        <v>367091.04</v>
      </c>
      <c r="G1655" s="122">
        <v>348910</v>
      </c>
      <c r="H1655" s="122">
        <v>18181.039999999979</v>
      </c>
      <c r="I1655" s="123">
        <f t="shared" si="112"/>
        <v>5.210810810810805E-2</v>
      </c>
      <c r="J1655" s="106" t="s">
        <v>2521</v>
      </c>
      <c r="K1655" s="106" t="s">
        <v>2525</v>
      </c>
      <c r="L1655" s="106" t="s">
        <v>842</v>
      </c>
      <c r="M1655" s="263">
        <v>119598</v>
      </c>
      <c r="N1655" s="264">
        <v>43508</v>
      </c>
      <c r="O1655" s="263" t="s">
        <v>3716</v>
      </c>
      <c r="P1655" s="264">
        <v>43830</v>
      </c>
      <c r="Q1655" s="263" t="s">
        <v>3664</v>
      </c>
      <c r="R1655" s="125" t="s">
        <v>4759</v>
      </c>
    </row>
    <row r="1656" spans="1:18" s="34" customFormat="1" ht="30" hidden="1" customHeight="1" outlineLevel="4" x14ac:dyDescent="0.25">
      <c r="A1656" s="110">
        <v>33</v>
      </c>
      <c r="B1656" s="121" t="s">
        <v>2438</v>
      </c>
      <c r="C1656" s="106" t="s">
        <v>2408</v>
      </c>
      <c r="D1656" s="122">
        <v>278</v>
      </c>
      <c r="E1656" s="110" t="s">
        <v>724</v>
      </c>
      <c r="F1656" s="122">
        <v>108717.45999999999</v>
      </c>
      <c r="G1656" s="122">
        <v>102860</v>
      </c>
      <c r="H1656" s="122">
        <v>5857.4599999999919</v>
      </c>
      <c r="I1656" s="123">
        <f t="shared" si="112"/>
        <v>5.6945945945945868E-2</v>
      </c>
      <c r="J1656" s="106" t="s">
        <v>2521</v>
      </c>
      <c r="K1656" s="106" t="s">
        <v>2525</v>
      </c>
      <c r="L1656" s="106" t="s">
        <v>842</v>
      </c>
      <c r="M1656" s="263">
        <v>119598</v>
      </c>
      <c r="N1656" s="264">
        <v>43508</v>
      </c>
      <c r="O1656" s="263" t="s">
        <v>3716</v>
      </c>
      <c r="P1656" s="264">
        <v>43830</v>
      </c>
      <c r="Q1656" s="263" t="s">
        <v>3664</v>
      </c>
      <c r="R1656" s="125" t="s">
        <v>4759</v>
      </c>
    </row>
    <row r="1657" spans="1:18" s="34" customFormat="1" ht="30" hidden="1" customHeight="1" outlineLevel="4" x14ac:dyDescent="0.25">
      <c r="A1657" s="110">
        <v>34</v>
      </c>
      <c r="B1657" s="121" t="s">
        <v>2439</v>
      </c>
      <c r="C1657" s="106" t="s">
        <v>2408</v>
      </c>
      <c r="D1657" s="122">
        <v>65</v>
      </c>
      <c r="E1657" s="110" t="s">
        <v>724</v>
      </c>
      <c r="F1657" s="122">
        <v>20079.8</v>
      </c>
      <c r="G1657" s="122">
        <v>20020</v>
      </c>
      <c r="H1657" s="122">
        <v>59.799999999999272</v>
      </c>
      <c r="I1657" s="123">
        <f t="shared" si="112"/>
        <v>2.9870129870129508E-3</v>
      </c>
      <c r="J1657" s="106" t="s">
        <v>2521</v>
      </c>
      <c r="K1657" s="106" t="s">
        <v>2525</v>
      </c>
      <c r="L1657" s="106" t="s">
        <v>842</v>
      </c>
      <c r="M1657" s="263">
        <v>119598</v>
      </c>
      <c r="N1657" s="264">
        <v>43508</v>
      </c>
      <c r="O1657" s="263" t="s">
        <v>3716</v>
      </c>
      <c r="P1657" s="264">
        <v>43830</v>
      </c>
      <c r="Q1657" s="263" t="s">
        <v>3664</v>
      </c>
      <c r="R1657" s="125" t="s">
        <v>4759</v>
      </c>
    </row>
    <row r="1658" spans="1:18" s="34" customFormat="1" ht="30" hidden="1" customHeight="1" outlineLevel="4" x14ac:dyDescent="0.25">
      <c r="A1658" s="110">
        <v>35</v>
      </c>
      <c r="B1658" s="121" t="s">
        <v>2440</v>
      </c>
      <c r="C1658" s="106" t="s">
        <v>2408</v>
      </c>
      <c r="D1658" s="122">
        <v>50</v>
      </c>
      <c r="E1658" s="110" t="s">
        <v>724</v>
      </c>
      <c r="F1658" s="122">
        <v>11517.5</v>
      </c>
      <c r="G1658" s="122">
        <v>7000</v>
      </c>
      <c r="H1658" s="122">
        <v>4517.5</v>
      </c>
      <c r="I1658" s="123">
        <f t="shared" si="112"/>
        <v>0.64535714285714285</v>
      </c>
      <c r="J1658" s="106" t="s">
        <v>2521</v>
      </c>
      <c r="K1658" s="106" t="s">
        <v>2525</v>
      </c>
      <c r="L1658" s="106" t="s">
        <v>842</v>
      </c>
      <c r="M1658" s="263">
        <v>119598</v>
      </c>
      <c r="N1658" s="264">
        <v>43508</v>
      </c>
      <c r="O1658" s="263" t="s">
        <v>3716</v>
      </c>
      <c r="P1658" s="264">
        <v>43830</v>
      </c>
      <c r="Q1658" s="263" t="s">
        <v>3664</v>
      </c>
      <c r="R1658" s="125" t="s">
        <v>4759</v>
      </c>
    </row>
    <row r="1659" spans="1:18" s="34" customFormat="1" ht="30" hidden="1" customHeight="1" outlineLevel="4" x14ac:dyDescent="0.25">
      <c r="A1659" s="110">
        <v>36</v>
      </c>
      <c r="B1659" s="121" t="s">
        <v>2441</v>
      </c>
      <c r="C1659" s="106" t="s">
        <v>2408</v>
      </c>
      <c r="D1659" s="122">
        <v>120</v>
      </c>
      <c r="E1659" s="110" t="s">
        <v>724</v>
      </c>
      <c r="F1659" s="122">
        <v>34070.400000000001</v>
      </c>
      <c r="G1659" s="122">
        <v>21000</v>
      </c>
      <c r="H1659" s="122">
        <v>13070.400000000001</v>
      </c>
      <c r="I1659" s="123">
        <f t="shared" si="112"/>
        <v>0.62240000000000006</v>
      </c>
      <c r="J1659" s="106" t="s">
        <v>2521</v>
      </c>
      <c r="K1659" s="106" t="s">
        <v>2525</v>
      </c>
      <c r="L1659" s="106" t="s">
        <v>842</v>
      </c>
      <c r="M1659" s="263">
        <v>119598</v>
      </c>
      <c r="N1659" s="264">
        <v>43508</v>
      </c>
      <c r="O1659" s="263" t="s">
        <v>3716</v>
      </c>
      <c r="P1659" s="264">
        <v>43830</v>
      </c>
      <c r="Q1659" s="263" t="s">
        <v>3664</v>
      </c>
      <c r="R1659" s="125" t="s">
        <v>4759</v>
      </c>
    </row>
    <row r="1660" spans="1:18" s="34" customFormat="1" ht="30" hidden="1" customHeight="1" outlineLevel="4" x14ac:dyDescent="0.25">
      <c r="A1660" s="110">
        <v>37</v>
      </c>
      <c r="B1660" s="121" t="s">
        <v>2442</v>
      </c>
      <c r="C1660" s="106" t="s">
        <v>2408</v>
      </c>
      <c r="D1660" s="122">
        <v>211</v>
      </c>
      <c r="E1660" s="110" t="s">
        <v>724</v>
      </c>
      <c r="F1660" s="122">
        <v>73284.52</v>
      </c>
      <c r="G1660" s="122">
        <v>43255</v>
      </c>
      <c r="H1660" s="122">
        <v>30029.520000000004</v>
      </c>
      <c r="I1660" s="123">
        <f t="shared" si="112"/>
        <v>0.69424390243902445</v>
      </c>
      <c r="J1660" s="106" t="s">
        <v>2521</v>
      </c>
      <c r="K1660" s="106" t="s">
        <v>2525</v>
      </c>
      <c r="L1660" s="106" t="s">
        <v>842</v>
      </c>
      <c r="M1660" s="263">
        <v>119598</v>
      </c>
      <c r="N1660" s="264">
        <v>43508</v>
      </c>
      <c r="O1660" s="263" t="s">
        <v>3716</v>
      </c>
      <c r="P1660" s="264">
        <v>43830</v>
      </c>
      <c r="Q1660" s="263" t="s">
        <v>3664</v>
      </c>
      <c r="R1660" s="125" t="s">
        <v>4759</v>
      </c>
    </row>
    <row r="1661" spans="1:18" s="34" customFormat="1" ht="30" hidden="1" customHeight="1" outlineLevel="4" x14ac:dyDescent="0.25">
      <c r="A1661" s="110">
        <v>38</v>
      </c>
      <c r="B1661" s="121" t="s">
        <v>2443</v>
      </c>
      <c r="C1661" s="106" t="s">
        <v>2408</v>
      </c>
      <c r="D1661" s="122">
        <v>74</v>
      </c>
      <c r="E1661" s="110" t="s">
        <v>724</v>
      </c>
      <c r="F1661" s="122">
        <v>23653.360000000001</v>
      </c>
      <c r="G1661" s="122">
        <v>17390</v>
      </c>
      <c r="H1661" s="122">
        <v>6263.3600000000006</v>
      </c>
      <c r="I1661" s="123">
        <f t="shared" si="112"/>
        <v>0.36017021276595745</v>
      </c>
      <c r="J1661" s="106" t="s">
        <v>2521</v>
      </c>
      <c r="K1661" s="106" t="s">
        <v>2525</v>
      </c>
      <c r="L1661" s="106" t="s">
        <v>842</v>
      </c>
      <c r="M1661" s="263">
        <v>119598</v>
      </c>
      <c r="N1661" s="264">
        <v>43508</v>
      </c>
      <c r="O1661" s="263" t="s">
        <v>3716</v>
      </c>
      <c r="P1661" s="264">
        <v>43830</v>
      </c>
      <c r="Q1661" s="263" t="s">
        <v>3664</v>
      </c>
      <c r="R1661" s="125" t="s">
        <v>4759</v>
      </c>
    </row>
    <row r="1662" spans="1:18" s="34" customFormat="1" ht="30" hidden="1" customHeight="1" outlineLevel="4" x14ac:dyDescent="0.25">
      <c r="A1662" s="110">
        <v>39</v>
      </c>
      <c r="B1662" s="121" t="s">
        <v>2444</v>
      </c>
      <c r="C1662" s="106" t="s">
        <v>2408</v>
      </c>
      <c r="D1662" s="122">
        <v>1068</v>
      </c>
      <c r="E1662" s="110" t="s">
        <v>724</v>
      </c>
      <c r="F1662" s="122">
        <v>330887.76</v>
      </c>
      <c r="G1662" s="122">
        <v>330012</v>
      </c>
      <c r="H1662" s="122">
        <v>875.76000000000931</v>
      </c>
      <c r="I1662" s="123">
        <f t="shared" si="112"/>
        <v>2.6537216828479249E-3</v>
      </c>
      <c r="J1662" s="106" t="s">
        <v>2521</v>
      </c>
      <c r="K1662" s="106" t="s">
        <v>2525</v>
      </c>
      <c r="L1662" s="106" t="s">
        <v>842</v>
      </c>
      <c r="M1662" s="263">
        <v>119598</v>
      </c>
      <c r="N1662" s="264">
        <v>43508</v>
      </c>
      <c r="O1662" s="263" t="s">
        <v>3716</v>
      </c>
      <c r="P1662" s="264">
        <v>43830</v>
      </c>
      <c r="Q1662" s="263" t="s">
        <v>3664</v>
      </c>
      <c r="R1662" s="125" t="s">
        <v>4759</v>
      </c>
    </row>
    <row r="1663" spans="1:18" s="34" customFormat="1" ht="30" hidden="1" customHeight="1" outlineLevel="4" x14ac:dyDescent="0.25">
      <c r="A1663" s="110">
        <v>40</v>
      </c>
      <c r="B1663" s="121" t="s">
        <v>2445</v>
      </c>
      <c r="C1663" s="106" t="s">
        <v>2408</v>
      </c>
      <c r="D1663" s="122">
        <v>1209</v>
      </c>
      <c r="E1663" s="110" t="s">
        <v>724</v>
      </c>
      <c r="F1663" s="122">
        <v>69082.259999999995</v>
      </c>
      <c r="G1663" s="122">
        <v>47755.5</v>
      </c>
      <c r="H1663" s="122">
        <v>21326.759999999995</v>
      </c>
      <c r="I1663" s="123">
        <f t="shared" si="112"/>
        <v>0.44658227848101256</v>
      </c>
      <c r="J1663" s="106" t="s">
        <v>2521</v>
      </c>
      <c r="K1663" s="106" t="s">
        <v>2520</v>
      </c>
      <c r="L1663" s="106" t="s">
        <v>842</v>
      </c>
      <c r="M1663" s="263">
        <v>119598</v>
      </c>
      <c r="N1663" s="264">
        <v>43509</v>
      </c>
      <c r="O1663" s="263" t="s">
        <v>3707</v>
      </c>
      <c r="P1663" s="264">
        <v>43830</v>
      </c>
      <c r="Q1663" s="263" t="s">
        <v>3664</v>
      </c>
      <c r="R1663" s="125" t="s">
        <v>4759</v>
      </c>
    </row>
    <row r="1664" spans="1:18" s="34" customFormat="1" ht="30" hidden="1" customHeight="1" outlineLevel="4" x14ac:dyDescent="0.25">
      <c r="A1664" s="110">
        <v>41</v>
      </c>
      <c r="B1664" s="121" t="s">
        <v>2446</v>
      </c>
      <c r="C1664" s="106" t="s">
        <v>2408</v>
      </c>
      <c r="D1664" s="122">
        <v>2466</v>
      </c>
      <c r="E1664" s="122" t="s">
        <v>2517</v>
      </c>
      <c r="F1664" s="122">
        <v>532828.62</v>
      </c>
      <c r="G1664" s="122">
        <v>532656</v>
      </c>
      <c r="H1664" s="122">
        <v>172.61999999999534</v>
      </c>
      <c r="I1664" s="123">
        <f t="shared" si="112"/>
        <v>3.2407407407406534E-4</v>
      </c>
      <c r="J1664" s="106" t="s">
        <v>2526</v>
      </c>
      <c r="K1664" s="106" t="s">
        <v>2527</v>
      </c>
      <c r="L1664" s="106" t="s">
        <v>842</v>
      </c>
      <c r="M1664" s="125"/>
      <c r="N1664" s="124">
        <v>43517</v>
      </c>
      <c r="O1664" s="125" t="s">
        <v>3775</v>
      </c>
      <c r="P1664" s="124">
        <v>43830</v>
      </c>
      <c r="Q1664" s="125" t="s">
        <v>3664</v>
      </c>
      <c r="R1664" s="126"/>
    </row>
    <row r="1665" spans="1:18" s="34" customFormat="1" ht="30" hidden="1" customHeight="1" outlineLevel="4" x14ac:dyDescent="0.25">
      <c r="A1665" s="110">
        <v>42</v>
      </c>
      <c r="B1665" s="121" t="s">
        <v>2447</v>
      </c>
      <c r="C1665" s="106" t="s">
        <v>2408</v>
      </c>
      <c r="D1665" s="122">
        <v>1370</v>
      </c>
      <c r="E1665" s="122" t="s">
        <v>2517</v>
      </c>
      <c r="F1665" s="122">
        <v>40360.200000000004</v>
      </c>
      <c r="G1665" s="122">
        <v>38360</v>
      </c>
      <c r="H1665" s="122">
        <v>2000.2000000000044</v>
      </c>
      <c r="I1665" s="123">
        <f t="shared" si="112"/>
        <v>5.2142857142857255E-2</v>
      </c>
      <c r="J1665" s="106" t="s">
        <v>2521</v>
      </c>
      <c r="K1665" s="106" t="s">
        <v>2525</v>
      </c>
      <c r="L1665" s="106" t="s">
        <v>842</v>
      </c>
      <c r="M1665" s="263">
        <v>119598</v>
      </c>
      <c r="N1665" s="264">
        <v>43508</v>
      </c>
      <c r="O1665" s="263" t="s">
        <v>3716</v>
      </c>
      <c r="P1665" s="264">
        <v>43830</v>
      </c>
      <c r="Q1665" s="263" t="s">
        <v>3664</v>
      </c>
      <c r="R1665" s="125" t="s">
        <v>4759</v>
      </c>
    </row>
    <row r="1666" spans="1:18" s="34" customFormat="1" ht="30" hidden="1" customHeight="1" outlineLevel="4" x14ac:dyDescent="0.25">
      <c r="A1666" s="110">
        <v>43</v>
      </c>
      <c r="B1666" s="121" t="s">
        <v>2448</v>
      </c>
      <c r="C1666" s="106" t="s">
        <v>2408</v>
      </c>
      <c r="D1666" s="122">
        <v>1524</v>
      </c>
      <c r="E1666" s="122" t="s">
        <v>2517</v>
      </c>
      <c r="F1666" s="122">
        <v>63947.040000000001</v>
      </c>
      <c r="G1666" s="122">
        <v>57912</v>
      </c>
      <c r="H1666" s="122">
        <v>6035.0400000000009</v>
      </c>
      <c r="I1666" s="123">
        <f t="shared" si="112"/>
        <v>0.10421052631578949</v>
      </c>
      <c r="J1666" s="106" t="s">
        <v>2521</v>
      </c>
      <c r="K1666" s="106" t="s">
        <v>2525</v>
      </c>
      <c r="L1666" s="106" t="s">
        <v>842</v>
      </c>
      <c r="M1666" s="263">
        <v>119598</v>
      </c>
      <c r="N1666" s="264">
        <v>43508</v>
      </c>
      <c r="O1666" s="263" t="s">
        <v>3716</v>
      </c>
      <c r="P1666" s="264">
        <v>43830</v>
      </c>
      <c r="Q1666" s="263" t="s">
        <v>3664</v>
      </c>
      <c r="R1666" s="125" t="s">
        <v>4759</v>
      </c>
    </row>
    <row r="1667" spans="1:18" s="34" customFormat="1" ht="30" hidden="1" customHeight="1" outlineLevel="4" x14ac:dyDescent="0.25">
      <c r="A1667" s="110">
        <v>44</v>
      </c>
      <c r="B1667" s="121" t="s">
        <v>2449</v>
      </c>
      <c r="C1667" s="106" t="s">
        <v>2408</v>
      </c>
      <c r="D1667" s="122">
        <v>396</v>
      </c>
      <c r="E1667" s="110" t="s">
        <v>724</v>
      </c>
      <c r="F1667" s="122">
        <v>155216.16</v>
      </c>
      <c r="G1667" s="122">
        <v>106920</v>
      </c>
      <c r="H1667" s="122">
        <v>48296.160000000003</v>
      </c>
      <c r="I1667" s="123">
        <f t="shared" si="112"/>
        <v>0.45170370370370372</v>
      </c>
      <c r="J1667" s="106" t="s">
        <v>2521</v>
      </c>
      <c r="K1667" s="106" t="s">
        <v>2525</v>
      </c>
      <c r="L1667" s="106" t="s">
        <v>842</v>
      </c>
      <c r="M1667" s="263">
        <v>119598</v>
      </c>
      <c r="N1667" s="264">
        <v>43508</v>
      </c>
      <c r="O1667" s="263" t="s">
        <v>3716</v>
      </c>
      <c r="P1667" s="264">
        <v>43830</v>
      </c>
      <c r="Q1667" s="263" t="s">
        <v>3664</v>
      </c>
      <c r="R1667" s="125" t="s">
        <v>4759</v>
      </c>
    </row>
    <row r="1668" spans="1:18" s="34" customFormat="1" ht="30" hidden="1" customHeight="1" outlineLevel="4" x14ac:dyDescent="0.25">
      <c r="A1668" s="110">
        <v>45</v>
      </c>
      <c r="B1668" s="121" t="s">
        <v>2450</v>
      </c>
      <c r="C1668" s="106" t="s">
        <v>2408</v>
      </c>
      <c r="D1668" s="122">
        <v>418</v>
      </c>
      <c r="E1668" s="110" t="s">
        <v>724</v>
      </c>
      <c r="F1668" s="122">
        <v>299317.26</v>
      </c>
      <c r="G1668" s="122">
        <v>183920</v>
      </c>
      <c r="H1668" s="122">
        <v>115397.26000000001</v>
      </c>
      <c r="I1668" s="123">
        <f t="shared" si="112"/>
        <v>0.62743181818181826</v>
      </c>
      <c r="J1668" s="106" t="s">
        <v>2521</v>
      </c>
      <c r="K1668" s="106" t="s">
        <v>2523</v>
      </c>
      <c r="L1668" s="106" t="s">
        <v>842</v>
      </c>
      <c r="M1668" s="263">
        <v>119598</v>
      </c>
      <c r="N1668" s="265">
        <v>43511</v>
      </c>
      <c r="O1668" s="266" t="s">
        <v>3697</v>
      </c>
      <c r="P1668" s="265">
        <v>43830</v>
      </c>
      <c r="Q1668" s="266" t="s">
        <v>3664</v>
      </c>
      <c r="R1668" s="125" t="s">
        <v>4759</v>
      </c>
    </row>
    <row r="1669" spans="1:18" s="34" customFormat="1" ht="30" hidden="1" customHeight="1" outlineLevel="4" x14ac:dyDescent="0.25">
      <c r="A1669" s="110">
        <v>46</v>
      </c>
      <c r="B1669" s="121" t="s">
        <v>2451</v>
      </c>
      <c r="C1669" s="106" t="s">
        <v>2408</v>
      </c>
      <c r="D1669" s="122">
        <v>2469</v>
      </c>
      <c r="E1669" s="110" t="s">
        <v>724</v>
      </c>
      <c r="F1669" s="122">
        <v>392373.48</v>
      </c>
      <c r="G1669" s="122">
        <v>390102</v>
      </c>
      <c r="H1669" s="122">
        <v>2271.4799999999814</v>
      </c>
      <c r="I1669" s="123">
        <f t="shared" si="112"/>
        <v>5.8227848101265346E-3</v>
      </c>
      <c r="J1669" s="106" t="s">
        <v>2521</v>
      </c>
      <c r="K1669" s="106" t="s">
        <v>2525</v>
      </c>
      <c r="L1669" s="106" t="s">
        <v>842</v>
      </c>
      <c r="M1669" s="263">
        <v>119598</v>
      </c>
      <c r="N1669" s="264">
        <v>43508</v>
      </c>
      <c r="O1669" s="263" t="s">
        <v>3716</v>
      </c>
      <c r="P1669" s="264">
        <v>43830</v>
      </c>
      <c r="Q1669" s="263" t="s">
        <v>3664</v>
      </c>
      <c r="R1669" s="125" t="s">
        <v>4759</v>
      </c>
    </row>
    <row r="1670" spans="1:18" s="34" customFormat="1" ht="30" hidden="1" customHeight="1" outlineLevel="4" x14ac:dyDescent="0.25">
      <c r="A1670" s="110">
        <v>47</v>
      </c>
      <c r="B1670" s="121" t="s">
        <v>2452</v>
      </c>
      <c r="C1670" s="106" t="s">
        <v>2408</v>
      </c>
      <c r="D1670" s="122">
        <v>736</v>
      </c>
      <c r="E1670" s="122" t="s">
        <v>2517</v>
      </c>
      <c r="F1670" s="122">
        <v>35482.559999999998</v>
      </c>
      <c r="G1670" s="122">
        <v>35328</v>
      </c>
      <c r="H1670" s="122">
        <v>154.55999999999767</v>
      </c>
      <c r="I1670" s="123">
        <f t="shared" si="112"/>
        <v>4.3749999999999345E-3</v>
      </c>
      <c r="J1670" s="106" t="s">
        <v>2526</v>
      </c>
      <c r="K1670" s="106" t="s">
        <v>2527</v>
      </c>
      <c r="L1670" s="106" t="s">
        <v>842</v>
      </c>
      <c r="M1670" s="125"/>
      <c r="N1670" s="124">
        <v>43517</v>
      </c>
      <c r="O1670" s="125" t="s">
        <v>3775</v>
      </c>
      <c r="P1670" s="124">
        <v>43830</v>
      </c>
      <c r="Q1670" s="125" t="s">
        <v>3664</v>
      </c>
      <c r="R1670" s="126"/>
    </row>
    <row r="1671" spans="1:18" s="34" customFormat="1" ht="30" hidden="1" customHeight="1" outlineLevel="4" x14ac:dyDescent="0.25">
      <c r="A1671" s="110">
        <v>48</v>
      </c>
      <c r="B1671" s="121" t="s">
        <v>2453</v>
      </c>
      <c r="C1671" s="106" t="s">
        <v>2408</v>
      </c>
      <c r="D1671" s="122">
        <v>339</v>
      </c>
      <c r="E1671" s="110" t="s">
        <v>724</v>
      </c>
      <c r="F1671" s="122">
        <v>7566.4800000000005</v>
      </c>
      <c r="G1671" s="122">
        <v>7458</v>
      </c>
      <c r="H1671" s="122">
        <v>108.48000000000047</v>
      </c>
      <c r="I1671" s="123">
        <f t="shared" si="112"/>
        <v>1.454545454545461E-2</v>
      </c>
      <c r="J1671" s="106" t="s">
        <v>2526</v>
      </c>
      <c r="K1671" s="106" t="s">
        <v>2527</v>
      </c>
      <c r="L1671" s="106" t="s">
        <v>842</v>
      </c>
      <c r="M1671" s="125"/>
      <c r="N1671" s="124">
        <v>43517</v>
      </c>
      <c r="O1671" s="125" t="s">
        <v>3775</v>
      </c>
      <c r="P1671" s="124">
        <v>43830</v>
      </c>
      <c r="Q1671" s="125" t="s">
        <v>3664</v>
      </c>
      <c r="R1671" s="126"/>
    </row>
    <row r="1672" spans="1:18" s="34" customFormat="1" ht="30" hidden="1" customHeight="1" outlineLevel="4" x14ac:dyDescent="0.25">
      <c r="A1672" s="110">
        <v>49</v>
      </c>
      <c r="B1672" s="121" t="s">
        <v>2454</v>
      </c>
      <c r="C1672" s="106" t="s">
        <v>2408</v>
      </c>
      <c r="D1672" s="122">
        <v>18999</v>
      </c>
      <c r="E1672" s="110" t="s">
        <v>724</v>
      </c>
      <c r="F1672" s="122">
        <v>152561.97</v>
      </c>
      <c r="G1672" s="122">
        <v>146292.29999999999</v>
      </c>
      <c r="H1672" s="122">
        <v>6269.6700000000128</v>
      </c>
      <c r="I1672" s="123">
        <f t="shared" si="112"/>
        <v>4.2857142857142948E-2</v>
      </c>
      <c r="J1672" s="106" t="s">
        <v>2521</v>
      </c>
      <c r="K1672" s="106" t="s">
        <v>2523</v>
      </c>
      <c r="L1672" s="106" t="s">
        <v>842</v>
      </c>
      <c r="M1672" s="263">
        <v>119598</v>
      </c>
      <c r="N1672" s="265">
        <v>43511</v>
      </c>
      <c r="O1672" s="266" t="s">
        <v>3697</v>
      </c>
      <c r="P1672" s="265">
        <v>43830</v>
      </c>
      <c r="Q1672" s="266" t="s">
        <v>3664</v>
      </c>
      <c r="R1672" s="125" t="s">
        <v>4759</v>
      </c>
    </row>
    <row r="1673" spans="1:18" s="34" customFormat="1" ht="30" hidden="1" customHeight="1" outlineLevel="4" x14ac:dyDescent="0.25">
      <c r="A1673" s="110">
        <v>50</v>
      </c>
      <c r="B1673" s="121" t="s">
        <v>2455</v>
      </c>
      <c r="C1673" s="106" t="s">
        <v>2408</v>
      </c>
      <c r="D1673" s="122">
        <v>320</v>
      </c>
      <c r="E1673" s="110" t="s">
        <v>724</v>
      </c>
      <c r="F1673" s="122">
        <v>210569.59999999998</v>
      </c>
      <c r="G1673" s="122">
        <v>147200</v>
      </c>
      <c r="H1673" s="122">
        <v>63369.599999999977</v>
      </c>
      <c r="I1673" s="123">
        <f t="shared" si="112"/>
        <v>0.43049999999999983</v>
      </c>
      <c r="J1673" s="106" t="s">
        <v>2521</v>
      </c>
      <c r="K1673" s="106" t="s">
        <v>2525</v>
      </c>
      <c r="L1673" s="106" t="s">
        <v>842</v>
      </c>
      <c r="M1673" s="263">
        <v>119598</v>
      </c>
      <c r="N1673" s="264">
        <v>43508</v>
      </c>
      <c r="O1673" s="263" t="s">
        <v>3716</v>
      </c>
      <c r="P1673" s="264">
        <v>43830</v>
      </c>
      <c r="Q1673" s="263" t="s">
        <v>3664</v>
      </c>
      <c r="R1673" s="125" t="s">
        <v>4759</v>
      </c>
    </row>
    <row r="1674" spans="1:18" s="34" customFormat="1" ht="30" hidden="1" customHeight="1" outlineLevel="4" x14ac:dyDescent="0.25">
      <c r="A1674" s="110">
        <v>51</v>
      </c>
      <c r="B1674" s="121" t="s">
        <v>2456</v>
      </c>
      <c r="C1674" s="106" t="s">
        <v>2408</v>
      </c>
      <c r="D1674" s="122">
        <v>232</v>
      </c>
      <c r="E1674" s="110" t="s">
        <v>724</v>
      </c>
      <c r="F1674" s="122">
        <v>10356.48</v>
      </c>
      <c r="G1674" s="122">
        <v>10208</v>
      </c>
      <c r="H1674" s="122">
        <v>148.47999999999956</v>
      </c>
      <c r="I1674" s="123">
        <f t="shared" si="112"/>
        <v>1.4545454545454502E-2</v>
      </c>
      <c r="J1674" s="106" t="s">
        <v>2526</v>
      </c>
      <c r="K1674" s="106" t="s">
        <v>2527</v>
      </c>
      <c r="L1674" s="106" t="s">
        <v>842</v>
      </c>
      <c r="M1674" s="125"/>
      <c r="N1674" s="124">
        <v>43517</v>
      </c>
      <c r="O1674" s="125" t="s">
        <v>3775</v>
      </c>
      <c r="P1674" s="124">
        <v>43830</v>
      </c>
      <c r="Q1674" s="125" t="s">
        <v>3664</v>
      </c>
      <c r="R1674" s="126"/>
    </row>
    <row r="1675" spans="1:18" s="34" customFormat="1" ht="30" hidden="1" customHeight="1" outlineLevel="4" x14ac:dyDescent="0.25">
      <c r="A1675" s="110">
        <v>52</v>
      </c>
      <c r="B1675" s="121" t="s">
        <v>2457</v>
      </c>
      <c r="C1675" s="106" t="s">
        <v>2408</v>
      </c>
      <c r="D1675" s="122">
        <v>5000</v>
      </c>
      <c r="E1675" s="110" t="s">
        <v>724</v>
      </c>
      <c r="F1675" s="122">
        <v>299100</v>
      </c>
      <c r="G1675" s="122">
        <v>275000</v>
      </c>
      <c r="H1675" s="122">
        <v>24100</v>
      </c>
      <c r="I1675" s="123">
        <f t="shared" si="112"/>
        <v>8.7636363636363637E-2</v>
      </c>
      <c r="J1675" s="106" t="s">
        <v>2526</v>
      </c>
      <c r="K1675" s="106" t="s">
        <v>2403</v>
      </c>
      <c r="L1675" s="106" t="s">
        <v>842</v>
      </c>
      <c r="M1675" s="125"/>
      <c r="N1675" s="159">
        <v>43515</v>
      </c>
      <c r="O1675" s="160" t="s">
        <v>3743</v>
      </c>
      <c r="P1675" s="159">
        <v>43830</v>
      </c>
      <c r="Q1675" s="160" t="s">
        <v>3744</v>
      </c>
      <c r="R1675" s="125"/>
    </row>
    <row r="1676" spans="1:18" s="34" customFormat="1" ht="30" hidden="1" customHeight="1" outlineLevel="4" x14ac:dyDescent="0.25">
      <c r="A1676" s="110">
        <v>53</v>
      </c>
      <c r="B1676" s="121" t="s">
        <v>2458</v>
      </c>
      <c r="C1676" s="106" t="s">
        <v>2408</v>
      </c>
      <c r="D1676" s="122">
        <v>6050</v>
      </c>
      <c r="E1676" s="110" t="s">
        <v>724</v>
      </c>
      <c r="F1676" s="122">
        <v>432091</v>
      </c>
      <c r="G1676" s="122">
        <v>209328</v>
      </c>
      <c r="H1676" s="122">
        <v>222763</v>
      </c>
      <c r="I1676" s="123">
        <f t="shared" si="112"/>
        <v>1.0641815715050065</v>
      </c>
      <c r="J1676" s="106" t="s">
        <v>2521</v>
      </c>
      <c r="K1676" s="106" t="s">
        <v>2523</v>
      </c>
      <c r="L1676" s="106" t="s">
        <v>842</v>
      </c>
      <c r="M1676" s="263">
        <v>119598</v>
      </c>
      <c r="N1676" s="265">
        <v>43511</v>
      </c>
      <c r="O1676" s="266" t="s">
        <v>3697</v>
      </c>
      <c r="P1676" s="265">
        <v>43830</v>
      </c>
      <c r="Q1676" s="266" t="s">
        <v>3664</v>
      </c>
      <c r="R1676" s="125" t="s">
        <v>4759</v>
      </c>
    </row>
    <row r="1677" spans="1:18" s="34" customFormat="1" ht="30" hidden="1" customHeight="1" outlineLevel="4" x14ac:dyDescent="0.25">
      <c r="A1677" s="110">
        <v>54</v>
      </c>
      <c r="B1677" s="121" t="s">
        <v>2459</v>
      </c>
      <c r="C1677" s="106" t="s">
        <v>2408</v>
      </c>
      <c r="D1677" s="122">
        <v>1060</v>
      </c>
      <c r="E1677" s="110" t="s">
        <v>724</v>
      </c>
      <c r="F1677" s="122">
        <v>78546</v>
      </c>
      <c r="G1677" s="122">
        <v>65720</v>
      </c>
      <c r="H1677" s="122">
        <v>12826</v>
      </c>
      <c r="I1677" s="123">
        <f t="shared" si="112"/>
        <v>0.19516129032258064</v>
      </c>
      <c r="J1677" s="106" t="s">
        <v>2521</v>
      </c>
      <c r="K1677" s="106" t="s">
        <v>2523</v>
      </c>
      <c r="L1677" s="106" t="s">
        <v>842</v>
      </c>
      <c r="M1677" s="263">
        <v>119598</v>
      </c>
      <c r="N1677" s="265">
        <v>43511</v>
      </c>
      <c r="O1677" s="266" t="s">
        <v>3697</v>
      </c>
      <c r="P1677" s="265">
        <v>43830</v>
      </c>
      <c r="Q1677" s="266" t="s">
        <v>3664</v>
      </c>
      <c r="R1677" s="125" t="s">
        <v>4759</v>
      </c>
    </row>
    <row r="1678" spans="1:18" s="34" customFormat="1" ht="30" hidden="1" customHeight="1" outlineLevel="4" x14ac:dyDescent="0.25">
      <c r="A1678" s="110">
        <v>55</v>
      </c>
      <c r="B1678" s="121" t="s">
        <v>2460</v>
      </c>
      <c r="C1678" s="106" t="s">
        <v>2408</v>
      </c>
      <c r="D1678" s="122">
        <v>3138</v>
      </c>
      <c r="E1678" s="110" t="s">
        <v>724</v>
      </c>
      <c r="F1678" s="122">
        <v>53220.480000000003</v>
      </c>
      <c r="G1678" s="122">
        <v>50208</v>
      </c>
      <c r="H1678" s="122">
        <v>3012.4800000000105</v>
      </c>
      <c r="I1678" s="123">
        <f t="shared" si="112"/>
        <v>6.0000000000000206E-2</v>
      </c>
      <c r="J1678" s="106" t="s">
        <v>2521</v>
      </c>
      <c r="K1678" s="106" t="s">
        <v>2522</v>
      </c>
      <c r="L1678" s="106" t="s">
        <v>842</v>
      </c>
      <c r="M1678" s="263">
        <v>119598</v>
      </c>
      <c r="N1678" s="264">
        <v>43508</v>
      </c>
      <c r="O1678" s="263" t="s">
        <v>3715</v>
      </c>
      <c r="P1678" s="264">
        <v>43830</v>
      </c>
      <c r="Q1678" s="263" t="s">
        <v>3664</v>
      </c>
      <c r="R1678" s="125" t="s">
        <v>4759</v>
      </c>
    </row>
    <row r="1679" spans="1:18" s="34" customFormat="1" ht="30" hidden="1" customHeight="1" outlineLevel="4" x14ac:dyDescent="0.25">
      <c r="A1679" s="110">
        <v>56</v>
      </c>
      <c r="B1679" s="121" t="s">
        <v>2461</v>
      </c>
      <c r="C1679" s="106" t="s">
        <v>2408</v>
      </c>
      <c r="D1679" s="122">
        <v>72</v>
      </c>
      <c r="E1679" s="110" t="s">
        <v>724</v>
      </c>
      <c r="F1679" s="122">
        <v>4499.9999999999991</v>
      </c>
      <c r="G1679" s="122">
        <v>3456</v>
      </c>
      <c r="H1679" s="122">
        <v>1043.9999999999991</v>
      </c>
      <c r="I1679" s="123">
        <f t="shared" si="112"/>
        <v>0.30208333333333309</v>
      </c>
      <c r="J1679" s="106" t="s">
        <v>2521</v>
      </c>
      <c r="K1679" s="106" t="s">
        <v>2525</v>
      </c>
      <c r="L1679" s="106" t="s">
        <v>842</v>
      </c>
      <c r="M1679" s="263">
        <v>119598</v>
      </c>
      <c r="N1679" s="264">
        <v>43508</v>
      </c>
      <c r="O1679" s="263" t="s">
        <v>3716</v>
      </c>
      <c r="P1679" s="264">
        <v>43830</v>
      </c>
      <c r="Q1679" s="263" t="s">
        <v>3664</v>
      </c>
      <c r="R1679" s="125" t="s">
        <v>4759</v>
      </c>
    </row>
    <row r="1680" spans="1:18" s="34" customFormat="1" ht="30" hidden="1" customHeight="1" outlineLevel="4" x14ac:dyDescent="0.25">
      <c r="A1680" s="110">
        <v>57</v>
      </c>
      <c r="B1680" s="121" t="s">
        <v>2462</v>
      </c>
      <c r="C1680" s="106" t="s">
        <v>2408</v>
      </c>
      <c r="D1680" s="122">
        <v>1015</v>
      </c>
      <c r="E1680" s="110" t="s">
        <v>724</v>
      </c>
      <c r="F1680" s="122">
        <v>108747.1</v>
      </c>
      <c r="G1680" s="122">
        <v>101500</v>
      </c>
      <c r="H1680" s="122">
        <v>7247.1000000000058</v>
      </c>
      <c r="I1680" s="123">
        <f t="shared" si="112"/>
        <v>7.1400000000000061E-2</v>
      </c>
      <c r="J1680" s="106" t="s">
        <v>2521</v>
      </c>
      <c r="K1680" s="106" t="s">
        <v>2532</v>
      </c>
      <c r="L1680" s="106" t="s">
        <v>842</v>
      </c>
      <c r="M1680" s="263">
        <v>119598</v>
      </c>
      <c r="N1680" s="265">
        <v>43507</v>
      </c>
      <c r="O1680" s="266" t="s">
        <v>3718</v>
      </c>
      <c r="P1680" s="265">
        <v>43830</v>
      </c>
      <c r="Q1680" s="266" t="s">
        <v>3664</v>
      </c>
      <c r="R1680" s="125" t="s">
        <v>4759</v>
      </c>
    </row>
    <row r="1681" spans="1:18" s="34" customFormat="1" ht="30" hidden="1" customHeight="1" outlineLevel="4" x14ac:dyDescent="0.25">
      <c r="A1681" s="110">
        <v>58</v>
      </c>
      <c r="B1681" s="121" t="s">
        <v>2463</v>
      </c>
      <c r="C1681" s="106" t="s">
        <v>2408</v>
      </c>
      <c r="D1681" s="122">
        <v>359</v>
      </c>
      <c r="E1681" s="110" t="s">
        <v>4237</v>
      </c>
      <c r="F1681" s="122">
        <v>150650.76</v>
      </c>
      <c r="G1681" s="122">
        <v>136420</v>
      </c>
      <c r="H1681" s="122">
        <v>14230.760000000009</v>
      </c>
      <c r="I1681" s="123">
        <f t="shared" si="112"/>
        <v>0.10431578947368428</v>
      </c>
      <c r="J1681" s="106" t="s">
        <v>2521</v>
      </c>
      <c r="K1681" s="106" t="s">
        <v>2525</v>
      </c>
      <c r="L1681" s="106" t="s">
        <v>842</v>
      </c>
      <c r="M1681" s="263">
        <v>119598</v>
      </c>
      <c r="N1681" s="264">
        <v>43508</v>
      </c>
      <c r="O1681" s="263" t="s">
        <v>3716</v>
      </c>
      <c r="P1681" s="264">
        <v>43830</v>
      </c>
      <c r="Q1681" s="263" t="s">
        <v>3664</v>
      </c>
      <c r="R1681" s="125" t="s">
        <v>4759</v>
      </c>
    </row>
    <row r="1682" spans="1:18" s="34" customFormat="1" ht="30" hidden="1" customHeight="1" outlineLevel="4" x14ac:dyDescent="0.25">
      <c r="A1682" s="110">
        <v>59</v>
      </c>
      <c r="B1682" s="121" t="s">
        <v>2464</v>
      </c>
      <c r="C1682" s="106" t="s">
        <v>2408</v>
      </c>
      <c r="D1682" s="122">
        <v>7</v>
      </c>
      <c r="E1682" s="110" t="s">
        <v>4237</v>
      </c>
      <c r="F1682" s="122">
        <v>2643.69</v>
      </c>
      <c r="G1682" s="122">
        <v>2639</v>
      </c>
      <c r="H1682" s="122">
        <v>4.6900000000000546</v>
      </c>
      <c r="I1682" s="123">
        <f t="shared" si="112"/>
        <v>1.7771883289124876E-3</v>
      </c>
      <c r="J1682" s="106" t="s">
        <v>2526</v>
      </c>
      <c r="K1682" s="106" t="s">
        <v>2527</v>
      </c>
      <c r="L1682" s="106" t="s">
        <v>842</v>
      </c>
      <c r="M1682" s="125"/>
      <c r="N1682" s="124">
        <v>43517</v>
      </c>
      <c r="O1682" s="125" t="s">
        <v>3775</v>
      </c>
      <c r="P1682" s="124">
        <v>43830</v>
      </c>
      <c r="Q1682" s="125" t="s">
        <v>3664</v>
      </c>
      <c r="R1682" s="126"/>
    </row>
    <row r="1683" spans="1:18" s="34" customFormat="1" ht="30" hidden="1" customHeight="1" outlineLevel="4" x14ac:dyDescent="0.25">
      <c r="A1683" s="110">
        <v>60</v>
      </c>
      <c r="B1683" s="121" t="s">
        <v>2465</v>
      </c>
      <c r="C1683" s="106" t="s">
        <v>2408</v>
      </c>
      <c r="D1683" s="122">
        <v>843</v>
      </c>
      <c r="E1683" s="110" t="s">
        <v>4237</v>
      </c>
      <c r="F1683" s="122">
        <v>118922.01</v>
      </c>
      <c r="G1683" s="122">
        <v>109590</v>
      </c>
      <c r="H1683" s="122">
        <v>9332.0099999999948</v>
      </c>
      <c r="I1683" s="123">
        <f t="shared" si="112"/>
        <v>8.5153846153846108E-2</v>
      </c>
      <c r="J1683" s="106" t="s">
        <v>2521</v>
      </c>
      <c r="K1683" s="106" t="s">
        <v>2525</v>
      </c>
      <c r="L1683" s="106" t="s">
        <v>842</v>
      </c>
      <c r="M1683" s="263">
        <v>119598</v>
      </c>
      <c r="N1683" s="264">
        <v>43508</v>
      </c>
      <c r="O1683" s="263" t="s">
        <v>3716</v>
      </c>
      <c r="P1683" s="264">
        <v>43830</v>
      </c>
      <c r="Q1683" s="263" t="s">
        <v>3664</v>
      </c>
      <c r="R1683" s="125" t="s">
        <v>4759</v>
      </c>
    </row>
    <row r="1684" spans="1:18" s="34" customFormat="1" ht="30" hidden="1" customHeight="1" outlineLevel="4" x14ac:dyDescent="0.25">
      <c r="A1684" s="110">
        <v>61</v>
      </c>
      <c r="B1684" s="121" t="s">
        <v>2466</v>
      </c>
      <c r="C1684" s="106" t="s">
        <v>2408</v>
      </c>
      <c r="D1684" s="122">
        <v>5500</v>
      </c>
      <c r="E1684" s="110" t="s">
        <v>724</v>
      </c>
      <c r="F1684" s="122">
        <v>230780</v>
      </c>
      <c r="G1684" s="122">
        <v>203500</v>
      </c>
      <c r="H1684" s="122">
        <v>27280</v>
      </c>
      <c r="I1684" s="123">
        <f t="shared" si="112"/>
        <v>0.13405405405405404</v>
      </c>
      <c r="J1684" s="106" t="s">
        <v>2521</v>
      </c>
      <c r="K1684" s="106" t="s">
        <v>2523</v>
      </c>
      <c r="L1684" s="106" t="s">
        <v>842</v>
      </c>
      <c r="M1684" s="263">
        <v>119598</v>
      </c>
      <c r="N1684" s="265">
        <v>43511</v>
      </c>
      <c r="O1684" s="266" t="s">
        <v>3697</v>
      </c>
      <c r="P1684" s="265">
        <v>43830</v>
      </c>
      <c r="Q1684" s="266" t="s">
        <v>3664</v>
      </c>
      <c r="R1684" s="125" t="s">
        <v>4759</v>
      </c>
    </row>
    <row r="1685" spans="1:18" s="34" customFormat="1" ht="30" hidden="1" customHeight="1" outlineLevel="4" x14ac:dyDescent="0.25">
      <c r="A1685" s="110">
        <v>62</v>
      </c>
      <c r="B1685" s="121" t="s">
        <v>2467</v>
      </c>
      <c r="C1685" s="106" t="s">
        <v>2408</v>
      </c>
      <c r="D1685" s="122">
        <v>1500</v>
      </c>
      <c r="E1685" s="110" t="s">
        <v>724</v>
      </c>
      <c r="F1685" s="122">
        <v>12044.999999999998</v>
      </c>
      <c r="G1685" s="122">
        <v>7500</v>
      </c>
      <c r="H1685" s="122">
        <v>4544.9999999999982</v>
      </c>
      <c r="I1685" s="123">
        <f t="shared" si="112"/>
        <v>0.60599999999999976</v>
      </c>
      <c r="J1685" s="106" t="s">
        <v>2521</v>
      </c>
      <c r="K1685" s="106" t="s">
        <v>2525</v>
      </c>
      <c r="L1685" s="106" t="s">
        <v>842</v>
      </c>
      <c r="M1685" s="263">
        <v>119598</v>
      </c>
      <c r="N1685" s="264">
        <v>43508</v>
      </c>
      <c r="O1685" s="263" t="s">
        <v>3716</v>
      </c>
      <c r="P1685" s="264">
        <v>43830</v>
      </c>
      <c r="Q1685" s="263" t="s">
        <v>3664</v>
      </c>
      <c r="R1685" s="125" t="s">
        <v>4759</v>
      </c>
    </row>
    <row r="1686" spans="1:18" s="34" customFormat="1" ht="30" hidden="1" customHeight="1" outlineLevel="4" x14ac:dyDescent="0.25">
      <c r="A1686" s="110">
        <v>63</v>
      </c>
      <c r="B1686" s="121" t="s">
        <v>2468</v>
      </c>
      <c r="C1686" s="106" t="s">
        <v>2408</v>
      </c>
      <c r="D1686" s="122">
        <v>2059</v>
      </c>
      <c r="E1686" s="110" t="s">
        <v>724</v>
      </c>
      <c r="F1686" s="122">
        <v>273908.77</v>
      </c>
      <c r="G1686" s="122">
        <f>253668-27178</f>
        <v>226490</v>
      </c>
      <c r="H1686" s="122">
        <f>F1686-G1686</f>
        <v>47418.770000000019</v>
      </c>
      <c r="I1686" s="123">
        <f t="shared" si="112"/>
        <v>0.20936363636363645</v>
      </c>
      <c r="J1686" s="106" t="s">
        <v>2529</v>
      </c>
      <c r="K1686" s="106" t="s">
        <v>2533</v>
      </c>
      <c r="L1686" s="106" t="s">
        <v>842</v>
      </c>
      <c r="M1686" s="125"/>
      <c r="N1686" s="130">
        <v>43539</v>
      </c>
      <c r="O1686" s="126" t="s">
        <v>3827</v>
      </c>
      <c r="P1686" s="130">
        <v>43830</v>
      </c>
      <c r="Q1686" s="126" t="s">
        <v>3828</v>
      </c>
      <c r="R1686" s="126"/>
    </row>
    <row r="1687" spans="1:18" s="34" customFormat="1" ht="30" hidden="1" customHeight="1" outlineLevel="4" x14ac:dyDescent="0.25">
      <c r="A1687" s="110">
        <v>64</v>
      </c>
      <c r="B1687" s="121" t="s">
        <v>2469</v>
      </c>
      <c r="C1687" s="106" t="s">
        <v>2408</v>
      </c>
      <c r="D1687" s="122">
        <v>1518</v>
      </c>
      <c r="E1687" s="110" t="s">
        <v>4234</v>
      </c>
      <c r="F1687" s="122">
        <v>241240.55999999997</v>
      </c>
      <c r="G1687" s="122">
        <v>209484</v>
      </c>
      <c r="H1687" s="122">
        <v>31756.559999999969</v>
      </c>
      <c r="I1687" s="123">
        <f t="shared" si="112"/>
        <v>0.15159420289855058</v>
      </c>
      <c r="J1687" s="106" t="s">
        <v>2521</v>
      </c>
      <c r="K1687" s="106" t="s">
        <v>2525</v>
      </c>
      <c r="L1687" s="106" t="s">
        <v>842</v>
      </c>
      <c r="M1687" s="263">
        <v>119598</v>
      </c>
      <c r="N1687" s="264">
        <v>43508</v>
      </c>
      <c r="O1687" s="263" t="s">
        <v>3716</v>
      </c>
      <c r="P1687" s="264">
        <v>43830</v>
      </c>
      <c r="Q1687" s="263" t="s">
        <v>3664</v>
      </c>
      <c r="R1687" s="125" t="s">
        <v>4759</v>
      </c>
    </row>
    <row r="1688" spans="1:18" s="34" customFormat="1" ht="30" hidden="1" customHeight="1" outlineLevel="4" x14ac:dyDescent="0.25">
      <c r="A1688" s="110">
        <v>65</v>
      </c>
      <c r="B1688" s="121" t="s">
        <v>2470</v>
      </c>
      <c r="C1688" s="106" t="s">
        <v>2408</v>
      </c>
      <c r="D1688" s="122">
        <v>50</v>
      </c>
      <c r="E1688" s="110" t="s">
        <v>4234</v>
      </c>
      <c r="F1688" s="122">
        <v>15580.000000000002</v>
      </c>
      <c r="G1688" s="122">
        <v>15550</v>
      </c>
      <c r="H1688" s="122">
        <v>30.000000000001819</v>
      </c>
      <c r="I1688" s="123">
        <f t="shared" si="112"/>
        <v>1.9292604501608887E-3</v>
      </c>
      <c r="J1688" s="106" t="s">
        <v>2526</v>
      </c>
      <c r="K1688" s="106" t="s">
        <v>2527</v>
      </c>
      <c r="L1688" s="106" t="s">
        <v>842</v>
      </c>
      <c r="M1688" s="125"/>
      <c r="N1688" s="124">
        <v>43517</v>
      </c>
      <c r="O1688" s="125" t="s">
        <v>3775</v>
      </c>
      <c r="P1688" s="124">
        <v>43830</v>
      </c>
      <c r="Q1688" s="125" t="s">
        <v>3664</v>
      </c>
      <c r="R1688" s="126"/>
    </row>
    <row r="1689" spans="1:18" s="34" customFormat="1" ht="30" hidden="1" customHeight="1" outlineLevel="4" x14ac:dyDescent="0.25">
      <c r="A1689" s="110">
        <v>66</v>
      </c>
      <c r="B1689" s="121" t="s">
        <v>2471</v>
      </c>
      <c r="C1689" s="106" t="s">
        <v>2408</v>
      </c>
      <c r="D1689" s="122">
        <v>434</v>
      </c>
      <c r="E1689" s="110" t="s">
        <v>724</v>
      </c>
      <c r="F1689" s="122">
        <v>590548.14</v>
      </c>
      <c r="G1689" s="122">
        <v>331576</v>
      </c>
      <c r="H1689" s="122">
        <v>258972.14</v>
      </c>
      <c r="I1689" s="123">
        <f t="shared" ref="I1689:I1752" si="113">H1689/G1689</f>
        <v>0.78103403141361261</v>
      </c>
      <c r="J1689" s="106" t="s">
        <v>2526</v>
      </c>
      <c r="K1689" s="106" t="s">
        <v>2527</v>
      </c>
      <c r="L1689" s="106" t="s">
        <v>842</v>
      </c>
      <c r="M1689" s="125"/>
      <c r="N1689" s="124">
        <v>43517</v>
      </c>
      <c r="O1689" s="125" t="s">
        <v>3775</v>
      </c>
      <c r="P1689" s="124">
        <v>43830</v>
      </c>
      <c r="Q1689" s="125" t="s">
        <v>3664</v>
      </c>
      <c r="R1689" s="126"/>
    </row>
    <row r="1690" spans="1:18" s="34" customFormat="1" ht="30" hidden="1" customHeight="1" outlineLevel="4" x14ac:dyDescent="0.25">
      <c r="A1690" s="110">
        <v>67</v>
      </c>
      <c r="B1690" s="121" t="s">
        <v>2472</v>
      </c>
      <c r="C1690" s="106" t="s">
        <v>2408</v>
      </c>
      <c r="D1690" s="122">
        <v>430</v>
      </c>
      <c r="E1690" s="110" t="s">
        <v>724</v>
      </c>
      <c r="F1690" s="122">
        <v>328640.39999999997</v>
      </c>
      <c r="G1690" s="122">
        <v>325350</v>
      </c>
      <c r="H1690" s="122">
        <v>3290.3999999999651</v>
      </c>
      <c r="I1690" s="123">
        <f t="shared" si="113"/>
        <v>1.0113416320885093E-2</v>
      </c>
      <c r="J1690" s="106" t="s">
        <v>2529</v>
      </c>
      <c r="K1690" s="106" t="s">
        <v>2534</v>
      </c>
      <c r="L1690" s="106" t="s">
        <v>842</v>
      </c>
      <c r="M1690" s="125"/>
      <c r="N1690" s="130">
        <v>43538</v>
      </c>
      <c r="O1690" s="126" t="s">
        <v>3836</v>
      </c>
      <c r="P1690" s="130">
        <v>43830</v>
      </c>
      <c r="Q1690" s="126" t="s">
        <v>3664</v>
      </c>
      <c r="R1690" s="126"/>
    </row>
    <row r="1691" spans="1:18" s="34" customFormat="1" ht="30" hidden="1" customHeight="1" outlineLevel="4" x14ac:dyDescent="0.25">
      <c r="A1691" s="110">
        <v>68</v>
      </c>
      <c r="B1691" s="121" t="s">
        <v>2473</v>
      </c>
      <c r="C1691" s="106" t="s">
        <v>2408</v>
      </c>
      <c r="D1691" s="122">
        <v>163</v>
      </c>
      <c r="E1691" s="110" t="s">
        <v>4237</v>
      </c>
      <c r="F1691" s="122">
        <v>47444.409999999996</v>
      </c>
      <c r="G1691" s="122">
        <v>44010</v>
      </c>
      <c r="H1691" s="122">
        <v>3434.4099999999962</v>
      </c>
      <c r="I1691" s="123">
        <f t="shared" si="113"/>
        <v>7.8037037037036946E-2</v>
      </c>
      <c r="J1691" s="106" t="s">
        <v>2521</v>
      </c>
      <c r="K1691" s="106" t="s">
        <v>2523</v>
      </c>
      <c r="L1691" s="106" t="s">
        <v>842</v>
      </c>
      <c r="M1691" s="263">
        <v>119598</v>
      </c>
      <c r="N1691" s="265">
        <v>43511</v>
      </c>
      <c r="O1691" s="266" t="s">
        <v>3697</v>
      </c>
      <c r="P1691" s="265">
        <v>43830</v>
      </c>
      <c r="Q1691" s="266" t="s">
        <v>3664</v>
      </c>
      <c r="R1691" s="125" t="s">
        <v>4759</v>
      </c>
    </row>
    <row r="1692" spans="1:18" s="34" customFormat="1" ht="30" hidden="1" customHeight="1" outlineLevel="4" x14ac:dyDescent="0.25">
      <c r="A1692" s="110">
        <v>69</v>
      </c>
      <c r="B1692" s="121" t="s">
        <v>2474</v>
      </c>
      <c r="C1692" s="106" t="s">
        <v>2408</v>
      </c>
      <c r="D1692" s="122">
        <v>24</v>
      </c>
      <c r="E1692" s="110" t="s">
        <v>724</v>
      </c>
      <c r="F1692" s="122">
        <v>16607.04</v>
      </c>
      <c r="G1692" s="122">
        <v>9600</v>
      </c>
      <c r="H1692" s="122">
        <v>7007.0400000000009</v>
      </c>
      <c r="I1692" s="123">
        <f t="shared" si="113"/>
        <v>0.7299000000000001</v>
      </c>
      <c r="J1692" s="106" t="s">
        <v>2521</v>
      </c>
      <c r="K1692" s="106" t="s">
        <v>2525</v>
      </c>
      <c r="L1692" s="106" t="s">
        <v>842</v>
      </c>
      <c r="M1692" s="263">
        <v>119598</v>
      </c>
      <c r="N1692" s="264">
        <v>43508</v>
      </c>
      <c r="O1692" s="263" t="s">
        <v>3716</v>
      </c>
      <c r="P1692" s="264">
        <v>43830</v>
      </c>
      <c r="Q1692" s="263" t="s">
        <v>3664</v>
      </c>
      <c r="R1692" s="125" t="s">
        <v>4759</v>
      </c>
    </row>
    <row r="1693" spans="1:18" s="34" customFormat="1" ht="30" hidden="1" customHeight="1" outlineLevel="4" x14ac:dyDescent="0.25">
      <c r="A1693" s="110">
        <v>70</v>
      </c>
      <c r="B1693" s="121" t="s">
        <v>2475</v>
      </c>
      <c r="C1693" s="106" t="s">
        <v>2408</v>
      </c>
      <c r="D1693" s="122">
        <v>54</v>
      </c>
      <c r="E1693" s="110" t="s">
        <v>4234</v>
      </c>
      <c r="F1693" s="122">
        <v>178392.78</v>
      </c>
      <c r="G1693" s="122">
        <v>153900</v>
      </c>
      <c r="H1693" s="122">
        <v>24492.78</v>
      </c>
      <c r="I1693" s="123">
        <f t="shared" si="113"/>
        <v>0.15914736842105262</v>
      </c>
      <c r="J1693" s="106" t="s">
        <v>2529</v>
      </c>
      <c r="K1693" s="106" t="s">
        <v>2530</v>
      </c>
      <c r="L1693" s="106" t="s">
        <v>842</v>
      </c>
      <c r="M1693" s="125"/>
      <c r="N1693" s="124">
        <v>43539</v>
      </c>
      <c r="O1693" s="125" t="s">
        <v>3826</v>
      </c>
      <c r="P1693" s="124">
        <v>43830</v>
      </c>
      <c r="Q1693" s="125" t="s">
        <v>3664</v>
      </c>
      <c r="R1693" s="126"/>
    </row>
    <row r="1694" spans="1:18" s="34" customFormat="1" ht="30" hidden="1" customHeight="1" outlineLevel="4" x14ac:dyDescent="0.25">
      <c r="A1694" s="110">
        <v>71</v>
      </c>
      <c r="B1694" s="121" t="s">
        <v>2476</v>
      </c>
      <c r="C1694" s="106" t="s">
        <v>2408</v>
      </c>
      <c r="D1694" s="122">
        <v>397</v>
      </c>
      <c r="E1694" s="110" t="s">
        <v>4234</v>
      </c>
      <c r="F1694" s="122">
        <v>163405.20000000001</v>
      </c>
      <c r="G1694" s="122">
        <v>123070</v>
      </c>
      <c r="H1694" s="122">
        <v>40335.200000000012</v>
      </c>
      <c r="I1694" s="123">
        <f t="shared" si="113"/>
        <v>0.32774193548387104</v>
      </c>
      <c r="J1694" s="106" t="s">
        <v>2521</v>
      </c>
      <c r="K1694" s="106" t="s">
        <v>2525</v>
      </c>
      <c r="L1694" s="106" t="s">
        <v>842</v>
      </c>
      <c r="M1694" s="263">
        <v>119598</v>
      </c>
      <c r="N1694" s="264">
        <v>43508</v>
      </c>
      <c r="O1694" s="263" t="s">
        <v>3716</v>
      </c>
      <c r="P1694" s="264">
        <v>43830</v>
      </c>
      <c r="Q1694" s="263" t="s">
        <v>3664</v>
      </c>
      <c r="R1694" s="125" t="s">
        <v>4759</v>
      </c>
    </row>
    <row r="1695" spans="1:18" s="34" customFormat="1" ht="30" hidden="1" customHeight="1" outlineLevel="4" x14ac:dyDescent="0.25">
      <c r="A1695" s="110">
        <v>72</v>
      </c>
      <c r="B1695" s="121" t="s">
        <v>2477</v>
      </c>
      <c r="C1695" s="106" t="s">
        <v>2408</v>
      </c>
      <c r="D1695" s="122">
        <v>1065</v>
      </c>
      <c r="E1695" s="110" t="s">
        <v>4234</v>
      </c>
      <c r="F1695" s="122">
        <v>181050</v>
      </c>
      <c r="G1695" s="122">
        <v>181050</v>
      </c>
      <c r="H1695" s="122">
        <v>0</v>
      </c>
      <c r="I1695" s="123">
        <f t="shared" si="113"/>
        <v>0</v>
      </c>
      <c r="J1695" s="106" t="s">
        <v>2528</v>
      </c>
      <c r="K1695" s="106" t="s">
        <v>2527</v>
      </c>
      <c r="L1695" s="106" t="s">
        <v>842</v>
      </c>
      <c r="M1695" s="125"/>
      <c r="N1695" s="124">
        <v>43581</v>
      </c>
      <c r="O1695" s="125" t="s">
        <v>3973</v>
      </c>
      <c r="P1695" s="124">
        <v>43830</v>
      </c>
      <c r="Q1695" s="125" t="s">
        <v>3664</v>
      </c>
      <c r="R1695" s="126"/>
    </row>
    <row r="1696" spans="1:18" s="34" customFormat="1" ht="30" hidden="1" customHeight="1" outlineLevel="4" x14ac:dyDescent="0.25">
      <c r="A1696" s="110">
        <v>73</v>
      </c>
      <c r="B1696" s="121" t="s">
        <v>2478</v>
      </c>
      <c r="C1696" s="106" t="s">
        <v>2408</v>
      </c>
      <c r="D1696" s="122">
        <v>116</v>
      </c>
      <c r="E1696" s="110" t="s">
        <v>724</v>
      </c>
      <c r="F1696" s="122">
        <v>25478.239999999998</v>
      </c>
      <c r="G1696" s="122">
        <v>17400</v>
      </c>
      <c r="H1696" s="122">
        <v>8078.239999999998</v>
      </c>
      <c r="I1696" s="123">
        <f t="shared" si="113"/>
        <v>0.46426666666666655</v>
      </c>
      <c r="J1696" s="106" t="s">
        <v>2521</v>
      </c>
      <c r="K1696" s="106" t="s">
        <v>2525</v>
      </c>
      <c r="L1696" s="106" t="s">
        <v>842</v>
      </c>
      <c r="M1696" s="263">
        <v>119598</v>
      </c>
      <c r="N1696" s="264">
        <v>43508</v>
      </c>
      <c r="O1696" s="263" t="s">
        <v>3716</v>
      </c>
      <c r="P1696" s="264">
        <v>43830</v>
      </c>
      <c r="Q1696" s="263" t="s">
        <v>3664</v>
      </c>
      <c r="R1696" s="125" t="s">
        <v>4759</v>
      </c>
    </row>
    <row r="1697" spans="1:18" s="34" customFormat="1" ht="30" hidden="1" customHeight="1" outlineLevel="4" x14ac:dyDescent="0.25">
      <c r="A1697" s="110">
        <v>74</v>
      </c>
      <c r="B1697" s="121" t="s">
        <v>2479</v>
      </c>
      <c r="C1697" s="106" t="s">
        <v>2408</v>
      </c>
      <c r="D1697" s="122">
        <v>6750</v>
      </c>
      <c r="E1697" s="110" t="s">
        <v>724</v>
      </c>
      <c r="F1697" s="122">
        <v>156667.5</v>
      </c>
      <c r="G1697" s="122">
        <v>128250</v>
      </c>
      <c r="H1697" s="122">
        <v>28417.5</v>
      </c>
      <c r="I1697" s="123">
        <f t="shared" si="113"/>
        <v>0.22157894736842104</v>
      </c>
      <c r="J1697" s="106" t="s">
        <v>2529</v>
      </c>
      <c r="K1697" s="106" t="s">
        <v>2530</v>
      </c>
      <c r="L1697" s="106" t="s">
        <v>842</v>
      </c>
      <c r="M1697" s="125"/>
      <c r="N1697" s="124">
        <v>43539</v>
      </c>
      <c r="O1697" s="125" t="s">
        <v>3826</v>
      </c>
      <c r="P1697" s="124">
        <v>43830</v>
      </c>
      <c r="Q1697" s="125" t="s">
        <v>3664</v>
      </c>
      <c r="R1697" s="126"/>
    </row>
    <row r="1698" spans="1:18" s="34" customFormat="1" ht="30" hidden="1" customHeight="1" outlineLevel="4" x14ac:dyDescent="0.25">
      <c r="A1698" s="110">
        <v>75</v>
      </c>
      <c r="B1698" s="121" t="s">
        <v>2480</v>
      </c>
      <c r="C1698" s="106" t="s">
        <v>2408</v>
      </c>
      <c r="D1698" s="122">
        <v>134</v>
      </c>
      <c r="E1698" s="110" t="s">
        <v>724</v>
      </c>
      <c r="F1698" s="122">
        <v>28354.399999999998</v>
      </c>
      <c r="G1698" s="122">
        <v>28274</v>
      </c>
      <c r="H1698" s="122">
        <v>80.399999999997817</v>
      </c>
      <c r="I1698" s="123">
        <f t="shared" si="113"/>
        <v>2.8436018957345198E-3</v>
      </c>
      <c r="J1698" s="106" t="s">
        <v>2521</v>
      </c>
      <c r="K1698" s="106" t="s">
        <v>2525</v>
      </c>
      <c r="L1698" s="106" t="s">
        <v>842</v>
      </c>
      <c r="M1698" s="263">
        <v>119598</v>
      </c>
      <c r="N1698" s="264">
        <v>43508</v>
      </c>
      <c r="O1698" s="263" t="s">
        <v>3716</v>
      </c>
      <c r="P1698" s="264">
        <v>43830</v>
      </c>
      <c r="Q1698" s="263" t="s">
        <v>3664</v>
      </c>
      <c r="R1698" s="125" t="s">
        <v>4759</v>
      </c>
    </row>
    <row r="1699" spans="1:18" s="34" customFormat="1" ht="30" hidden="1" customHeight="1" outlineLevel="4" x14ac:dyDescent="0.25">
      <c r="A1699" s="110">
        <v>76</v>
      </c>
      <c r="B1699" s="121" t="s">
        <v>2481</v>
      </c>
      <c r="C1699" s="106" t="s">
        <v>2408</v>
      </c>
      <c r="D1699" s="122">
        <v>1080</v>
      </c>
      <c r="E1699" s="110" t="s">
        <v>724</v>
      </c>
      <c r="F1699" s="122">
        <v>161999.99999999997</v>
      </c>
      <c r="G1699" s="122">
        <v>102600</v>
      </c>
      <c r="H1699" s="122">
        <v>59399.999999999971</v>
      </c>
      <c r="I1699" s="123">
        <f t="shared" si="113"/>
        <v>0.57894736842105232</v>
      </c>
      <c r="J1699" s="106" t="s">
        <v>2521</v>
      </c>
      <c r="K1699" s="106" t="s">
        <v>2525</v>
      </c>
      <c r="L1699" s="106" t="s">
        <v>842</v>
      </c>
      <c r="M1699" s="263">
        <v>119598</v>
      </c>
      <c r="N1699" s="264">
        <v>43508</v>
      </c>
      <c r="O1699" s="263" t="s">
        <v>3716</v>
      </c>
      <c r="P1699" s="264">
        <v>43830</v>
      </c>
      <c r="Q1699" s="263" t="s">
        <v>3664</v>
      </c>
      <c r="R1699" s="125" t="s">
        <v>4759</v>
      </c>
    </row>
    <row r="1700" spans="1:18" s="34" customFormat="1" ht="30" hidden="1" customHeight="1" outlineLevel="4" x14ac:dyDescent="0.25">
      <c r="A1700" s="110">
        <v>77</v>
      </c>
      <c r="B1700" s="121" t="s">
        <v>2482</v>
      </c>
      <c r="C1700" s="106" t="s">
        <v>2408</v>
      </c>
      <c r="D1700" s="122">
        <v>29</v>
      </c>
      <c r="E1700" s="110" t="s">
        <v>724</v>
      </c>
      <c r="F1700" s="122">
        <v>98133.680000000008</v>
      </c>
      <c r="G1700" s="122">
        <v>81200</v>
      </c>
      <c r="H1700" s="122">
        <v>16933.680000000008</v>
      </c>
      <c r="I1700" s="123">
        <f t="shared" si="113"/>
        <v>0.20854285714285722</v>
      </c>
      <c r="J1700" s="106" t="s">
        <v>2521</v>
      </c>
      <c r="K1700" s="106" t="s">
        <v>2525</v>
      </c>
      <c r="L1700" s="106" t="s">
        <v>842</v>
      </c>
      <c r="M1700" s="263">
        <v>119598</v>
      </c>
      <c r="N1700" s="264">
        <v>43508</v>
      </c>
      <c r="O1700" s="263" t="s">
        <v>3716</v>
      </c>
      <c r="P1700" s="264">
        <v>43830</v>
      </c>
      <c r="Q1700" s="263" t="s">
        <v>3664</v>
      </c>
      <c r="R1700" s="125" t="s">
        <v>4759</v>
      </c>
    </row>
    <row r="1701" spans="1:18" s="34" customFormat="1" ht="75" hidden="1" customHeight="1" outlineLevel="4" x14ac:dyDescent="0.25">
      <c r="A1701" s="110">
        <v>78</v>
      </c>
      <c r="B1701" s="121" t="s">
        <v>2483</v>
      </c>
      <c r="C1701" s="106" t="s">
        <v>2408</v>
      </c>
      <c r="D1701" s="122">
        <v>1</v>
      </c>
      <c r="E1701" s="110" t="s">
        <v>724</v>
      </c>
      <c r="F1701" s="122">
        <v>5357.14</v>
      </c>
      <c r="G1701" s="122">
        <v>5357</v>
      </c>
      <c r="H1701" s="122">
        <v>0.14000000000032742</v>
      </c>
      <c r="I1701" s="123">
        <f t="shared" si="113"/>
        <v>2.613403024086754E-5</v>
      </c>
      <c r="J1701" s="106" t="s">
        <v>2526</v>
      </c>
      <c r="K1701" s="106" t="s">
        <v>2527</v>
      </c>
      <c r="L1701" s="106" t="s">
        <v>842</v>
      </c>
      <c r="M1701" s="125"/>
      <c r="N1701" s="124">
        <v>43517</v>
      </c>
      <c r="O1701" s="125" t="s">
        <v>3775</v>
      </c>
      <c r="P1701" s="124">
        <v>43830</v>
      </c>
      <c r="Q1701" s="125" t="s">
        <v>3664</v>
      </c>
      <c r="R1701" s="126"/>
    </row>
    <row r="1702" spans="1:18" ht="60" customHeight="1" outlineLevel="4" x14ac:dyDescent="0.25">
      <c r="A1702" s="110">
        <v>79</v>
      </c>
      <c r="B1702" s="121" t="s">
        <v>2484</v>
      </c>
      <c r="C1702" s="106" t="s">
        <v>2408</v>
      </c>
      <c r="D1702" s="54">
        <v>1</v>
      </c>
      <c r="E1702" s="53" t="s">
        <v>724</v>
      </c>
      <c r="F1702" s="54">
        <v>7589.28</v>
      </c>
      <c r="G1702" s="98"/>
      <c r="H1702" s="98"/>
      <c r="I1702" s="55" t="e">
        <f t="shared" si="113"/>
        <v>#DIV/0!</v>
      </c>
      <c r="J1702" s="56"/>
      <c r="K1702" s="56"/>
      <c r="L1702" s="56" t="s">
        <v>842</v>
      </c>
      <c r="M1702" s="59"/>
    </row>
    <row r="1703" spans="1:18" s="36" customFormat="1" ht="45" hidden="1" customHeight="1" outlineLevel="4" x14ac:dyDescent="0.25">
      <c r="A1703" s="110">
        <v>80</v>
      </c>
      <c r="B1703" s="106" t="s">
        <v>2485</v>
      </c>
      <c r="C1703" s="106" t="s">
        <v>2408</v>
      </c>
      <c r="D1703" s="127">
        <v>1500</v>
      </c>
      <c r="E1703" s="110" t="s">
        <v>724</v>
      </c>
      <c r="F1703" s="127">
        <v>265500</v>
      </c>
      <c r="G1703" s="127">
        <v>252000</v>
      </c>
      <c r="H1703" s="127">
        <v>13500</v>
      </c>
      <c r="I1703" s="131">
        <f t="shared" si="113"/>
        <v>5.3571428571428568E-2</v>
      </c>
      <c r="J1703" s="106" t="s">
        <v>2535</v>
      </c>
      <c r="K1703" s="106" t="s">
        <v>2536</v>
      </c>
      <c r="L1703" s="106" t="s">
        <v>842</v>
      </c>
      <c r="M1703" s="263">
        <v>119622</v>
      </c>
      <c r="N1703" s="264">
        <v>43510</v>
      </c>
      <c r="O1703" s="263" t="s">
        <v>3702</v>
      </c>
      <c r="P1703" s="264">
        <v>43830</v>
      </c>
      <c r="Q1703" s="263" t="s">
        <v>3950</v>
      </c>
      <c r="R1703" s="125" t="s">
        <v>4759</v>
      </c>
    </row>
    <row r="1704" spans="1:18" ht="45" customHeight="1" outlineLevel="4" x14ac:dyDescent="0.25">
      <c r="A1704" s="110">
        <v>81</v>
      </c>
      <c r="B1704" s="121" t="s">
        <v>2486</v>
      </c>
      <c r="C1704" s="106" t="s">
        <v>2408</v>
      </c>
      <c r="D1704" s="54">
        <v>162</v>
      </c>
      <c r="E1704" s="54" t="s">
        <v>2517</v>
      </c>
      <c r="F1704" s="54">
        <v>292900.86</v>
      </c>
      <c r="G1704" s="98"/>
      <c r="H1704" s="98"/>
      <c r="I1704" s="55" t="e">
        <f t="shared" si="113"/>
        <v>#DIV/0!</v>
      </c>
      <c r="J1704" s="56"/>
      <c r="K1704" s="56"/>
      <c r="L1704" s="56" t="s">
        <v>842</v>
      </c>
      <c r="M1704" s="59"/>
    </row>
    <row r="1705" spans="1:18" s="34" customFormat="1" ht="30" hidden="1" customHeight="1" outlineLevel="4" x14ac:dyDescent="0.25">
      <c r="A1705" s="110">
        <v>82</v>
      </c>
      <c r="B1705" s="121" t="s">
        <v>2487</v>
      </c>
      <c r="C1705" s="106" t="s">
        <v>2408</v>
      </c>
      <c r="D1705" s="122">
        <v>3116</v>
      </c>
      <c r="E1705" s="110" t="s">
        <v>724</v>
      </c>
      <c r="F1705" s="122">
        <v>308795.59999999998</v>
      </c>
      <c r="G1705" s="122">
        <v>227468</v>
      </c>
      <c r="H1705" s="122">
        <v>81327.599999999977</v>
      </c>
      <c r="I1705" s="123">
        <f t="shared" si="113"/>
        <v>0.35753424657534238</v>
      </c>
      <c r="J1705" s="106" t="s">
        <v>2537</v>
      </c>
      <c r="K1705" s="106" t="s">
        <v>2530</v>
      </c>
      <c r="L1705" s="106" t="s">
        <v>842</v>
      </c>
      <c r="M1705" s="126"/>
      <c r="N1705" s="161">
        <v>43535</v>
      </c>
      <c r="O1705" s="132" t="s">
        <v>3800</v>
      </c>
      <c r="P1705" s="161">
        <v>43830</v>
      </c>
      <c r="Q1705" s="132" t="s">
        <v>3701</v>
      </c>
      <c r="R1705" s="126"/>
    </row>
    <row r="1706" spans="1:18" ht="30" customHeight="1" outlineLevel="4" x14ac:dyDescent="0.25">
      <c r="A1706" s="110">
        <v>83</v>
      </c>
      <c r="B1706" s="121" t="s">
        <v>2455</v>
      </c>
      <c r="C1706" s="106" t="s">
        <v>2408</v>
      </c>
      <c r="D1706" s="54">
        <v>1</v>
      </c>
      <c r="E1706" s="53" t="s">
        <v>2295</v>
      </c>
      <c r="F1706" s="54">
        <v>29329.46</v>
      </c>
      <c r="G1706" s="98"/>
      <c r="H1706" s="98"/>
      <c r="I1706" s="55" t="e">
        <f t="shared" si="113"/>
        <v>#DIV/0!</v>
      </c>
      <c r="J1706" s="56"/>
      <c r="K1706" s="56"/>
      <c r="L1706" s="56" t="s">
        <v>842</v>
      </c>
      <c r="M1706" s="59"/>
    </row>
    <row r="1707" spans="1:18" s="34" customFormat="1" ht="30" hidden="1" customHeight="1" outlineLevel="4" x14ac:dyDescent="0.25">
      <c r="A1707" s="110">
        <v>84</v>
      </c>
      <c r="B1707" s="121" t="s">
        <v>2488</v>
      </c>
      <c r="C1707" s="106" t="s">
        <v>2408</v>
      </c>
      <c r="D1707" s="122">
        <v>235</v>
      </c>
      <c r="E1707" s="110" t="s">
        <v>4237</v>
      </c>
      <c r="F1707" s="122">
        <v>168064.94999999998</v>
      </c>
      <c r="G1707" s="122">
        <v>117500</v>
      </c>
      <c r="H1707" s="122">
        <v>50564.949999999983</v>
      </c>
      <c r="I1707" s="123">
        <f t="shared" si="113"/>
        <v>0.43033999999999983</v>
      </c>
      <c r="J1707" s="106" t="s">
        <v>2537</v>
      </c>
      <c r="K1707" s="106" t="s">
        <v>2530</v>
      </c>
      <c r="L1707" s="106" t="s">
        <v>842</v>
      </c>
      <c r="M1707" s="126"/>
      <c r="N1707" s="161">
        <v>43535</v>
      </c>
      <c r="O1707" s="132" t="s">
        <v>3800</v>
      </c>
      <c r="P1707" s="161">
        <v>43830</v>
      </c>
      <c r="Q1707" s="132" t="s">
        <v>3701</v>
      </c>
      <c r="R1707" s="126"/>
    </row>
    <row r="1708" spans="1:18" ht="30" customHeight="1" outlineLevel="4" x14ac:dyDescent="0.25">
      <c r="A1708" s="110">
        <v>85</v>
      </c>
      <c r="B1708" s="121" t="s">
        <v>2489</v>
      </c>
      <c r="C1708" s="106" t="s">
        <v>2408</v>
      </c>
      <c r="D1708" s="54">
        <v>8</v>
      </c>
      <c r="E1708" s="54" t="s">
        <v>2517</v>
      </c>
      <c r="F1708" s="54">
        <v>15535.68</v>
      </c>
      <c r="G1708" s="98"/>
      <c r="H1708" s="98"/>
      <c r="I1708" s="55" t="e">
        <f t="shared" si="113"/>
        <v>#DIV/0!</v>
      </c>
      <c r="J1708" s="56"/>
      <c r="K1708" s="56"/>
      <c r="L1708" s="56" t="s">
        <v>842</v>
      </c>
      <c r="M1708" s="59"/>
    </row>
    <row r="1709" spans="1:18" ht="30" customHeight="1" outlineLevel="4" x14ac:dyDescent="0.25">
      <c r="A1709" s="110">
        <v>86</v>
      </c>
      <c r="B1709" s="121" t="s">
        <v>2490</v>
      </c>
      <c r="C1709" s="106" t="s">
        <v>2408</v>
      </c>
      <c r="D1709" s="54">
        <v>4</v>
      </c>
      <c r="E1709" s="54" t="s">
        <v>2517</v>
      </c>
      <c r="F1709" s="54">
        <v>32225</v>
      </c>
      <c r="G1709" s="98"/>
      <c r="H1709" s="98"/>
      <c r="I1709" s="55" t="e">
        <f t="shared" si="113"/>
        <v>#DIV/0!</v>
      </c>
      <c r="J1709" s="56"/>
      <c r="K1709" s="56"/>
      <c r="L1709" s="56" t="s">
        <v>842</v>
      </c>
      <c r="M1709" s="59"/>
    </row>
    <row r="1710" spans="1:18" ht="45" customHeight="1" outlineLevel="4" x14ac:dyDescent="0.25">
      <c r="A1710" s="110">
        <v>87</v>
      </c>
      <c r="B1710" s="121" t="s">
        <v>2491</v>
      </c>
      <c r="C1710" s="106" t="s">
        <v>2408</v>
      </c>
      <c r="D1710" s="54">
        <v>8</v>
      </c>
      <c r="E1710" s="54" t="s">
        <v>2517</v>
      </c>
      <c r="F1710" s="54">
        <v>35442.800000000003</v>
      </c>
      <c r="G1710" s="98"/>
      <c r="H1710" s="98"/>
      <c r="I1710" s="55" t="e">
        <f t="shared" si="113"/>
        <v>#DIV/0!</v>
      </c>
      <c r="J1710" s="56"/>
      <c r="K1710" s="56"/>
      <c r="L1710" s="56" t="s">
        <v>842</v>
      </c>
      <c r="M1710" s="59"/>
    </row>
    <row r="1711" spans="1:18" ht="30" customHeight="1" outlineLevel="4" x14ac:dyDescent="0.25">
      <c r="A1711" s="110">
        <v>88</v>
      </c>
      <c r="B1711" s="121" t="s">
        <v>2489</v>
      </c>
      <c r="C1711" s="106" t="s">
        <v>2408</v>
      </c>
      <c r="D1711" s="54">
        <v>17</v>
      </c>
      <c r="E1711" s="54" t="s">
        <v>2517</v>
      </c>
      <c r="F1711" s="54">
        <v>71825</v>
      </c>
      <c r="G1711" s="98"/>
      <c r="H1711" s="98"/>
      <c r="I1711" s="55" t="e">
        <f t="shared" si="113"/>
        <v>#DIV/0!</v>
      </c>
      <c r="J1711" s="56"/>
      <c r="K1711" s="56"/>
      <c r="L1711" s="56" t="s">
        <v>842</v>
      </c>
      <c r="M1711" s="59"/>
    </row>
    <row r="1712" spans="1:18" ht="30" customHeight="1" outlineLevel="4" x14ac:dyDescent="0.25">
      <c r="A1712" s="110">
        <v>89</v>
      </c>
      <c r="B1712" s="121" t="s">
        <v>2489</v>
      </c>
      <c r="C1712" s="106" t="s">
        <v>2408</v>
      </c>
      <c r="D1712" s="54">
        <v>89</v>
      </c>
      <c r="E1712" s="53" t="s">
        <v>724</v>
      </c>
      <c r="F1712" s="54">
        <v>10409.439999999999</v>
      </c>
      <c r="G1712" s="98"/>
      <c r="H1712" s="98"/>
      <c r="I1712" s="55" t="e">
        <f t="shared" si="113"/>
        <v>#DIV/0!</v>
      </c>
      <c r="J1712" s="56"/>
      <c r="K1712" s="56"/>
      <c r="L1712" s="56" t="s">
        <v>842</v>
      </c>
      <c r="M1712" s="59"/>
    </row>
    <row r="1713" spans="1:18" s="34" customFormat="1" ht="30" hidden="1" customHeight="1" outlineLevel="4" x14ac:dyDescent="0.25">
      <c r="A1713" s="110">
        <v>90</v>
      </c>
      <c r="B1713" s="121" t="s">
        <v>2492</v>
      </c>
      <c r="C1713" s="106" t="s">
        <v>2408</v>
      </c>
      <c r="D1713" s="122">
        <v>4</v>
      </c>
      <c r="E1713" s="110" t="s">
        <v>4234</v>
      </c>
      <c r="F1713" s="122">
        <v>35446.400000000001</v>
      </c>
      <c r="G1713" s="122">
        <v>35400</v>
      </c>
      <c r="H1713" s="122">
        <v>46.400000000001455</v>
      </c>
      <c r="I1713" s="123">
        <f t="shared" si="113"/>
        <v>1.3107344632768772E-3</v>
      </c>
      <c r="J1713" s="106" t="s">
        <v>2538</v>
      </c>
      <c r="K1713" s="106" t="s">
        <v>2534</v>
      </c>
      <c r="L1713" s="106" t="s">
        <v>842</v>
      </c>
      <c r="M1713" s="126"/>
      <c r="N1713" s="124">
        <v>43564</v>
      </c>
      <c r="O1713" s="125" t="s">
        <v>3905</v>
      </c>
      <c r="P1713" s="124">
        <v>43830</v>
      </c>
      <c r="Q1713" s="125" t="s">
        <v>3701</v>
      </c>
      <c r="R1713" s="126"/>
    </row>
    <row r="1714" spans="1:18" ht="30" customHeight="1" outlineLevel="4" x14ac:dyDescent="0.25">
      <c r="A1714" s="110">
        <v>91</v>
      </c>
      <c r="B1714" s="121" t="s">
        <v>2493</v>
      </c>
      <c r="C1714" s="106" t="s">
        <v>2408</v>
      </c>
      <c r="D1714" s="54">
        <v>18739</v>
      </c>
      <c r="E1714" s="53" t="s">
        <v>724</v>
      </c>
      <c r="F1714" s="54">
        <v>66898.23</v>
      </c>
      <c r="G1714" s="98"/>
      <c r="H1714" s="98"/>
      <c r="I1714" s="55" t="e">
        <f t="shared" si="113"/>
        <v>#DIV/0!</v>
      </c>
      <c r="J1714" s="56"/>
      <c r="K1714" s="56"/>
      <c r="L1714" s="56" t="s">
        <v>842</v>
      </c>
      <c r="M1714" s="59"/>
    </row>
    <row r="1715" spans="1:18" ht="30" customHeight="1" outlineLevel="4" x14ac:dyDescent="0.25">
      <c r="A1715" s="110">
        <v>92</v>
      </c>
      <c r="B1715" s="121" t="s">
        <v>2493</v>
      </c>
      <c r="C1715" s="106" t="s">
        <v>2408</v>
      </c>
      <c r="D1715" s="54">
        <v>18546</v>
      </c>
      <c r="E1715" s="53" t="s">
        <v>724</v>
      </c>
      <c r="F1715" s="54">
        <v>66209.22</v>
      </c>
      <c r="G1715" s="98"/>
      <c r="H1715" s="98"/>
      <c r="I1715" s="55" t="e">
        <f t="shared" si="113"/>
        <v>#DIV/0!</v>
      </c>
      <c r="J1715" s="56"/>
      <c r="K1715" s="56"/>
      <c r="L1715" s="56" t="s">
        <v>842</v>
      </c>
      <c r="M1715" s="59"/>
    </row>
    <row r="1716" spans="1:18" ht="30" customHeight="1" outlineLevel="4" x14ac:dyDescent="0.25">
      <c r="A1716" s="110">
        <v>93</v>
      </c>
      <c r="B1716" s="121" t="s">
        <v>2493</v>
      </c>
      <c r="C1716" s="106" t="s">
        <v>2408</v>
      </c>
      <c r="D1716" s="54">
        <v>18546</v>
      </c>
      <c r="E1716" s="53" t="s">
        <v>724</v>
      </c>
      <c r="F1716" s="54">
        <v>66209.22</v>
      </c>
      <c r="G1716" s="98"/>
      <c r="H1716" s="98"/>
      <c r="I1716" s="55" t="e">
        <f t="shared" si="113"/>
        <v>#DIV/0!</v>
      </c>
      <c r="J1716" s="56"/>
      <c r="K1716" s="56"/>
      <c r="L1716" s="56" t="s">
        <v>842</v>
      </c>
      <c r="M1716" s="59"/>
    </row>
    <row r="1717" spans="1:18" ht="30" customHeight="1" outlineLevel="4" x14ac:dyDescent="0.25">
      <c r="A1717" s="110">
        <v>94</v>
      </c>
      <c r="B1717" s="121" t="s">
        <v>2493</v>
      </c>
      <c r="C1717" s="106" t="s">
        <v>2408</v>
      </c>
      <c r="D1717" s="54">
        <v>18546</v>
      </c>
      <c r="E1717" s="53" t="s">
        <v>724</v>
      </c>
      <c r="F1717" s="54">
        <v>66209.22</v>
      </c>
      <c r="G1717" s="98"/>
      <c r="H1717" s="98"/>
      <c r="I1717" s="55" t="e">
        <f t="shared" si="113"/>
        <v>#DIV/0!</v>
      </c>
      <c r="J1717" s="56"/>
      <c r="K1717" s="56"/>
      <c r="L1717" s="56" t="s">
        <v>842</v>
      </c>
      <c r="M1717" s="59"/>
    </row>
    <row r="1718" spans="1:18" ht="30" customHeight="1" outlineLevel="4" x14ac:dyDescent="0.25">
      <c r="A1718" s="110">
        <v>95</v>
      </c>
      <c r="B1718" s="121" t="s">
        <v>2493</v>
      </c>
      <c r="C1718" s="106" t="s">
        <v>2408</v>
      </c>
      <c r="D1718" s="54">
        <v>18546</v>
      </c>
      <c r="E1718" s="53" t="s">
        <v>724</v>
      </c>
      <c r="F1718" s="54">
        <v>66209.22</v>
      </c>
      <c r="G1718" s="98"/>
      <c r="H1718" s="98"/>
      <c r="I1718" s="55" t="e">
        <f t="shared" si="113"/>
        <v>#DIV/0!</v>
      </c>
      <c r="J1718" s="56"/>
      <c r="K1718" s="56"/>
      <c r="L1718" s="56" t="s">
        <v>842</v>
      </c>
      <c r="M1718" s="59"/>
    </row>
    <row r="1719" spans="1:18" ht="30" customHeight="1" outlineLevel="4" x14ac:dyDescent="0.25">
      <c r="A1719" s="110">
        <v>96</v>
      </c>
      <c r="B1719" s="121" t="s">
        <v>2493</v>
      </c>
      <c r="C1719" s="106" t="s">
        <v>2408</v>
      </c>
      <c r="D1719" s="54">
        <v>18546</v>
      </c>
      <c r="E1719" s="53" t="s">
        <v>724</v>
      </c>
      <c r="F1719" s="54">
        <v>49517.82</v>
      </c>
      <c r="G1719" s="98"/>
      <c r="H1719" s="98"/>
      <c r="I1719" s="55" t="e">
        <f t="shared" si="113"/>
        <v>#DIV/0!</v>
      </c>
      <c r="J1719" s="56"/>
      <c r="K1719" s="56"/>
      <c r="L1719" s="56" t="s">
        <v>842</v>
      </c>
      <c r="M1719" s="59"/>
    </row>
    <row r="1720" spans="1:18" ht="30" customHeight="1" outlineLevel="4" x14ac:dyDescent="0.25">
      <c r="A1720" s="110">
        <v>97</v>
      </c>
      <c r="B1720" s="121" t="s">
        <v>2493</v>
      </c>
      <c r="C1720" s="106" t="s">
        <v>2408</v>
      </c>
      <c r="D1720" s="54">
        <v>1785</v>
      </c>
      <c r="E1720" s="53" t="s">
        <v>724</v>
      </c>
      <c r="F1720" s="54">
        <v>6372.45</v>
      </c>
      <c r="G1720" s="98"/>
      <c r="H1720" s="98"/>
      <c r="I1720" s="55" t="e">
        <f t="shared" si="113"/>
        <v>#DIV/0!</v>
      </c>
      <c r="J1720" s="56"/>
      <c r="K1720" s="56"/>
      <c r="L1720" s="56" t="s">
        <v>842</v>
      </c>
      <c r="M1720" s="59"/>
    </row>
    <row r="1721" spans="1:18" ht="30" customHeight="1" outlineLevel="4" x14ac:dyDescent="0.25">
      <c r="A1721" s="110">
        <v>98</v>
      </c>
      <c r="B1721" s="121" t="s">
        <v>2493</v>
      </c>
      <c r="C1721" s="106" t="s">
        <v>2408</v>
      </c>
      <c r="D1721" s="54">
        <v>3571</v>
      </c>
      <c r="E1721" s="53" t="s">
        <v>724</v>
      </c>
      <c r="F1721" s="54">
        <v>12748.47</v>
      </c>
      <c r="G1721" s="98"/>
      <c r="H1721" s="98"/>
      <c r="I1721" s="55" t="e">
        <f t="shared" si="113"/>
        <v>#DIV/0!</v>
      </c>
      <c r="J1721" s="56"/>
      <c r="K1721" s="56"/>
      <c r="L1721" s="56" t="s">
        <v>842</v>
      </c>
      <c r="M1721" s="59"/>
    </row>
    <row r="1722" spans="1:18" ht="30" customHeight="1" outlineLevel="4" x14ac:dyDescent="0.25">
      <c r="A1722" s="110">
        <v>99</v>
      </c>
      <c r="B1722" s="121" t="s">
        <v>2493</v>
      </c>
      <c r="C1722" s="106" t="s">
        <v>2408</v>
      </c>
      <c r="D1722" s="54">
        <v>3571</v>
      </c>
      <c r="E1722" s="53" t="s">
        <v>724</v>
      </c>
      <c r="F1722" s="54">
        <v>12748.47</v>
      </c>
      <c r="G1722" s="98"/>
      <c r="H1722" s="98"/>
      <c r="I1722" s="55" t="e">
        <f t="shared" si="113"/>
        <v>#DIV/0!</v>
      </c>
      <c r="J1722" s="56"/>
      <c r="K1722" s="56"/>
      <c r="L1722" s="56" t="s">
        <v>842</v>
      </c>
      <c r="M1722" s="59"/>
    </row>
    <row r="1723" spans="1:18" ht="30" customHeight="1" outlineLevel="4" x14ac:dyDescent="0.25">
      <c r="A1723" s="110">
        <v>100</v>
      </c>
      <c r="B1723" s="121" t="s">
        <v>2493</v>
      </c>
      <c r="C1723" s="106" t="s">
        <v>2408</v>
      </c>
      <c r="D1723" s="54">
        <v>7142</v>
      </c>
      <c r="E1723" s="53" t="s">
        <v>724</v>
      </c>
      <c r="F1723" s="54">
        <v>25496.94</v>
      </c>
      <c r="G1723" s="98"/>
      <c r="H1723" s="98"/>
      <c r="I1723" s="55" t="e">
        <f t="shared" si="113"/>
        <v>#DIV/0!</v>
      </c>
      <c r="J1723" s="56"/>
      <c r="K1723" s="56"/>
      <c r="L1723" s="56" t="s">
        <v>842</v>
      </c>
      <c r="M1723" s="59"/>
    </row>
    <row r="1724" spans="1:18" ht="30" customHeight="1" outlineLevel="4" x14ac:dyDescent="0.25">
      <c r="A1724" s="110">
        <v>101</v>
      </c>
      <c r="B1724" s="121" t="s">
        <v>2493</v>
      </c>
      <c r="C1724" s="106" t="s">
        <v>2408</v>
      </c>
      <c r="D1724" s="54">
        <v>3571</v>
      </c>
      <c r="E1724" s="53" t="s">
        <v>724</v>
      </c>
      <c r="F1724" s="54">
        <v>12748.47</v>
      </c>
      <c r="G1724" s="98"/>
      <c r="H1724" s="98"/>
      <c r="I1724" s="55" t="e">
        <f t="shared" si="113"/>
        <v>#DIV/0!</v>
      </c>
      <c r="J1724" s="56"/>
      <c r="K1724" s="56"/>
      <c r="L1724" s="56" t="s">
        <v>842</v>
      </c>
      <c r="M1724" s="59"/>
    </row>
    <row r="1725" spans="1:18" ht="30" customHeight="1" outlineLevel="4" x14ac:dyDescent="0.25">
      <c r="A1725" s="110">
        <v>102</v>
      </c>
      <c r="B1725" s="121" t="s">
        <v>2493</v>
      </c>
      <c r="C1725" s="106" t="s">
        <v>2408</v>
      </c>
      <c r="D1725" s="54">
        <v>7142</v>
      </c>
      <c r="E1725" s="53" t="s">
        <v>724</v>
      </c>
      <c r="F1725" s="54">
        <v>25496.94</v>
      </c>
      <c r="G1725" s="98"/>
      <c r="H1725" s="98"/>
      <c r="I1725" s="55" t="e">
        <f t="shared" si="113"/>
        <v>#DIV/0!</v>
      </c>
      <c r="J1725" s="56"/>
      <c r="K1725" s="56"/>
      <c r="L1725" s="56" t="s">
        <v>842</v>
      </c>
      <c r="M1725" s="59"/>
    </row>
    <row r="1726" spans="1:18" ht="30" customHeight="1" outlineLevel="4" x14ac:dyDescent="0.25">
      <c r="A1726" s="110">
        <v>103</v>
      </c>
      <c r="B1726" s="121" t="s">
        <v>2493</v>
      </c>
      <c r="C1726" s="106" t="s">
        <v>2408</v>
      </c>
      <c r="D1726" s="54">
        <v>1339</v>
      </c>
      <c r="E1726" s="53" t="s">
        <v>724</v>
      </c>
      <c r="F1726" s="54">
        <v>4780.2299999999996</v>
      </c>
      <c r="G1726" s="98"/>
      <c r="H1726" s="98"/>
      <c r="I1726" s="55" t="e">
        <f t="shared" si="113"/>
        <v>#DIV/0!</v>
      </c>
      <c r="J1726" s="56"/>
      <c r="K1726" s="56"/>
      <c r="L1726" s="56" t="s">
        <v>842</v>
      </c>
      <c r="M1726" s="59"/>
    </row>
    <row r="1727" spans="1:18" ht="30" customHeight="1" outlineLevel="4" x14ac:dyDescent="0.25">
      <c r="A1727" s="110">
        <v>104</v>
      </c>
      <c r="B1727" s="121" t="s">
        <v>2493</v>
      </c>
      <c r="C1727" s="106" t="s">
        <v>2408</v>
      </c>
      <c r="D1727" s="54">
        <v>1741</v>
      </c>
      <c r="E1727" s="53" t="s">
        <v>724</v>
      </c>
      <c r="F1727" s="54">
        <v>6215.37</v>
      </c>
      <c r="G1727" s="98"/>
      <c r="H1727" s="98"/>
      <c r="I1727" s="55" t="e">
        <f t="shared" si="113"/>
        <v>#DIV/0!</v>
      </c>
      <c r="J1727" s="56"/>
      <c r="K1727" s="56"/>
      <c r="L1727" s="56" t="s">
        <v>842</v>
      </c>
      <c r="M1727" s="59"/>
    </row>
    <row r="1728" spans="1:18" ht="30" customHeight="1" outlineLevel="4" x14ac:dyDescent="0.25">
      <c r="A1728" s="110">
        <v>105</v>
      </c>
      <c r="B1728" s="121" t="s">
        <v>2494</v>
      </c>
      <c r="C1728" s="106" t="s">
        <v>2408</v>
      </c>
      <c r="D1728" s="54">
        <v>4</v>
      </c>
      <c r="E1728" s="53" t="s">
        <v>724</v>
      </c>
      <c r="F1728" s="54">
        <v>10217.84</v>
      </c>
      <c r="G1728" s="98"/>
      <c r="H1728" s="98"/>
      <c r="I1728" s="55" t="e">
        <f t="shared" si="113"/>
        <v>#DIV/0!</v>
      </c>
      <c r="J1728" s="56"/>
      <c r="K1728" s="56"/>
      <c r="L1728" s="56" t="s">
        <v>842</v>
      </c>
      <c r="M1728" s="59"/>
    </row>
    <row r="1729" spans="1:18" s="34" customFormat="1" ht="30" hidden="1" customHeight="1" outlineLevel="4" x14ac:dyDescent="0.25">
      <c r="A1729" s="110">
        <v>106</v>
      </c>
      <c r="B1729" s="121" t="s">
        <v>2495</v>
      </c>
      <c r="C1729" s="106" t="s">
        <v>2408</v>
      </c>
      <c r="D1729" s="122">
        <v>53</v>
      </c>
      <c r="E1729" s="110" t="s">
        <v>4234</v>
      </c>
      <c r="F1729" s="122">
        <v>153368.75</v>
      </c>
      <c r="G1729" s="122">
        <v>153329</v>
      </c>
      <c r="H1729" s="122">
        <v>39.75</v>
      </c>
      <c r="I1729" s="123">
        <f t="shared" si="113"/>
        <v>2.5924645696508814E-4</v>
      </c>
      <c r="J1729" s="106" t="s">
        <v>2537</v>
      </c>
      <c r="K1729" s="106" t="s">
        <v>2527</v>
      </c>
      <c r="L1729" s="106" t="s">
        <v>842</v>
      </c>
      <c r="M1729" s="126"/>
      <c r="N1729" s="130">
        <v>43538</v>
      </c>
      <c r="O1729" s="126" t="s">
        <v>3789</v>
      </c>
      <c r="P1729" s="130">
        <v>43830</v>
      </c>
      <c r="Q1729" s="126" t="s">
        <v>3701</v>
      </c>
      <c r="R1729" s="126"/>
    </row>
    <row r="1730" spans="1:18" ht="30" customHeight="1" outlineLevel="4" x14ac:dyDescent="0.25">
      <c r="A1730" s="110">
        <v>107</v>
      </c>
      <c r="B1730" s="121" t="s">
        <v>2496</v>
      </c>
      <c r="C1730" s="106" t="s">
        <v>2408</v>
      </c>
      <c r="D1730" s="54">
        <v>8</v>
      </c>
      <c r="E1730" s="54" t="s">
        <v>2517</v>
      </c>
      <c r="F1730" s="54">
        <v>32221.439999999999</v>
      </c>
      <c r="G1730" s="98"/>
      <c r="H1730" s="98"/>
      <c r="I1730" s="55" t="e">
        <f t="shared" si="113"/>
        <v>#DIV/0!</v>
      </c>
      <c r="J1730" s="56"/>
      <c r="K1730" s="56"/>
      <c r="L1730" s="56" t="s">
        <v>842</v>
      </c>
      <c r="M1730" s="59"/>
    </row>
    <row r="1731" spans="1:18" s="34" customFormat="1" ht="30" hidden="1" customHeight="1" outlineLevel="4" x14ac:dyDescent="0.25">
      <c r="A1731" s="110">
        <v>108</v>
      </c>
      <c r="B1731" s="121" t="s">
        <v>2497</v>
      </c>
      <c r="C1731" s="106" t="s">
        <v>2408</v>
      </c>
      <c r="D1731" s="122">
        <v>1300</v>
      </c>
      <c r="E1731" s="110" t="s">
        <v>1569</v>
      </c>
      <c r="F1731" s="122">
        <v>604721</v>
      </c>
      <c r="G1731" s="122">
        <v>575900</v>
      </c>
      <c r="H1731" s="122">
        <v>28821</v>
      </c>
      <c r="I1731" s="123">
        <f t="shared" si="113"/>
        <v>5.0045146726862305E-2</v>
      </c>
      <c r="J1731" s="106" t="s">
        <v>2539</v>
      </c>
      <c r="K1731" s="106" t="s">
        <v>2530</v>
      </c>
      <c r="L1731" s="106" t="s">
        <v>849</v>
      </c>
      <c r="M1731" s="126"/>
      <c r="N1731" s="124">
        <v>43550</v>
      </c>
      <c r="O1731" s="125" t="s">
        <v>3888</v>
      </c>
      <c r="P1731" s="124">
        <v>43830</v>
      </c>
      <c r="Q1731" s="125" t="s">
        <v>3886</v>
      </c>
      <c r="R1731" s="126"/>
    </row>
    <row r="1732" spans="1:18" ht="30" customHeight="1" outlineLevel="4" x14ac:dyDescent="0.25">
      <c r="A1732" s="110">
        <v>109</v>
      </c>
      <c r="B1732" s="121" t="s">
        <v>2498</v>
      </c>
      <c r="C1732" s="106" t="s">
        <v>2408</v>
      </c>
      <c r="D1732" s="54">
        <v>20</v>
      </c>
      <c r="E1732" s="53" t="s">
        <v>724</v>
      </c>
      <c r="F1732" s="54">
        <v>2160.8000000000002</v>
      </c>
      <c r="G1732" s="98"/>
      <c r="H1732" s="98"/>
      <c r="I1732" s="55" t="e">
        <f t="shared" si="113"/>
        <v>#DIV/0!</v>
      </c>
      <c r="J1732" s="56"/>
      <c r="K1732" s="56"/>
      <c r="L1732" s="56" t="s">
        <v>849</v>
      </c>
      <c r="M1732" s="59"/>
    </row>
    <row r="1733" spans="1:18" ht="30" customHeight="1" outlineLevel="4" x14ac:dyDescent="0.25">
      <c r="A1733" s="110">
        <v>110</v>
      </c>
      <c r="B1733" s="121" t="s">
        <v>2499</v>
      </c>
      <c r="C1733" s="106" t="s">
        <v>2408</v>
      </c>
      <c r="D1733" s="54">
        <v>20</v>
      </c>
      <c r="E1733" s="53" t="s">
        <v>724</v>
      </c>
      <c r="F1733" s="54">
        <v>4321.3999999999996</v>
      </c>
      <c r="G1733" s="98"/>
      <c r="H1733" s="98"/>
      <c r="I1733" s="55" t="e">
        <f t="shared" si="113"/>
        <v>#DIV/0!</v>
      </c>
      <c r="J1733" s="56"/>
      <c r="K1733" s="56"/>
      <c r="L1733" s="56" t="s">
        <v>849</v>
      </c>
      <c r="M1733" s="59"/>
    </row>
    <row r="1734" spans="1:18" ht="30" customHeight="1" outlineLevel="4" x14ac:dyDescent="0.25">
      <c r="A1734" s="110">
        <v>111</v>
      </c>
      <c r="B1734" s="121" t="s">
        <v>2500</v>
      </c>
      <c r="C1734" s="106" t="s">
        <v>2408</v>
      </c>
      <c r="D1734" s="54">
        <v>27</v>
      </c>
      <c r="E1734" s="53" t="s">
        <v>724</v>
      </c>
      <c r="F1734" s="54">
        <v>6508.8899999999994</v>
      </c>
      <c r="G1734" s="98"/>
      <c r="H1734" s="98"/>
      <c r="I1734" s="55" t="e">
        <f t="shared" si="113"/>
        <v>#DIV/0!</v>
      </c>
      <c r="J1734" s="56"/>
      <c r="K1734" s="56"/>
      <c r="L1734" s="56" t="s">
        <v>849</v>
      </c>
      <c r="M1734" s="59"/>
    </row>
    <row r="1735" spans="1:18" ht="30" customHeight="1" outlineLevel="4" x14ac:dyDescent="0.25">
      <c r="A1735" s="110">
        <v>112</v>
      </c>
      <c r="B1735" s="121" t="s">
        <v>2458</v>
      </c>
      <c r="C1735" s="106" t="s">
        <v>2408</v>
      </c>
      <c r="D1735" s="54">
        <v>2672</v>
      </c>
      <c r="E1735" s="53" t="s">
        <v>724</v>
      </c>
      <c r="F1735" s="54">
        <v>69178.080000000002</v>
      </c>
      <c r="G1735" s="98"/>
      <c r="H1735" s="98"/>
      <c r="I1735" s="55" t="e">
        <f t="shared" si="113"/>
        <v>#DIV/0!</v>
      </c>
      <c r="J1735" s="56"/>
      <c r="K1735" s="56"/>
      <c r="L1735" s="56" t="s">
        <v>849</v>
      </c>
      <c r="M1735" s="59"/>
    </row>
    <row r="1736" spans="1:18" s="34" customFormat="1" ht="30" hidden="1" customHeight="1" outlineLevel="4" x14ac:dyDescent="0.25">
      <c r="A1736" s="110">
        <v>113</v>
      </c>
      <c r="B1736" s="121" t="s">
        <v>2501</v>
      </c>
      <c r="C1736" s="106" t="s">
        <v>1123</v>
      </c>
      <c r="D1736" s="122">
        <v>5000</v>
      </c>
      <c r="E1736" s="110" t="s">
        <v>724</v>
      </c>
      <c r="F1736" s="122">
        <v>946450</v>
      </c>
      <c r="G1736" s="122">
        <v>946450</v>
      </c>
      <c r="H1736" s="122">
        <v>0</v>
      </c>
      <c r="I1736" s="123">
        <f t="shared" si="113"/>
        <v>0</v>
      </c>
      <c r="J1736" s="106" t="s">
        <v>2540</v>
      </c>
      <c r="K1736" s="106" t="s">
        <v>2527</v>
      </c>
      <c r="L1736" s="106" t="s">
        <v>840</v>
      </c>
      <c r="M1736" s="126"/>
      <c r="N1736" s="124">
        <v>43570</v>
      </c>
      <c r="O1736" s="125" t="s">
        <v>3943</v>
      </c>
      <c r="P1736" s="124">
        <v>43830</v>
      </c>
      <c r="Q1736" s="125" t="s">
        <v>3744</v>
      </c>
      <c r="R1736" s="126"/>
    </row>
    <row r="1737" spans="1:18" s="34" customFormat="1" ht="30" hidden="1" customHeight="1" outlineLevel="4" x14ac:dyDescent="0.25">
      <c r="A1737" s="110">
        <v>114</v>
      </c>
      <c r="B1737" s="121" t="s">
        <v>2501</v>
      </c>
      <c r="C1737" s="106" t="s">
        <v>1123</v>
      </c>
      <c r="D1737" s="122">
        <v>3000</v>
      </c>
      <c r="E1737" s="110" t="s">
        <v>724</v>
      </c>
      <c r="F1737" s="122">
        <v>350880</v>
      </c>
      <c r="G1737" s="122">
        <v>350880</v>
      </c>
      <c r="H1737" s="122">
        <v>0</v>
      </c>
      <c r="I1737" s="123">
        <f t="shared" si="113"/>
        <v>0</v>
      </c>
      <c r="J1737" s="106" t="s">
        <v>2540</v>
      </c>
      <c r="K1737" s="106" t="s">
        <v>2527</v>
      </c>
      <c r="L1737" s="106" t="s">
        <v>840</v>
      </c>
      <c r="M1737" s="126"/>
      <c r="N1737" s="124">
        <v>43570</v>
      </c>
      <c r="O1737" s="125" t="s">
        <v>3943</v>
      </c>
      <c r="P1737" s="124">
        <v>43830</v>
      </c>
      <c r="Q1737" s="125" t="s">
        <v>3744</v>
      </c>
      <c r="R1737" s="126"/>
    </row>
    <row r="1738" spans="1:18" s="34" customFormat="1" ht="30" hidden="1" customHeight="1" outlineLevel="4" x14ac:dyDescent="0.25">
      <c r="A1738" s="110">
        <v>115</v>
      </c>
      <c r="B1738" s="121" t="s">
        <v>2426</v>
      </c>
      <c r="C1738" s="106" t="s">
        <v>1123</v>
      </c>
      <c r="D1738" s="122">
        <v>4</v>
      </c>
      <c r="E1738" s="110" t="s">
        <v>724</v>
      </c>
      <c r="F1738" s="122">
        <v>1400</v>
      </c>
      <c r="G1738" s="122">
        <v>1400</v>
      </c>
      <c r="H1738" s="122">
        <v>0</v>
      </c>
      <c r="I1738" s="123">
        <f t="shared" si="113"/>
        <v>0</v>
      </c>
      <c r="J1738" s="106" t="s">
        <v>2540</v>
      </c>
      <c r="K1738" s="106" t="s">
        <v>2527</v>
      </c>
      <c r="L1738" s="106" t="s">
        <v>840</v>
      </c>
      <c r="M1738" s="126"/>
      <c r="N1738" s="124">
        <v>43570</v>
      </c>
      <c r="O1738" s="125" t="s">
        <v>3943</v>
      </c>
      <c r="P1738" s="124">
        <v>43830</v>
      </c>
      <c r="Q1738" s="125" t="s">
        <v>3744</v>
      </c>
      <c r="R1738" s="126"/>
    </row>
    <row r="1739" spans="1:18" s="34" customFormat="1" ht="30" hidden="1" customHeight="1" outlineLevel="4" x14ac:dyDescent="0.25">
      <c r="A1739" s="110">
        <v>116</v>
      </c>
      <c r="B1739" s="121" t="s">
        <v>2502</v>
      </c>
      <c r="C1739" s="106" t="s">
        <v>1123</v>
      </c>
      <c r="D1739" s="122">
        <v>261</v>
      </c>
      <c r="E1739" s="110" t="s">
        <v>724</v>
      </c>
      <c r="F1739" s="122">
        <v>142618.22999999998</v>
      </c>
      <c r="G1739" s="122">
        <v>142618.23000000001</v>
      </c>
      <c r="H1739" s="122">
        <v>0</v>
      </c>
      <c r="I1739" s="123">
        <f t="shared" si="113"/>
        <v>0</v>
      </c>
      <c r="J1739" s="106" t="s">
        <v>2540</v>
      </c>
      <c r="K1739" s="106" t="s">
        <v>2527</v>
      </c>
      <c r="L1739" s="106" t="s">
        <v>840</v>
      </c>
      <c r="M1739" s="126"/>
      <c r="N1739" s="124">
        <v>43570</v>
      </c>
      <c r="O1739" s="125" t="s">
        <v>3943</v>
      </c>
      <c r="P1739" s="124">
        <v>43830</v>
      </c>
      <c r="Q1739" s="125" t="s">
        <v>3744</v>
      </c>
      <c r="R1739" s="126"/>
    </row>
    <row r="1740" spans="1:18" s="34" customFormat="1" ht="30" hidden="1" customHeight="1" outlineLevel="4" x14ac:dyDescent="0.25">
      <c r="A1740" s="110">
        <v>117</v>
      </c>
      <c r="B1740" s="121" t="s">
        <v>2503</v>
      </c>
      <c r="C1740" s="106" t="s">
        <v>1123</v>
      </c>
      <c r="D1740" s="122">
        <v>60</v>
      </c>
      <c r="E1740" s="110" t="s">
        <v>724</v>
      </c>
      <c r="F1740" s="122">
        <v>857.4</v>
      </c>
      <c r="G1740" s="122">
        <v>857.4</v>
      </c>
      <c r="H1740" s="122">
        <v>0</v>
      </c>
      <c r="I1740" s="123">
        <f t="shared" si="113"/>
        <v>0</v>
      </c>
      <c r="J1740" s="106" t="s">
        <v>2540</v>
      </c>
      <c r="K1740" s="106" t="s">
        <v>2527</v>
      </c>
      <c r="L1740" s="106" t="s">
        <v>840</v>
      </c>
      <c r="M1740" s="126"/>
      <c r="N1740" s="124">
        <v>43570</v>
      </c>
      <c r="O1740" s="125" t="s">
        <v>3943</v>
      </c>
      <c r="P1740" s="124">
        <v>43830</v>
      </c>
      <c r="Q1740" s="125" t="s">
        <v>3744</v>
      </c>
      <c r="R1740" s="126"/>
    </row>
    <row r="1741" spans="1:18" s="34" customFormat="1" ht="30" hidden="1" customHeight="1" outlineLevel="4" x14ac:dyDescent="0.25">
      <c r="A1741" s="110">
        <v>118</v>
      </c>
      <c r="B1741" s="121" t="s">
        <v>2504</v>
      </c>
      <c r="C1741" s="106" t="s">
        <v>1123</v>
      </c>
      <c r="D1741" s="122">
        <v>36</v>
      </c>
      <c r="E1741" s="110" t="s">
        <v>4234</v>
      </c>
      <c r="F1741" s="122">
        <v>3760.56</v>
      </c>
      <c r="G1741" s="122">
        <v>3760.56</v>
      </c>
      <c r="H1741" s="122">
        <v>0</v>
      </c>
      <c r="I1741" s="123">
        <f t="shared" si="113"/>
        <v>0</v>
      </c>
      <c r="J1741" s="106" t="s">
        <v>2540</v>
      </c>
      <c r="K1741" s="106" t="s">
        <v>2527</v>
      </c>
      <c r="L1741" s="106" t="s">
        <v>840</v>
      </c>
      <c r="M1741" s="126"/>
      <c r="N1741" s="124">
        <v>43570</v>
      </c>
      <c r="O1741" s="125" t="s">
        <v>3943</v>
      </c>
      <c r="P1741" s="124">
        <v>43830</v>
      </c>
      <c r="Q1741" s="125" t="s">
        <v>3744</v>
      </c>
      <c r="R1741" s="126"/>
    </row>
    <row r="1742" spans="1:18" s="34" customFormat="1" ht="30" hidden="1" customHeight="1" outlineLevel="4" x14ac:dyDescent="0.25">
      <c r="A1742" s="110">
        <v>119</v>
      </c>
      <c r="B1742" s="121" t="s">
        <v>2505</v>
      </c>
      <c r="C1742" s="106" t="s">
        <v>1123</v>
      </c>
      <c r="D1742" s="122">
        <v>500</v>
      </c>
      <c r="E1742" s="110" t="s">
        <v>724</v>
      </c>
      <c r="F1742" s="122">
        <v>66965</v>
      </c>
      <c r="G1742" s="122">
        <v>66965</v>
      </c>
      <c r="H1742" s="122">
        <v>0</v>
      </c>
      <c r="I1742" s="123">
        <f t="shared" si="113"/>
        <v>0</v>
      </c>
      <c r="J1742" s="106" t="s">
        <v>2540</v>
      </c>
      <c r="K1742" s="106" t="s">
        <v>2527</v>
      </c>
      <c r="L1742" s="106" t="s">
        <v>840</v>
      </c>
      <c r="M1742" s="126"/>
      <c r="N1742" s="124">
        <v>43570</v>
      </c>
      <c r="O1742" s="125" t="s">
        <v>3943</v>
      </c>
      <c r="P1742" s="124">
        <v>43830</v>
      </c>
      <c r="Q1742" s="125" t="s">
        <v>3744</v>
      </c>
      <c r="R1742" s="126"/>
    </row>
    <row r="1743" spans="1:18" s="34" customFormat="1" ht="30" hidden="1" customHeight="1" outlineLevel="4" x14ac:dyDescent="0.25">
      <c r="A1743" s="110">
        <v>120</v>
      </c>
      <c r="B1743" s="121" t="s">
        <v>2506</v>
      </c>
      <c r="C1743" s="106" t="s">
        <v>1123</v>
      </c>
      <c r="D1743" s="122">
        <v>3</v>
      </c>
      <c r="E1743" s="110" t="s">
        <v>4234</v>
      </c>
      <c r="F1743" s="122">
        <v>12321.420000000002</v>
      </c>
      <c r="G1743" s="122">
        <v>10714.29</v>
      </c>
      <c r="H1743" s="122">
        <v>1607.130000000001</v>
      </c>
      <c r="I1743" s="123">
        <f t="shared" si="113"/>
        <v>0.14999874000050409</v>
      </c>
      <c r="J1743" s="106" t="s">
        <v>2541</v>
      </c>
      <c r="K1743" s="106" t="s">
        <v>2542</v>
      </c>
      <c r="L1743" s="106" t="s">
        <v>840</v>
      </c>
      <c r="M1743" s="125"/>
      <c r="N1743" s="124">
        <v>43560</v>
      </c>
      <c r="O1743" s="125" t="s">
        <v>3908</v>
      </c>
      <c r="P1743" s="124">
        <v>43830</v>
      </c>
      <c r="Q1743" s="125" t="s">
        <v>3744</v>
      </c>
      <c r="R1743" s="125"/>
    </row>
    <row r="1744" spans="1:18" s="34" customFormat="1" ht="45" hidden="1" customHeight="1" outlineLevel="4" x14ac:dyDescent="0.25">
      <c r="A1744" s="110">
        <v>121</v>
      </c>
      <c r="B1744" s="121" t="s">
        <v>2507</v>
      </c>
      <c r="C1744" s="106" t="s">
        <v>1123</v>
      </c>
      <c r="D1744" s="122">
        <v>10</v>
      </c>
      <c r="E1744" s="110" t="s">
        <v>724</v>
      </c>
      <c r="F1744" s="122">
        <v>357.1</v>
      </c>
      <c r="G1744" s="122">
        <v>357.1</v>
      </c>
      <c r="H1744" s="122">
        <v>0</v>
      </c>
      <c r="I1744" s="123">
        <f t="shared" si="113"/>
        <v>0</v>
      </c>
      <c r="J1744" s="106" t="s">
        <v>2540</v>
      </c>
      <c r="K1744" s="106" t="s">
        <v>2527</v>
      </c>
      <c r="L1744" s="106" t="s">
        <v>840</v>
      </c>
      <c r="M1744" s="126"/>
      <c r="N1744" s="124">
        <v>43570</v>
      </c>
      <c r="O1744" s="125" t="s">
        <v>3943</v>
      </c>
      <c r="P1744" s="124">
        <v>43830</v>
      </c>
      <c r="Q1744" s="125" t="s">
        <v>3744</v>
      </c>
      <c r="R1744" s="126"/>
    </row>
    <row r="1745" spans="1:18" s="34" customFormat="1" ht="30" hidden="1" customHeight="1" outlineLevel="4" x14ac:dyDescent="0.25">
      <c r="A1745" s="110">
        <v>122</v>
      </c>
      <c r="B1745" s="121" t="s">
        <v>2508</v>
      </c>
      <c r="C1745" s="106" t="s">
        <v>1123</v>
      </c>
      <c r="D1745" s="122">
        <v>4</v>
      </c>
      <c r="E1745" s="110" t="s">
        <v>724</v>
      </c>
      <c r="F1745" s="122">
        <v>5357.16</v>
      </c>
      <c r="G1745" s="122">
        <v>5357.16</v>
      </c>
      <c r="H1745" s="122">
        <v>0</v>
      </c>
      <c r="I1745" s="123">
        <f t="shared" si="113"/>
        <v>0</v>
      </c>
      <c r="J1745" s="106" t="s">
        <v>2540</v>
      </c>
      <c r="K1745" s="106" t="s">
        <v>2527</v>
      </c>
      <c r="L1745" s="106" t="s">
        <v>840</v>
      </c>
      <c r="M1745" s="126"/>
      <c r="N1745" s="124">
        <v>43570</v>
      </c>
      <c r="O1745" s="125" t="s">
        <v>3943</v>
      </c>
      <c r="P1745" s="124">
        <v>43830</v>
      </c>
      <c r="Q1745" s="125" t="s">
        <v>3744</v>
      </c>
      <c r="R1745" s="126"/>
    </row>
    <row r="1746" spans="1:18" s="34" customFormat="1" ht="45" hidden="1" customHeight="1" outlineLevel="4" x14ac:dyDescent="0.25">
      <c r="A1746" s="110">
        <v>123</v>
      </c>
      <c r="B1746" s="121" t="s">
        <v>2509</v>
      </c>
      <c r="C1746" s="106" t="s">
        <v>1123</v>
      </c>
      <c r="D1746" s="122">
        <v>10</v>
      </c>
      <c r="E1746" s="110" t="s">
        <v>724</v>
      </c>
      <c r="F1746" s="122">
        <v>14000</v>
      </c>
      <c r="G1746" s="122">
        <v>14000</v>
      </c>
      <c r="H1746" s="122">
        <v>0</v>
      </c>
      <c r="I1746" s="123">
        <f t="shared" si="113"/>
        <v>0</v>
      </c>
      <c r="J1746" s="106" t="s">
        <v>2540</v>
      </c>
      <c r="K1746" s="106" t="s">
        <v>2527</v>
      </c>
      <c r="L1746" s="106" t="s">
        <v>840</v>
      </c>
      <c r="M1746" s="126"/>
      <c r="N1746" s="124">
        <v>43570</v>
      </c>
      <c r="O1746" s="125" t="s">
        <v>3943</v>
      </c>
      <c r="P1746" s="124">
        <v>43830</v>
      </c>
      <c r="Q1746" s="125" t="s">
        <v>3744</v>
      </c>
      <c r="R1746" s="126"/>
    </row>
    <row r="1747" spans="1:18" s="34" customFormat="1" ht="30" hidden="1" customHeight="1" outlineLevel="4" x14ac:dyDescent="0.25">
      <c r="A1747" s="110">
        <v>124</v>
      </c>
      <c r="B1747" s="121" t="s">
        <v>2510</v>
      </c>
      <c r="C1747" s="106" t="s">
        <v>1123</v>
      </c>
      <c r="D1747" s="122">
        <v>200</v>
      </c>
      <c r="E1747" s="110" t="s">
        <v>724</v>
      </c>
      <c r="F1747" s="122">
        <v>2322</v>
      </c>
      <c r="G1747" s="122">
        <v>2322</v>
      </c>
      <c r="H1747" s="122">
        <v>0</v>
      </c>
      <c r="I1747" s="123">
        <f t="shared" si="113"/>
        <v>0</v>
      </c>
      <c r="J1747" s="106" t="s">
        <v>2540</v>
      </c>
      <c r="K1747" s="106" t="s">
        <v>2527</v>
      </c>
      <c r="L1747" s="106" t="s">
        <v>840</v>
      </c>
      <c r="M1747" s="126"/>
      <c r="N1747" s="124">
        <v>43570</v>
      </c>
      <c r="O1747" s="125" t="s">
        <v>3943</v>
      </c>
      <c r="P1747" s="124">
        <v>43830</v>
      </c>
      <c r="Q1747" s="125" t="s">
        <v>3744</v>
      </c>
      <c r="R1747" s="126"/>
    </row>
    <row r="1748" spans="1:18" s="34" customFormat="1" ht="30" hidden="1" customHeight="1" outlineLevel="4" x14ac:dyDescent="0.25">
      <c r="A1748" s="110">
        <v>125</v>
      </c>
      <c r="B1748" s="121" t="s">
        <v>2511</v>
      </c>
      <c r="C1748" s="106" t="s">
        <v>1123</v>
      </c>
      <c r="D1748" s="122">
        <v>3</v>
      </c>
      <c r="E1748" s="110" t="s">
        <v>4234</v>
      </c>
      <c r="F1748" s="122">
        <v>8250</v>
      </c>
      <c r="G1748" s="122">
        <v>8250</v>
      </c>
      <c r="H1748" s="122">
        <v>0</v>
      </c>
      <c r="I1748" s="123">
        <f t="shared" si="113"/>
        <v>0</v>
      </c>
      <c r="J1748" s="106" t="s">
        <v>2540</v>
      </c>
      <c r="K1748" s="106" t="s">
        <v>2527</v>
      </c>
      <c r="L1748" s="106" t="s">
        <v>840</v>
      </c>
      <c r="M1748" s="126"/>
      <c r="N1748" s="124">
        <v>43570</v>
      </c>
      <c r="O1748" s="125" t="s">
        <v>3943</v>
      </c>
      <c r="P1748" s="124">
        <v>43830</v>
      </c>
      <c r="Q1748" s="125" t="s">
        <v>3744</v>
      </c>
      <c r="R1748" s="126"/>
    </row>
    <row r="1749" spans="1:18" s="34" customFormat="1" ht="30" hidden="1" customHeight="1" outlineLevel="4" x14ac:dyDescent="0.25">
      <c r="A1749" s="110">
        <v>126</v>
      </c>
      <c r="B1749" s="121" t="s">
        <v>2512</v>
      </c>
      <c r="C1749" s="106" t="s">
        <v>1123</v>
      </c>
      <c r="D1749" s="122">
        <v>3</v>
      </c>
      <c r="E1749" s="110" t="s">
        <v>4234</v>
      </c>
      <c r="F1749" s="122">
        <v>8552.67</v>
      </c>
      <c r="G1749" s="122">
        <v>8552.67</v>
      </c>
      <c r="H1749" s="122">
        <v>0</v>
      </c>
      <c r="I1749" s="123">
        <f t="shared" si="113"/>
        <v>0</v>
      </c>
      <c r="J1749" s="106" t="s">
        <v>2540</v>
      </c>
      <c r="K1749" s="106" t="s">
        <v>2527</v>
      </c>
      <c r="L1749" s="106" t="s">
        <v>840</v>
      </c>
      <c r="M1749" s="126"/>
      <c r="N1749" s="124">
        <v>43570</v>
      </c>
      <c r="O1749" s="125" t="s">
        <v>3943</v>
      </c>
      <c r="P1749" s="124">
        <v>43830</v>
      </c>
      <c r="Q1749" s="125" t="s">
        <v>3744</v>
      </c>
      <c r="R1749" s="126"/>
    </row>
    <row r="1750" spans="1:18" s="34" customFormat="1" ht="30" hidden="1" customHeight="1" outlineLevel="4" x14ac:dyDescent="0.25">
      <c r="A1750" s="110">
        <v>127</v>
      </c>
      <c r="B1750" s="121" t="s">
        <v>2513</v>
      </c>
      <c r="C1750" s="106" t="s">
        <v>1123</v>
      </c>
      <c r="D1750" s="122">
        <v>3</v>
      </c>
      <c r="E1750" s="110" t="s">
        <v>4234</v>
      </c>
      <c r="F1750" s="122">
        <v>8250</v>
      </c>
      <c r="G1750" s="122">
        <v>8250</v>
      </c>
      <c r="H1750" s="122">
        <v>0</v>
      </c>
      <c r="I1750" s="123">
        <f t="shared" si="113"/>
        <v>0</v>
      </c>
      <c r="J1750" s="106" t="s">
        <v>2540</v>
      </c>
      <c r="K1750" s="106" t="s">
        <v>2527</v>
      </c>
      <c r="L1750" s="106" t="s">
        <v>840</v>
      </c>
      <c r="M1750" s="126"/>
      <c r="N1750" s="124">
        <v>43570</v>
      </c>
      <c r="O1750" s="125" t="s">
        <v>3943</v>
      </c>
      <c r="P1750" s="124">
        <v>43830</v>
      </c>
      <c r="Q1750" s="125" t="s">
        <v>3744</v>
      </c>
      <c r="R1750" s="126"/>
    </row>
    <row r="1751" spans="1:18" s="34" customFormat="1" ht="30" hidden="1" customHeight="1" outlineLevel="4" x14ac:dyDescent="0.25">
      <c r="A1751" s="110">
        <v>128</v>
      </c>
      <c r="B1751" s="121" t="s">
        <v>2514</v>
      </c>
      <c r="C1751" s="106" t="s">
        <v>1123</v>
      </c>
      <c r="D1751" s="122">
        <v>3</v>
      </c>
      <c r="E1751" s="110" t="s">
        <v>4234</v>
      </c>
      <c r="F1751" s="122">
        <v>13138.380000000001</v>
      </c>
      <c r="G1751" s="122">
        <v>13138.38</v>
      </c>
      <c r="H1751" s="122">
        <v>0</v>
      </c>
      <c r="I1751" s="123">
        <f t="shared" si="113"/>
        <v>0</v>
      </c>
      <c r="J1751" s="106" t="s">
        <v>2540</v>
      </c>
      <c r="K1751" s="106" t="s">
        <v>2527</v>
      </c>
      <c r="L1751" s="106" t="s">
        <v>840</v>
      </c>
      <c r="M1751" s="126"/>
      <c r="N1751" s="124">
        <v>43570</v>
      </c>
      <c r="O1751" s="125" t="s">
        <v>3943</v>
      </c>
      <c r="P1751" s="124">
        <v>43830</v>
      </c>
      <c r="Q1751" s="125" t="s">
        <v>3744</v>
      </c>
      <c r="R1751" s="126"/>
    </row>
    <row r="1752" spans="1:18" s="34" customFormat="1" ht="30" hidden="1" customHeight="1" outlineLevel="4" x14ac:dyDescent="0.25">
      <c r="A1752" s="110">
        <v>129</v>
      </c>
      <c r="B1752" s="121" t="s">
        <v>2515</v>
      </c>
      <c r="C1752" s="106" t="s">
        <v>1123</v>
      </c>
      <c r="D1752" s="122">
        <v>3</v>
      </c>
      <c r="E1752" s="110" t="s">
        <v>4234</v>
      </c>
      <c r="F1752" s="122">
        <v>17142.87</v>
      </c>
      <c r="G1752" s="122">
        <v>17142.87</v>
      </c>
      <c r="H1752" s="122">
        <v>0</v>
      </c>
      <c r="I1752" s="123">
        <f t="shared" si="113"/>
        <v>0</v>
      </c>
      <c r="J1752" s="106" t="s">
        <v>2540</v>
      </c>
      <c r="K1752" s="106" t="s">
        <v>2527</v>
      </c>
      <c r="L1752" s="106" t="s">
        <v>840</v>
      </c>
      <c r="M1752" s="126"/>
      <c r="N1752" s="124">
        <v>43570</v>
      </c>
      <c r="O1752" s="125" t="s">
        <v>3943</v>
      </c>
      <c r="P1752" s="124">
        <v>43830</v>
      </c>
      <c r="Q1752" s="125" t="s">
        <v>3744</v>
      </c>
      <c r="R1752" s="126"/>
    </row>
    <row r="1753" spans="1:18" ht="15" customHeight="1" outlineLevel="3" x14ac:dyDescent="0.25">
      <c r="A1753" s="414" t="s">
        <v>2516</v>
      </c>
      <c r="B1753" s="415"/>
      <c r="C1753" s="53"/>
      <c r="D1753" s="142">
        <f>SUM(D1624:D1752)</f>
        <v>290364</v>
      </c>
      <c r="E1753" s="88"/>
      <c r="F1753" s="142">
        <f>SUM(F1624:F1752)</f>
        <v>48207960.459999949</v>
      </c>
      <c r="G1753" s="142">
        <f>SUM(G1624:G1752)</f>
        <v>44062680.209999993</v>
      </c>
      <c r="H1753" s="142">
        <f>SUM(H1624:H1752)</f>
        <v>3036234.0100000068</v>
      </c>
      <c r="I1753" s="143">
        <f>H1753/G1753</f>
        <v>6.8907156703348599E-2</v>
      </c>
      <c r="J1753" s="88"/>
      <c r="K1753" s="88"/>
      <c r="L1753" s="88"/>
      <c r="M1753" s="59"/>
    </row>
    <row r="1754" spans="1:18" ht="15" customHeight="1" outlineLevel="3" x14ac:dyDescent="0.25">
      <c r="A1754" s="162" t="s">
        <v>2544</v>
      </c>
      <c r="B1754" s="87" t="s">
        <v>2543</v>
      </c>
      <c r="C1754" s="53"/>
      <c r="D1754" s="53"/>
      <c r="E1754" s="88"/>
      <c r="F1754" s="88"/>
      <c r="G1754" s="56"/>
      <c r="H1754" s="56"/>
      <c r="I1754" s="88"/>
      <c r="J1754" s="88"/>
      <c r="K1754" s="88"/>
      <c r="L1754" s="88"/>
      <c r="M1754" s="59"/>
    </row>
    <row r="1755" spans="1:18" s="34" customFormat="1" ht="30" hidden="1" customHeight="1" outlineLevel="4" x14ac:dyDescent="0.25">
      <c r="A1755" s="110">
        <v>1</v>
      </c>
      <c r="B1755" s="121" t="s">
        <v>2545</v>
      </c>
      <c r="C1755" s="106" t="s">
        <v>2408</v>
      </c>
      <c r="D1755" s="122">
        <v>1050</v>
      </c>
      <c r="E1755" s="122" t="s">
        <v>2562</v>
      </c>
      <c r="F1755" s="122">
        <v>217959</v>
      </c>
      <c r="G1755" s="122">
        <v>217349.99999999997</v>
      </c>
      <c r="H1755" s="122">
        <v>609.0000000000291</v>
      </c>
      <c r="I1755" s="123">
        <f>H1755/G1755</f>
        <v>2.8019323671498926E-3</v>
      </c>
      <c r="J1755" s="106" t="s">
        <v>2564</v>
      </c>
      <c r="K1755" s="106" t="s">
        <v>2565</v>
      </c>
      <c r="L1755" s="106" t="s">
        <v>842</v>
      </c>
      <c r="M1755" s="126"/>
      <c r="N1755" s="130">
        <v>43468</v>
      </c>
      <c r="O1755" s="126" t="s">
        <v>3653</v>
      </c>
      <c r="P1755" s="130">
        <v>43830</v>
      </c>
      <c r="Q1755" s="126" t="s">
        <v>3654</v>
      </c>
      <c r="R1755" s="126"/>
    </row>
    <row r="1756" spans="1:18" s="34" customFormat="1" ht="30" hidden="1" customHeight="1" outlineLevel="4" x14ac:dyDescent="0.25">
      <c r="A1756" s="110">
        <v>2</v>
      </c>
      <c r="B1756" s="121" t="s">
        <v>2546</v>
      </c>
      <c r="C1756" s="106" t="s">
        <v>2408</v>
      </c>
      <c r="D1756" s="122">
        <v>2125</v>
      </c>
      <c r="E1756" s="122" t="s">
        <v>1281</v>
      </c>
      <c r="F1756" s="122">
        <v>301282.5</v>
      </c>
      <c r="G1756" s="122">
        <v>299625</v>
      </c>
      <c r="H1756" s="122">
        <v>1657.5</v>
      </c>
      <c r="I1756" s="123">
        <f t="shared" ref="I1756:I1770" si="114">H1756/G1756</f>
        <v>5.5319148936170213E-3</v>
      </c>
      <c r="J1756" s="106" t="s">
        <v>2564</v>
      </c>
      <c r="K1756" s="106" t="s">
        <v>2565</v>
      </c>
      <c r="L1756" s="106" t="s">
        <v>842</v>
      </c>
      <c r="M1756" s="126"/>
      <c r="N1756" s="130">
        <v>43468</v>
      </c>
      <c r="O1756" s="126" t="s">
        <v>3653</v>
      </c>
      <c r="P1756" s="130">
        <v>43830</v>
      </c>
      <c r="Q1756" s="126" t="s">
        <v>3654</v>
      </c>
      <c r="R1756" s="126"/>
    </row>
    <row r="1757" spans="1:18" s="34" customFormat="1" ht="30" hidden="1" customHeight="1" outlineLevel="4" x14ac:dyDescent="0.25">
      <c r="A1757" s="110">
        <v>3</v>
      </c>
      <c r="B1757" s="121" t="s">
        <v>2547</v>
      </c>
      <c r="C1757" s="106" t="s">
        <v>2408</v>
      </c>
      <c r="D1757" s="122">
        <v>1600</v>
      </c>
      <c r="E1757" s="122" t="s">
        <v>1281</v>
      </c>
      <c r="F1757" s="122">
        <v>733712</v>
      </c>
      <c r="G1757" s="122">
        <v>732799.99999999988</v>
      </c>
      <c r="H1757" s="122">
        <v>912.00000000011642</v>
      </c>
      <c r="I1757" s="123">
        <f t="shared" si="114"/>
        <v>1.2445414847163162E-3</v>
      </c>
      <c r="J1757" s="106" t="s">
        <v>2564</v>
      </c>
      <c r="K1757" s="106" t="s">
        <v>2565</v>
      </c>
      <c r="L1757" s="106" t="s">
        <v>842</v>
      </c>
      <c r="M1757" s="126"/>
      <c r="N1757" s="130">
        <v>43468</v>
      </c>
      <c r="O1757" s="126" t="s">
        <v>3653</v>
      </c>
      <c r="P1757" s="130">
        <v>43830</v>
      </c>
      <c r="Q1757" s="126" t="s">
        <v>3654</v>
      </c>
      <c r="R1757" s="126"/>
    </row>
    <row r="1758" spans="1:18" s="34" customFormat="1" ht="30" hidden="1" customHeight="1" outlineLevel="4" x14ac:dyDescent="0.25">
      <c r="A1758" s="110">
        <v>4</v>
      </c>
      <c r="B1758" s="121" t="s">
        <v>2548</v>
      </c>
      <c r="C1758" s="106" t="s">
        <v>2408</v>
      </c>
      <c r="D1758" s="122">
        <v>172000</v>
      </c>
      <c r="E1758" s="122" t="s">
        <v>1281</v>
      </c>
      <c r="F1758" s="122">
        <v>11173119.999999998</v>
      </c>
      <c r="G1758" s="122">
        <v>11093999.999999998</v>
      </c>
      <c r="H1758" s="122">
        <v>79120</v>
      </c>
      <c r="I1758" s="123">
        <f t="shared" si="114"/>
        <v>7.1317829457364351E-3</v>
      </c>
      <c r="J1758" s="106" t="s">
        <v>2564</v>
      </c>
      <c r="K1758" s="106" t="s">
        <v>2565</v>
      </c>
      <c r="L1758" s="106" t="s">
        <v>842</v>
      </c>
      <c r="M1758" s="126"/>
      <c r="N1758" s="130">
        <v>43468</v>
      </c>
      <c r="O1758" s="126" t="s">
        <v>3684</v>
      </c>
      <c r="P1758" s="130">
        <v>43830</v>
      </c>
      <c r="Q1758" s="126" t="s">
        <v>3654</v>
      </c>
      <c r="R1758" s="126"/>
    </row>
    <row r="1759" spans="1:18" s="34" customFormat="1" ht="30" hidden="1" customHeight="1" outlineLevel="4" x14ac:dyDescent="0.25">
      <c r="A1759" s="110">
        <v>5</v>
      </c>
      <c r="B1759" s="121" t="s">
        <v>2549</v>
      </c>
      <c r="C1759" s="106" t="s">
        <v>2408</v>
      </c>
      <c r="D1759" s="122">
        <v>15</v>
      </c>
      <c r="E1759" s="110" t="s">
        <v>2294</v>
      </c>
      <c r="F1759" s="122">
        <v>655000.5</v>
      </c>
      <c r="G1759" s="122">
        <v>652499.99999999988</v>
      </c>
      <c r="H1759" s="122">
        <v>2500.5000000001164</v>
      </c>
      <c r="I1759" s="123">
        <f t="shared" si="114"/>
        <v>3.8321839080461559E-3</v>
      </c>
      <c r="J1759" s="106" t="s">
        <v>2564</v>
      </c>
      <c r="K1759" s="106" t="s">
        <v>2565</v>
      </c>
      <c r="L1759" s="106" t="s">
        <v>842</v>
      </c>
      <c r="M1759" s="126"/>
      <c r="N1759" s="130">
        <v>43468</v>
      </c>
      <c r="O1759" s="126" t="s">
        <v>3653</v>
      </c>
      <c r="P1759" s="130">
        <v>43830</v>
      </c>
      <c r="Q1759" s="126" t="s">
        <v>3654</v>
      </c>
      <c r="R1759" s="126"/>
    </row>
    <row r="1760" spans="1:18" s="34" customFormat="1" ht="45" hidden="1" customHeight="1" outlineLevel="4" x14ac:dyDescent="0.25">
      <c r="A1760" s="110">
        <v>6</v>
      </c>
      <c r="B1760" s="121" t="s">
        <v>2550</v>
      </c>
      <c r="C1760" s="106" t="s">
        <v>2408</v>
      </c>
      <c r="D1760" s="122">
        <v>9</v>
      </c>
      <c r="E1760" s="122" t="s">
        <v>2563</v>
      </c>
      <c r="F1760" s="122">
        <v>3159843.7499999995</v>
      </c>
      <c r="G1760" s="122">
        <v>1980000</v>
      </c>
      <c r="H1760" s="122">
        <v>1179843.7499999995</v>
      </c>
      <c r="I1760" s="123">
        <f t="shared" si="114"/>
        <v>0.59588068181818155</v>
      </c>
      <c r="J1760" s="106" t="s">
        <v>2566</v>
      </c>
      <c r="K1760" s="106" t="s">
        <v>2567</v>
      </c>
      <c r="L1760" s="106" t="s">
        <v>849</v>
      </c>
      <c r="M1760" s="267" t="s">
        <v>4760</v>
      </c>
      <c r="N1760" s="264">
        <v>43460</v>
      </c>
      <c r="O1760" s="263" t="s">
        <v>4074</v>
      </c>
      <c r="P1760" s="264">
        <v>43830</v>
      </c>
      <c r="Q1760" s="263" t="s">
        <v>4075</v>
      </c>
      <c r="R1760" s="126"/>
    </row>
    <row r="1761" spans="1:18" s="34" customFormat="1" ht="30" hidden="1" customHeight="1" outlineLevel="4" x14ac:dyDescent="0.25">
      <c r="A1761" s="110">
        <v>7</v>
      </c>
      <c r="B1761" s="121" t="s">
        <v>2551</v>
      </c>
      <c r="C1761" s="106" t="s">
        <v>2408</v>
      </c>
      <c r="D1761" s="122">
        <v>16</v>
      </c>
      <c r="E1761" s="122" t="s">
        <v>2563</v>
      </c>
      <c r="F1761" s="122">
        <v>2567999.9999999995</v>
      </c>
      <c r="G1761" s="122">
        <v>1919999.9999999998</v>
      </c>
      <c r="H1761" s="122">
        <v>647999.99999999977</v>
      </c>
      <c r="I1761" s="123">
        <f t="shared" si="114"/>
        <v>0.33749999999999991</v>
      </c>
      <c r="J1761" s="106" t="s">
        <v>2568</v>
      </c>
      <c r="K1761" s="106" t="s">
        <v>2569</v>
      </c>
      <c r="L1761" s="106" t="s">
        <v>842</v>
      </c>
      <c r="M1761" s="267" t="s">
        <v>4760</v>
      </c>
      <c r="N1761" s="264">
        <v>43460</v>
      </c>
      <c r="O1761" s="263" t="s">
        <v>4189</v>
      </c>
      <c r="P1761" s="264">
        <v>43830</v>
      </c>
      <c r="Q1761" s="263" t="s">
        <v>3664</v>
      </c>
      <c r="R1761" s="126"/>
    </row>
    <row r="1762" spans="1:18" s="34" customFormat="1" ht="30" hidden="1" customHeight="1" outlineLevel="4" x14ac:dyDescent="0.25">
      <c r="A1762" s="110">
        <v>8</v>
      </c>
      <c r="B1762" s="121" t="s">
        <v>2552</v>
      </c>
      <c r="C1762" s="106" t="s">
        <v>2408</v>
      </c>
      <c r="D1762" s="122">
        <v>2</v>
      </c>
      <c r="E1762" s="122" t="s">
        <v>2563</v>
      </c>
      <c r="F1762" s="122">
        <v>573214.28</v>
      </c>
      <c r="G1762" s="122">
        <v>439999.99999999994</v>
      </c>
      <c r="H1762" s="122">
        <v>133214.28000000009</v>
      </c>
      <c r="I1762" s="123">
        <f t="shared" si="114"/>
        <v>0.30275972727272749</v>
      </c>
      <c r="J1762" s="106" t="s">
        <v>2568</v>
      </c>
      <c r="K1762" s="106" t="s">
        <v>2569</v>
      </c>
      <c r="L1762" s="106" t="s">
        <v>842</v>
      </c>
      <c r="M1762" s="267" t="s">
        <v>4760</v>
      </c>
      <c r="N1762" s="264">
        <v>43460</v>
      </c>
      <c r="O1762" s="263" t="s">
        <v>4189</v>
      </c>
      <c r="P1762" s="264">
        <v>43830</v>
      </c>
      <c r="Q1762" s="263" t="s">
        <v>3664</v>
      </c>
      <c r="R1762" s="126"/>
    </row>
    <row r="1763" spans="1:18" s="34" customFormat="1" ht="30" hidden="1" customHeight="1" outlineLevel="4" x14ac:dyDescent="0.25">
      <c r="A1763" s="110">
        <v>9</v>
      </c>
      <c r="B1763" s="121" t="s">
        <v>2553</v>
      </c>
      <c r="C1763" s="106" t="s">
        <v>2408</v>
      </c>
      <c r="D1763" s="122">
        <v>100</v>
      </c>
      <c r="E1763" s="122" t="s">
        <v>2563</v>
      </c>
      <c r="F1763" s="122">
        <v>446429</v>
      </c>
      <c r="G1763" s="122">
        <v>439999.99999999994</v>
      </c>
      <c r="H1763" s="122">
        <v>6429.0000000000582</v>
      </c>
      <c r="I1763" s="123">
        <f t="shared" si="114"/>
        <v>1.4611363636363771E-2</v>
      </c>
      <c r="J1763" s="106" t="s">
        <v>2564</v>
      </c>
      <c r="K1763" s="106" t="s">
        <v>2565</v>
      </c>
      <c r="L1763" s="106" t="s">
        <v>842</v>
      </c>
      <c r="M1763" s="126"/>
      <c r="N1763" s="130">
        <v>43468</v>
      </c>
      <c r="O1763" s="126" t="s">
        <v>3653</v>
      </c>
      <c r="P1763" s="130">
        <v>43830</v>
      </c>
      <c r="Q1763" s="126" t="s">
        <v>3654</v>
      </c>
      <c r="R1763" s="126"/>
    </row>
    <row r="1764" spans="1:18" ht="30" customHeight="1" outlineLevel="4" x14ac:dyDescent="0.25">
      <c r="A1764" s="110">
        <v>10</v>
      </c>
      <c r="B1764" s="121" t="s">
        <v>2554</v>
      </c>
      <c r="C1764" s="106" t="s">
        <v>2408</v>
      </c>
      <c r="D1764" s="54">
        <v>800</v>
      </c>
      <c r="E1764" s="54" t="s">
        <v>821</v>
      </c>
      <c r="F1764" s="54">
        <v>6428568</v>
      </c>
      <c r="G1764" s="98"/>
      <c r="H1764" s="98"/>
      <c r="I1764" s="55" t="e">
        <f t="shared" si="114"/>
        <v>#DIV/0!</v>
      </c>
      <c r="J1764" s="56"/>
      <c r="K1764" s="56"/>
      <c r="L1764" s="56"/>
      <c r="M1764" s="59"/>
    </row>
    <row r="1765" spans="1:18" s="34" customFormat="1" ht="45" hidden="1" customHeight="1" outlineLevel="4" x14ac:dyDescent="0.25">
      <c r="A1765" s="110">
        <v>11</v>
      </c>
      <c r="B1765" s="121" t="s">
        <v>2555</v>
      </c>
      <c r="C1765" s="106" t="s">
        <v>2408</v>
      </c>
      <c r="D1765" s="122">
        <v>15</v>
      </c>
      <c r="E1765" s="122" t="s">
        <v>2563</v>
      </c>
      <c r="F1765" s="122">
        <v>3940848.1500000004</v>
      </c>
      <c r="G1765" s="122">
        <v>2700000</v>
      </c>
      <c r="H1765" s="122">
        <v>1240848.1500000004</v>
      </c>
      <c r="I1765" s="123">
        <f t="shared" si="114"/>
        <v>0.45957338888888905</v>
      </c>
      <c r="J1765" s="106" t="s">
        <v>2566</v>
      </c>
      <c r="K1765" s="106" t="s">
        <v>2567</v>
      </c>
      <c r="L1765" s="106" t="s">
        <v>849</v>
      </c>
      <c r="M1765" s="267" t="s">
        <v>4760</v>
      </c>
      <c r="N1765" s="264">
        <v>43460</v>
      </c>
      <c r="O1765" s="263" t="s">
        <v>4074</v>
      </c>
      <c r="P1765" s="264">
        <v>43830</v>
      </c>
      <c r="Q1765" s="263" t="s">
        <v>4075</v>
      </c>
      <c r="R1765" s="126"/>
    </row>
    <row r="1766" spans="1:18" s="34" customFormat="1" ht="30" hidden="1" customHeight="1" outlineLevel="4" x14ac:dyDescent="0.25">
      <c r="A1766" s="110">
        <v>12</v>
      </c>
      <c r="B1766" s="121" t="s">
        <v>2556</v>
      </c>
      <c r="C1766" s="106" t="s">
        <v>2408</v>
      </c>
      <c r="D1766" s="122">
        <v>15</v>
      </c>
      <c r="E1766" s="110" t="s">
        <v>2294</v>
      </c>
      <c r="F1766" s="122">
        <v>42991.05</v>
      </c>
      <c r="G1766" s="122">
        <v>42991.05</v>
      </c>
      <c r="H1766" s="122">
        <v>0</v>
      </c>
      <c r="I1766" s="123">
        <f t="shared" si="114"/>
        <v>0</v>
      </c>
      <c r="J1766" s="106" t="s">
        <v>2570</v>
      </c>
      <c r="K1766" s="106" t="s">
        <v>2571</v>
      </c>
      <c r="L1766" s="106" t="s">
        <v>840</v>
      </c>
      <c r="M1766" s="125">
        <v>119448</v>
      </c>
      <c r="N1766" s="124">
        <v>43515</v>
      </c>
      <c r="O1766" s="125" t="s">
        <v>3745</v>
      </c>
      <c r="P1766" s="124">
        <v>43830</v>
      </c>
      <c r="Q1766" s="125" t="s">
        <v>3744</v>
      </c>
      <c r="R1766" s="125"/>
    </row>
    <row r="1767" spans="1:18" s="34" customFormat="1" ht="30" hidden="1" customHeight="1" outlineLevel="4" x14ac:dyDescent="0.25">
      <c r="A1767" s="110">
        <v>13</v>
      </c>
      <c r="B1767" s="121" t="s">
        <v>2557</v>
      </c>
      <c r="C1767" s="106" t="s">
        <v>2408</v>
      </c>
      <c r="D1767" s="122">
        <v>1</v>
      </c>
      <c r="E1767" s="110" t="s">
        <v>724</v>
      </c>
      <c r="F1767" s="122">
        <v>22321.43</v>
      </c>
      <c r="G1767" s="122">
        <v>21999.999999999996</v>
      </c>
      <c r="H1767" s="122">
        <v>321.43000000000393</v>
      </c>
      <c r="I1767" s="123">
        <f t="shared" si="114"/>
        <v>1.4610454545454727E-2</v>
      </c>
      <c r="J1767" s="106" t="s">
        <v>2568</v>
      </c>
      <c r="K1767" s="106" t="s">
        <v>2565</v>
      </c>
      <c r="L1767" s="106" t="s">
        <v>840</v>
      </c>
      <c r="M1767" s="267" t="s">
        <v>4760</v>
      </c>
      <c r="N1767" s="264">
        <v>43463</v>
      </c>
      <c r="O1767" s="263" t="s">
        <v>4310</v>
      </c>
      <c r="P1767" s="264">
        <v>43830</v>
      </c>
      <c r="Q1767" s="263" t="s">
        <v>3744</v>
      </c>
      <c r="R1767" s="126"/>
    </row>
    <row r="1768" spans="1:18" s="34" customFormat="1" ht="30" hidden="1" customHeight="1" outlineLevel="4" x14ac:dyDescent="0.25">
      <c r="A1768" s="110">
        <v>14</v>
      </c>
      <c r="B1768" s="121" t="s">
        <v>2558</v>
      </c>
      <c r="C1768" s="106" t="s">
        <v>2408</v>
      </c>
      <c r="D1768" s="122">
        <v>5</v>
      </c>
      <c r="E1768" s="110" t="s">
        <v>2294</v>
      </c>
      <c r="F1768" s="122">
        <v>1238392.8500000001</v>
      </c>
      <c r="G1768" s="122">
        <v>989999.99999999988</v>
      </c>
      <c r="H1768" s="122">
        <v>248392.85000000021</v>
      </c>
      <c r="I1768" s="123">
        <f t="shared" si="114"/>
        <v>0.25090186868686892</v>
      </c>
      <c r="J1768" s="106" t="s">
        <v>2566</v>
      </c>
      <c r="K1768" s="106" t="s">
        <v>2567</v>
      </c>
      <c r="L1768" s="106" t="s">
        <v>849</v>
      </c>
      <c r="M1768" s="267" t="s">
        <v>4760</v>
      </c>
      <c r="N1768" s="264">
        <v>43460</v>
      </c>
      <c r="O1768" s="263" t="s">
        <v>4074</v>
      </c>
      <c r="P1768" s="264">
        <v>43830</v>
      </c>
      <c r="Q1768" s="263" t="s">
        <v>4075</v>
      </c>
      <c r="R1768" s="126"/>
    </row>
    <row r="1769" spans="1:18" s="34" customFormat="1" ht="30" hidden="1" customHeight="1" outlineLevel="4" x14ac:dyDescent="0.25">
      <c r="A1769" s="110">
        <v>15</v>
      </c>
      <c r="B1769" s="121" t="s">
        <v>2559</v>
      </c>
      <c r="C1769" s="106" t="s">
        <v>2408</v>
      </c>
      <c r="D1769" s="122">
        <v>80</v>
      </c>
      <c r="E1769" s="110" t="s">
        <v>724</v>
      </c>
      <c r="F1769" s="122">
        <v>2935714.4</v>
      </c>
      <c r="G1769" s="127">
        <v>2932000</v>
      </c>
      <c r="H1769" s="122">
        <v>248392.85000000021</v>
      </c>
      <c r="I1769" s="123">
        <f t="shared" si="114"/>
        <v>8.4717888813096928E-2</v>
      </c>
      <c r="J1769" s="106" t="s">
        <v>4459</v>
      </c>
      <c r="K1769" s="106" t="s">
        <v>2569</v>
      </c>
      <c r="L1769" s="106" t="s">
        <v>840</v>
      </c>
      <c r="M1769" s="126"/>
      <c r="N1769" s="124">
        <v>43635</v>
      </c>
      <c r="O1769" s="125" t="s">
        <v>4460</v>
      </c>
      <c r="P1769" s="125" t="s">
        <v>3964</v>
      </c>
      <c r="Q1769" s="125" t="s">
        <v>3744</v>
      </c>
      <c r="R1769" s="126"/>
    </row>
    <row r="1770" spans="1:18" s="34" customFormat="1" ht="30" hidden="1" customHeight="1" outlineLevel="4" x14ac:dyDescent="0.25">
      <c r="A1770" s="110">
        <v>16</v>
      </c>
      <c r="B1770" s="121" t="s">
        <v>2560</v>
      </c>
      <c r="C1770" s="106" t="s">
        <v>2408</v>
      </c>
      <c r="D1770" s="122">
        <v>80</v>
      </c>
      <c r="E1770" s="110" t="s">
        <v>724</v>
      </c>
      <c r="F1770" s="122">
        <v>1107143.2000000002</v>
      </c>
      <c r="G1770" s="127">
        <v>1104000</v>
      </c>
      <c r="H1770" s="122">
        <v>248392.85000000021</v>
      </c>
      <c r="I1770" s="123">
        <f t="shared" si="114"/>
        <v>0.22499352355072483</v>
      </c>
      <c r="J1770" s="106" t="s">
        <v>4459</v>
      </c>
      <c r="K1770" s="106" t="s">
        <v>2569</v>
      </c>
      <c r="L1770" s="106" t="s">
        <v>840</v>
      </c>
      <c r="M1770" s="126"/>
      <c r="N1770" s="124">
        <v>43635</v>
      </c>
      <c r="O1770" s="125" t="s">
        <v>4460</v>
      </c>
      <c r="P1770" s="125" t="s">
        <v>3964</v>
      </c>
      <c r="Q1770" s="125" t="s">
        <v>3744</v>
      </c>
      <c r="R1770" s="126"/>
    </row>
    <row r="1771" spans="1:18" ht="15" customHeight="1" outlineLevel="3" x14ac:dyDescent="0.25">
      <c r="A1771" s="405" t="s">
        <v>2561</v>
      </c>
      <c r="B1771" s="407"/>
      <c r="C1771" s="53"/>
      <c r="D1771" s="142">
        <f>SUM(D1755:D1770)</f>
        <v>177913</v>
      </c>
      <c r="E1771" s="88"/>
      <c r="F1771" s="142">
        <f>SUM(F1755:F1770)</f>
        <v>35544540.110000007</v>
      </c>
      <c r="G1771" s="142">
        <f>SUM(G1755:G1770)</f>
        <v>25567266.049999997</v>
      </c>
      <c r="H1771" s="142">
        <f>SUM(H1755:H1770)</f>
        <v>4038634.16</v>
      </c>
      <c r="I1771" s="143">
        <f>H1771/G1771</f>
        <v>0.15796112701694207</v>
      </c>
      <c r="J1771" s="56"/>
      <c r="K1771" s="56"/>
      <c r="L1771" s="56"/>
      <c r="M1771" s="59"/>
    </row>
    <row r="1772" spans="1:18" ht="15" customHeight="1" outlineLevel="3" x14ac:dyDescent="0.25">
      <c r="A1772" s="52" t="s">
        <v>2573</v>
      </c>
      <c r="B1772" s="87" t="s">
        <v>2572</v>
      </c>
      <c r="C1772" s="53"/>
      <c r="D1772" s="53"/>
      <c r="E1772" s="88"/>
      <c r="F1772" s="88"/>
      <c r="G1772" s="56"/>
      <c r="H1772" s="56"/>
      <c r="I1772" s="88"/>
      <c r="J1772" s="88"/>
      <c r="K1772" s="88"/>
      <c r="L1772" s="88"/>
      <c r="M1772" s="59"/>
    </row>
    <row r="1773" spans="1:18" s="38" customFormat="1" ht="30" customHeight="1" outlineLevel="4" x14ac:dyDescent="0.25">
      <c r="A1773" s="45">
        <v>1</v>
      </c>
      <c r="B1773" s="163" t="s">
        <v>2574</v>
      </c>
      <c r="C1773" s="44" t="s">
        <v>2575</v>
      </c>
      <c r="D1773" s="94">
        <v>523195</v>
      </c>
      <c r="E1773" s="93" t="s">
        <v>821</v>
      </c>
      <c r="F1773" s="94">
        <v>98099062.5</v>
      </c>
      <c r="G1773" s="94"/>
      <c r="H1773" s="94"/>
      <c r="I1773" s="96" t="e">
        <f t="shared" ref="I1773" si="115">H1773/G1773</f>
        <v>#DIV/0!</v>
      </c>
      <c r="J1773" s="93"/>
      <c r="K1773" s="93"/>
      <c r="L1773" s="93" t="s">
        <v>842</v>
      </c>
      <c r="M1773" s="164"/>
      <c r="N1773" s="164" t="s">
        <v>3814</v>
      </c>
      <c r="O1773" s="164"/>
      <c r="P1773" s="164"/>
      <c r="Q1773" s="164"/>
      <c r="R1773" s="164"/>
    </row>
    <row r="1774" spans="1:18" s="34" customFormat="1" ht="15" hidden="1" customHeight="1" outlineLevel="4" x14ac:dyDescent="0.25">
      <c r="A1774" s="133">
        <v>2</v>
      </c>
      <c r="B1774" s="145" t="s">
        <v>2576</v>
      </c>
      <c r="C1774" s="165" t="s">
        <v>2575</v>
      </c>
      <c r="D1774" s="149">
        <v>140464</v>
      </c>
      <c r="E1774" s="133" t="s">
        <v>821</v>
      </c>
      <c r="F1774" s="149">
        <v>19563825.920000002</v>
      </c>
      <c r="G1774" s="149">
        <v>19563825.920000002</v>
      </c>
      <c r="H1774" s="149">
        <f>F1774-G1774</f>
        <v>0</v>
      </c>
      <c r="I1774" s="166">
        <f>H1774/G1774</f>
        <v>0</v>
      </c>
      <c r="J1774" s="133" t="s">
        <v>3937</v>
      </c>
      <c r="K1774" s="133" t="s">
        <v>3938</v>
      </c>
      <c r="L1774" s="133" t="s">
        <v>842</v>
      </c>
      <c r="M1774" s="126"/>
      <c r="N1774" s="130">
        <v>43570</v>
      </c>
      <c r="O1774" s="126" t="s">
        <v>3939</v>
      </c>
      <c r="P1774" s="130">
        <v>43830</v>
      </c>
      <c r="Q1774" s="126" t="s">
        <v>3940</v>
      </c>
      <c r="R1774" s="126"/>
    </row>
    <row r="1775" spans="1:18" ht="15" customHeight="1" outlineLevel="3" x14ac:dyDescent="0.25">
      <c r="A1775" s="439" t="s">
        <v>2577</v>
      </c>
      <c r="B1775" s="440"/>
      <c r="C1775" s="53"/>
      <c r="D1775" s="142">
        <f>SUM(D1773:D1774)</f>
        <v>663659</v>
      </c>
      <c r="E1775" s="88"/>
      <c r="F1775" s="142">
        <f>SUM(F1773:F1774)</f>
        <v>117662888.42</v>
      </c>
      <c r="G1775" s="142">
        <f>SUM(G1773:G1774)</f>
        <v>19563825.920000002</v>
      </c>
      <c r="H1775" s="142">
        <f>SUM(H1773:H1774)</f>
        <v>0</v>
      </c>
      <c r="I1775" s="151"/>
      <c r="J1775" s="88"/>
      <c r="K1775" s="88"/>
      <c r="L1775" s="88"/>
      <c r="M1775" s="59"/>
    </row>
    <row r="1776" spans="1:18" ht="15" customHeight="1" outlineLevel="3" x14ac:dyDescent="0.25">
      <c r="A1776" s="52" t="s">
        <v>2579</v>
      </c>
      <c r="B1776" s="87" t="s">
        <v>2578</v>
      </c>
      <c r="C1776" s="53"/>
      <c r="D1776" s="53"/>
      <c r="E1776" s="88"/>
      <c r="F1776" s="88"/>
      <c r="G1776" s="56"/>
      <c r="H1776" s="56"/>
      <c r="I1776" s="88"/>
      <c r="J1776" s="88"/>
      <c r="K1776" s="88"/>
      <c r="L1776" s="88"/>
      <c r="M1776" s="59"/>
    </row>
    <row r="1777" spans="1:18" s="34" customFormat="1" ht="45" hidden="1" customHeight="1" outlineLevel="4" x14ac:dyDescent="0.25">
      <c r="A1777" s="110">
        <v>1</v>
      </c>
      <c r="B1777" s="121" t="s">
        <v>2580</v>
      </c>
      <c r="C1777" s="106" t="s">
        <v>2408</v>
      </c>
      <c r="D1777" s="110">
        <v>1</v>
      </c>
      <c r="E1777" s="110" t="s">
        <v>724</v>
      </c>
      <c r="F1777" s="122">
        <v>53571.42</v>
      </c>
      <c r="G1777" s="122">
        <v>53571</v>
      </c>
      <c r="H1777" s="122">
        <v>0.41999999999825377</v>
      </c>
      <c r="I1777" s="123">
        <f>H1777/G1777</f>
        <v>7.8400627204691681E-6</v>
      </c>
      <c r="J1777" s="106" t="s">
        <v>2716</v>
      </c>
      <c r="K1777" s="106" t="s">
        <v>2527</v>
      </c>
      <c r="L1777" s="106" t="s">
        <v>2717</v>
      </c>
      <c r="M1777" s="125"/>
      <c r="N1777" s="124">
        <v>43530</v>
      </c>
      <c r="O1777" s="125" t="s">
        <v>3803</v>
      </c>
      <c r="P1777" s="124">
        <v>43830</v>
      </c>
      <c r="Q1777" s="125" t="s">
        <v>3664</v>
      </c>
      <c r="R1777" s="125"/>
    </row>
    <row r="1778" spans="1:18" s="34" customFormat="1" ht="30" hidden="1" customHeight="1" outlineLevel="4" x14ac:dyDescent="0.25">
      <c r="A1778" s="110">
        <v>2</v>
      </c>
      <c r="B1778" s="121" t="s">
        <v>2581</v>
      </c>
      <c r="C1778" s="106" t="s">
        <v>2408</v>
      </c>
      <c r="D1778" s="110">
        <v>1</v>
      </c>
      <c r="E1778" s="110" t="s">
        <v>724</v>
      </c>
      <c r="F1778" s="122">
        <v>53571.42</v>
      </c>
      <c r="G1778" s="122">
        <v>53571</v>
      </c>
      <c r="H1778" s="122">
        <v>0.41999999999825377</v>
      </c>
      <c r="I1778" s="123">
        <f t="shared" ref="I1778:I1841" si="116">H1778/G1778</f>
        <v>7.8400627204691681E-6</v>
      </c>
      <c r="J1778" s="106" t="s">
        <v>2716</v>
      </c>
      <c r="K1778" s="106" t="s">
        <v>2527</v>
      </c>
      <c r="L1778" s="106" t="s">
        <v>2717</v>
      </c>
      <c r="M1778" s="125"/>
      <c r="N1778" s="124">
        <v>43530</v>
      </c>
      <c r="O1778" s="125" t="s">
        <v>3803</v>
      </c>
      <c r="P1778" s="124">
        <v>43830</v>
      </c>
      <c r="Q1778" s="125" t="s">
        <v>3664</v>
      </c>
      <c r="R1778" s="125"/>
    </row>
    <row r="1779" spans="1:18" s="34" customFormat="1" ht="30" hidden="1" customHeight="1" outlineLevel="4" x14ac:dyDescent="0.25">
      <c r="A1779" s="110">
        <v>3</v>
      </c>
      <c r="B1779" s="121" t="s">
        <v>2582</v>
      </c>
      <c r="C1779" s="106" t="s">
        <v>2408</v>
      </c>
      <c r="D1779" s="110">
        <v>1</v>
      </c>
      <c r="E1779" s="110" t="s">
        <v>724</v>
      </c>
      <c r="F1779" s="122">
        <v>17857.14</v>
      </c>
      <c r="G1779" s="122">
        <v>17857</v>
      </c>
      <c r="H1779" s="122">
        <v>0.13999999999941792</v>
      </c>
      <c r="I1779" s="123">
        <f t="shared" si="116"/>
        <v>7.8400627204691681E-6</v>
      </c>
      <c r="J1779" s="106" t="s">
        <v>2716</v>
      </c>
      <c r="K1779" s="106" t="s">
        <v>2527</v>
      </c>
      <c r="L1779" s="106" t="s">
        <v>2717</v>
      </c>
      <c r="M1779" s="125"/>
      <c r="N1779" s="124">
        <v>43530</v>
      </c>
      <c r="O1779" s="125" t="s">
        <v>3803</v>
      </c>
      <c r="P1779" s="124">
        <v>43830</v>
      </c>
      <c r="Q1779" s="125" t="s">
        <v>3664</v>
      </c>
      <c r="R1779" s="125"/>
    </row>
    <row r="1780" spans="1:18" s="34" customFormat="1" ht="30" hidden="1" customHeight="1" outlineLevel="4" x14ac:dyDescent="0.25">
      <c r="A1780" s="110">
        <v>4</v>
      </c>
      <c r="B1780" s="121" t="s">
        <v>2583</v>
      </c>
      <c r="C1780" s="106" t="s">
        <v>2408</v>
      </c>
      <c r="D1780" s="110">
        <v>1</v>
      </c>
      <c r="E1780" s="110" t="s">
        <v>724</v>
      </c>
      <c r="F1780" s="122">
        <v>1089.28</v>
      </c>
      <c r="G1780" s="122">
        <v>1089</v>
      </c>
      <c r="H1780" s="122">
        <v>0.27999999999997272</v>
      </c>
      <c r="I1780" s="123">
        <f t="shared" si="116"/>
        <v>2.5711662075295934E-4</v>
      </c>
      <c r="J1780" s="106" t="s">
        <v>2716</v>
      </c>
      <c r="K1780" s="106" t="s">
        <v>2527</v>
      </c>
      <c r="L1780" s="106" t="s">
        <v>2717</v>
      </c>
      <c r="M1780" s="125"/>
      <c r="N1780" s="124">
        <v>43530</v>
      </c>
      <c r="O1780" s="125" t="s">
        <v>3803</v>
      </c>
      <c r="P1780" s="124">
        <v>43830</v>
      </c>
      <c r="Q1780" s="125" t="s">
        <v>3664</v>
      </c>
      <c r="R1780" s="125"/>
    </row>
    <row r="1781" spans="1:18" s="34" customFormat="1" ht="30" hidden="1" customHeight="1" outlineLevel="4" x14ac:dyDescent="0.25">
      <c r="A1781" s="110">
        <v>5</v>
      </c>
      <c r="B1781" s="121" t="s">
        <v>2584</v>
      </c>
      <c r="C1781" s="106" t="s">
        <v>2408</v>
      </c>
      <c r="D1781" s="110">
        <v>1</v>
      </c>
      <c r="E1781" s="110" t="s">
        <v>724</v>
      </c>
      <c r="F1781" s="122">
        <v>5687.5</v>
      </c>
      <c r="G1781" s="122">
        <v>5687</v>
      </c>
      <c r="H1781" s="122">
        <v>0.5</v>
      </c>
      <c r="I1781" s="123">
        <f t="shared" si="116"/>
        <v>8.7919817126780379E-5</v>
      </c>
      <c r="J1781" s="106" t="s">
        <v>2716</v>
      </c>
      <c r="K1781" s="106" t="s">
        <v>2527</v>
      </c>
      <c r="L1781" s="106" t="s">
        <v>2717</v>
      </c>
      <c r="M1781" s="125"/>
      <c r="N1781" s="124">
        <v>43530</v>
      </c>
      <c r="O1781" s="125" t="s">
        <v>3803</v>
      </c>
      <c r="P1781" s="124">
        <v>43830</v>
      </c>
      <c r="Q1781" s="125" t="s">
        <v>3664</v>
      </c>
      <c r="R1781" s="125"/>
    </row>
    <row r="1782" spans="1:18" s="34" customFormat="1" ht="45" hidden="1" customHeight="1" outlineLevel="4" x14ac:dyDescent="0.25">
      <c r="A1782" s="110">
        <v>6</v>
      </c>
      <c r="B1782" s="121" t="s">
        <v>2585</v>
      </c>
      <c r="C1782" s="106" t="s">
        <v>2408</v>
      </c>
      <c r="D1782" s="110">
        <v>1</v>
      </c>
      <c r="E1782" s="110" t="s">
        <v>724</v>
      </c>
      <c r="F1782" s="122">
        <v>2580.35</v>
      </c>
      <c r="G1782" s="122">
        <v>2580</v>
      </c>
      <c r="H1782" s="122">
        <v>0.34999999999990905</v>
      </c>
      <c r="I1782" s="123">
        <f t="shared" si="116"/>
        <v>1.3565891472864692E-4</v>
      </c>
      <c r="J1782" s="106" t="s">
        <v>2716</v>
      </c>
      <c r="K1782" s="106" t="s">
        <v>2527</v>
      </c>
      <c r="L1782" s="106" t="s">
        <v>2717</v>
      </c>
      <c r="M1782" s="125"/>
      <c r="N1782" s="124">
        <v>43530</v>
      </c>
      <c r="O1782" s="125" t="s">
        <v>3803</v>
      </c>
      <c r="P1782" s="124">
        <v>43830</v>
      </c>
      <c r="Q1782" s="125" t="s">
        <v>3664</v>
      </c>
      <c r="R1782" s="125"/>
    </row>
    <row r="1783" spans="1:18" s="34" customFormat="1" ht="30" hidden="1" customHeight="1" outlineLevel="4" x14ac:dyDescent="0.25">
      <c r="A1783" s="110">
        <v>7</v>
      </c>
      <c r="B1783" s="121" t="s">
        <v>2586</v>
      </c>
      <c r="C1783" s="106" t="s">
        <v>2408</v>
      </c>
      <c r="D1783" s="110">
        <v>1</v>
      </c>
      <c r="E1783" s="110" t="s">
        <v>724</v>
      </c>
      <c r="F1783" s="122">
        <v>3623.21</v>
      </c>
      <c r="G1783" s="122">
        <v>3623</v>
      </c>
      <c r="H1783" s="122">
        <v>0.21000000000003638</v>
      </c>
      <c r="I1783" s="123">
        <f t="shared" si="116"/>
        <v>5.7963014076742031E-5</v>
      </c>
      <c r="J1783" s="106" t="s">
        <v>2716</v>
      </c>
      <c r="K1783" s="106" t="s">
        <v>2527</v>
      </c>
      <c r="L1783" s="106" t="s">
        <v>2717</v>
      </c>
      <c r="M1783" s="125"/>
      <c r="N1783" s="124">
        <v>43530</v>
      </c>
      <c r="O1783" s="125" t="s">
        <v>3803</v>
      </c>
      <c r="P1783" s="124">
        <v>43830</v>
      </c>
      <c r="Q1783" s="125" t="s">
        <v>3664</v>
      </c>
      <c r="R1783" s="125"/>
    </row>
    <row r="1784" spans="1:18" s="34" customFormat="1" ht="30" hidden="1" customHeight="1" outlineLevel="4" x14ac:dyDescent="0.25">
      <c r="A1784" s="110">
        <v>8</v>
      </c>
      <c r="B1784" s="121" t="s">
        <v>2587</v>
      </c>
      <c r="C1784" s="106" t="s">
        <v>2408</v>
      </c>
      <c r="D1784" s="110">
        <v>1</v>
      </c>
      <c r="E1784" s="110" t="s">
        <v>724</v>
      </c>
      <c r="F1784" s="122">
        <v>13392.85</v>
      </c>
      <c r="G1784" s="122">
        <v>13392</v>
      </c>
      <c r="H1784" s="122">
        <v>0.8500000000003638</v>
      </c>
      <c r="I1784" s="123">
        <f t="shared" si="116"/>
        <v>6.3470728793336607E-5</v>
      </c>
      <c r="J1784" s="106" t="s">
        <v>2716</v>
      </c>
      <c r="K1784" s="106" t="s">
        <v>2527</v>
      </c>
      <c r="L1784" s="106" t="s">
        <v>2717</v>
      </c>
      <c r="M1784" s="125"/>
      <c r="N1784" s="124">
        <v>43530</v>
      </c>
      <c r="O1784" s="125" t="s">
        <v>3803</v>
      </c>
      <c r="P1784" s="124">
        <v>43830</v>
      </c>
      <c r="Q1784" s="125" t="s">
        <v>3664</v>
      </c>
      <c r="R1784" s="125"/>
    </row>
    <row r="1785" spans="1:18" s="34" customFormat="1" ht="30" hidden="1" customHeight="1" outlineLevel="4" x14ac:dyDescent="0.25">
      <c r="A1785" s="110">
        <v>9</v>
      </c>
      <c r="B1785" s="121" t="s">
        <v>2588</v>
      </c>
      <c r="C1785" s="106" t="s">
        <v>2408</v>
      </c>
      <c r="D1785" s="110">
        <v>1</v>
      </c>
      <c r="E1785" s="110" t="s">
        <v>724</v>
      </c>
      <c r="F1785" s="122">
        <v>31249.999999999996</v>
      </c>
      <c r="G1785" s="122">
        <v>29000</v>
      </c>
      <c r="H1785" s="122">
        <v>2249.9999999999964</v>
      </c>
      <c r="I1785" s="123">
        <f t="shared" si="116"/>
        <v>7.7586206896551602E-2</v>
      </c>
      <c r="J1785" s="106" t="s">
        <v>2716</v>
      </c>
      <c r="K1785" s="106" t="s">
        <v>2527</v>
      </c>
      <c r="L1785" s="106" t="s">
        <v>2717</v>
      </c>
      <c r="M1785" s="125"/>
      <c r="N1785" s="124">
        <v>43530</v>
      </c>
      <c r="O1785" s="125" t="s">
        <v>3803</v>
      </c>
      <c r="P1785" s="124">
        <v>43830</v>
      </c>
      <c r="Q1785" s="125" t="s">
        <v>3664</v>
      </c>
      <c r="R1785" s="125"/>
    </row>
    <row r="1786" spans="1:18" s="34" customFormat="1" ht="30" hidden="1" customHeight="1" outlineLevel="4" x14ac:dyDescent="0.25">
      <c r="A1786" s="110">
        <v>10</v>
      </c>
      <c r="B1786" s="121" t="s">
        <v>2589</v>
      </c>
      <c r="C1786" s="106" t="s">
        <v>2408</v>
      </c>
      <c r="D1786" s="110">
        <v>1</v>
      </c>
      <c r="E1786" s="110" t="s">
        <v>724</v>
      </c>
      <c r="F1786" s="122">
        <v>2004.46</v>
      </c>
      <c r="G1786" s="122">
        <v>2003</v>
      </c>
      <c r="H1786" s="122">
        <v>1.4600000000000364</v>
      </c>
      <c r="I1786" s="123">
        <f t="shared" si="116"/>
        <v>7.2890664003995829E-4</v>
      </c>
      <c r="J1786" s="106" t="s">
        <v>2716</v>
      </c>
      <c r="K1786" s="106" t="s">
        <v>2527</v>
      </c>
      <c r="L1786" s="106" t="s">
        <v>2717</v>
      </c>
      <c r="M1786" s="125"/>
      <c r="N1786" s="124">
        <v>43530</v>
      </c>
      <c r="O1786" s="125" t="s">
        <v>3803</v>
      </c>
      <c r="P1786" s="124">
        <v>43830</v>
      </c>
      <c r="Q1786" s="125" t="s">
        <v>3664</v>
      </c>
      <c r="R1786" s="125"/>
    </row>
    <row r="1787" spans="1:18" s="34" customFormat="1" ht="45" hidden="1" customHeight="1" outlineLevel="4" x14ac:dyDescent="0.25">
      <c r="A1787" s="110">
        <v>11</v>
      </c>
      <c r="B1787" s="121" t="s">
        <v>2590</v>
      </c>
      <c r="C1787" s="106" t="s">
        <v>2408</v>
      </c>
      <c r="D1787" s="110">
        <v>2</v>
      </c>
      <c r="E1787" s="110" t="s">
        <v>724</v>
      </c>
      <c r="F1787" s="122">
        <v>7142.84</v>
      </c>
      <c r="G1787" s="122">
        <v>7140</v>
      </c>
      <c r="H1787" s="122">
        <v>2.8400000000001455</v>
      </c>
      <c r="I1787" s="123">
        <f t="shared" si="116"/>
        <v>3.9775910364147699E-4</v>
      </c>
      <c r="J1787" s="106" t="s">
        <v>2716</v>
      </c>
      <c r="K1787" s="106" t="s">
        <v>2527</v>
      </c>
      <c r="L1787" s="106" t="s">
        <v>2717</v>
      </c>
      <c r="M1787" s="125"/>
      <c r="N1787" s="124">
        <v>43530</v>
      </c>
      <c r="O1787" s="125" t="s">
        <v>3803</v>
      </c>
      <c r="P1787" s="124">
        <v>43830</v>
      </c>
      <c r="Q1787" s="125" t="s">
        <v>3664</v>
      </c>
      <c r="R1787" s="125"/>
    </row>
    <row r="1788" spans="1:18" s="34" customFormat="1" ht="30" hidden="1" customHeight="1" outlineLevel="4" x14ac:dyDescent="0.25">
      <c r="A1788" s="110">
        <v>12</v>
      </c>
      <c r="B1788" s="121" t="s">
        <v>2591</v>
      </c>
      <c r="C1788" s="106" t="s">
        <v>2408</v>
      </c>
      <c r="D1788" s="110">
        <v>2</v>
      </c>
      <c r="E1788" s="110" t="s">
        <v>724</v>
      </c>
      <c r="F1788" s="122">
        <v>4464.28</v>
      </c>
      <c r="G1788" s="122">
        <v>4464</v>
      </c>
      <c r="H1788" s="122">
        <v>0.27999999999974534</v>
      </c>
      <c r="I1788" s="123">
        <f t="shared" si="116"/>
        <v>6.272401433686052E-5</v>
      </c>
      <c r="J1788" s="106" t="s">
        <v>2716</v>
      </c>
      <c r="K1788" s="106" t="s">
        <v>2527</v>
      </c>
      <c r="L1788" s="106" t="s">
        <v>2717</v>
      </c>
      <c r="M1788" s="125"/>
      <c r="N1788" s="124">
        <v>43530</v>
      </c>
      <c r="O1788" s="125" t="s">
        <v>3803</v>
      </c>
      <c r="P1788" s="124">
        <v>43830</v>
      </c>
      <c r="Q1788" s="125" t="s">
        <v>3664</v>
      </c>
      <c r="R1788" s="125"/>
    </row>
    <row r="1789" spans="1:18" s="34" customFormat="1" ht="30" hidden="1" customHeight="1" outlineLevel="4" x14ac:dyDescent="0.25">
      <c r="A1789" s="110">
        <v>13</v>
      </c>
      <c r="B1789" s="121" t="s">
        <v>2592</v>
      </c>
      <c r="C1789" s="106" t="s">
        <v>2408</v>
      </c>
      <c r="D1789" s="110">
        <v>1</v>
      </c>
      <c r="E1789" s="110" t="s">
        <v>724</v>
      </c>
      <c r="F1789" s="122">
        <v>12954.46</v>
      </c>
      <c r="G1789" s="122">
        <v>12954</v>
      </c>
      <c r="H1789" s="122">
        <v>0.45999999999912689</v>
      </c>
      <c r="I1789" s="123">
        <f t="shared" si="116"/>
        <v>3.5510267098898172E-5</v>
      </c>
      <c r="J1789" s="106" t="s">
        <v>2716</v>
      </c>
      <c r="K1789" s="106" t="s">
        <v>2527</v>
      </c>
      <c r="L1789" s="106" t="s">
        <v>2717</v>
      </c>
      <c r="M1789" s="125"/>
      <c r="N1789" s="124">
        <v>43530</v>
      </c>
      <c r="O1789" s="125" t="s">
        <v>3803</v>
      </c>
      <c r="P1789" s="124">
        <v>43830</v>
      </c>
      <c r="Q1789" s="125" t="s">
        <v>3664</v>
      </c>
      <c r="R1789" s="125"/>
    </row>
    <row r="1790" spans="1:18" s="34" customFormat="1" ht="30" hidden="1" customHeight="1" outlineLevel="4" x14ac:dyDescent="0.25">
      <c r="A1790" s="110">
        <v>14</v>
      </c>
      <c r="B1790" s="121" t="s">
        <v>2593</v>
      </c>
      <c r="C1790" s="106" t="s">
        <v>2408</v>
      </c>
      <c r="D1790" s="110">
        <v>1</v>
      </c>
      <c r="E1790" s="110" t="s">
        <v>724</v>
      </c>
      <c r="F1790" s="122">
        <v>12258.92</v>
      </c>
      <c r="G1790" s="122">
        <v>12258</v>
      </c>
      <c r="H1790" s="122">
        <v>0.92000000000007276</v>
      </c>
      <c r="I1790" s="123">
        <f t="shared" si="116"/>
        <v>7.5053026594882751E-5</v>
      </c>
      <c r="J1790" s="106" t="s">
        <v>2716</v>
      </c>
      <c r="K1790" s="106" t="s">
        <v>2527</v>
      </c>
      <c r="L1790" s="106" t="s">
        <v>2717</v>
      </c>
      <c r="M1790" s="125"/>
      <c r="N1790" s="124">
        <v>43530</v>
      </c>
      <c r="O1790" s="125" t="s">
        <v>3803</v>
      </c>
      <c r="P1790" s="124">
        <v>43830</v>
      </c>
      <c r="Q1790" s="125" t="s">
        <v>3664</v>
      </c>
      <c r="R1790" s="125"/>
    </row>
    <row r="1791" spans="1:18" s="34" customFormat="1" ht="30" hidden="1" customHeight="1" outlineLevel="4" x14ac:dyDescent="0.25">
      <c r="A1791" s="110">
        <v>15</v>
      </c>
      <c r="B1791" s="121" t="s">
        <v>2594</v>
      </c>
      <c r="C1791" s="106" t="s">
        <v>2408</v>
      </c>
      <c r="D1791" s="110">
        <v>1</v>
      </c>
      <c r="E1791" s="110" t="s">
        <v>724</v>
      </c>
      <c r="F1791" s="122">
        <v>5357.14</v>
      </c>
      <c r="G1791" s="122">
        <v>5357</v>
      </c>
      <c r="H1791" s="122">
        <v>0.14000000000032742</v>
      </c>
      <c r="I1791" s="123">
        <f t="shared" si="116"/>
        <v>2.613403024086754E-5</v>
      </c>
      <c r="J1791" s="106" t="s">
        <v>2716</v>
      </c>
      <c r="K1791" s="106" t="s">
        <v>2527</v>
      </c>
      <c r="L1791" s="106" t="s">
        <v>2717</v>
      </c>
      <c r="M1791" s="125"/>
      <c r="N1791" s="124">
        <v>43530</v>
      </c>
      <c r="O1791" s="125" t="s">
        <v>3803</v>
      </c>
      <c r="P1791" s="124">
        <v>43830</v>
      </c>
      <c r="Q1791" s="125" t="s">
        <v>3664</v>
      </c>
      <c r="R1791" s="125"/>
    </row>
    <row r="1792" spans="1:18" s="34" customFormat="1" ht="30" hidden="1" customHeight="1" outlineLevel="4" x14ac:dyDescent="0.25">
      <c r="A1792" s="110">
        <v>16</v>
      </c>
      <c r="B1792" s="121" t="s">
        <v>2595</v>
      </c>
      <c r="C1792" s="106" t="s">
        <v>2408</v>
      </c>
      <c r="D1792" s="110">
        <v>2</v>
      </c>
      <c r="E1792" s="110" t="s">
        <v>724</v>
      </c>
      <c r="F1792" s="122">
        <v>892.84</v>
      </c>
      <c r="G1792" s="122">
        <v>892</v>
      </c>
      <c r="H1792" s="122">
        <v>0.84000000000003183</v>
      </c>
      <c r="I1792" s="123">
        <f t="shared" si="116"/>
        <v>9.4170403587447518E-4</v>
      </c>
      <c r="J1792" s="106" t="s">
        <v>2716</v>
      </c>
      <c r="K1792" s="106" t="s">
        <v>2527</v>
      </c>
      <c r="L1792" s="106" t="s">
        <v>2717</v>
      </c>
      <c r="M1792" s="125"/>
      <c r="N1792" s="124">
        <v>43530</v>
      </c>
      <c r="O1792" s="125" t="s">
        <v>3803</v>
      </c>
      <c r="P1792" s="124">
        <v>43830</v>
      </c>
      <c r="Q1792" s="125" t="s">
        <v>3664</v>
      </c>
      <c r="R1792" s="125"/>
    </row>
    <row r="1793" spans="1:18" s="34" customFormat="1" ht="30" hidden="1" customHeight="1" outlineLevel="4" x14ac:dyDescent="0.25">
      <c r="A1793" s="110">
        <v>17</v>
      </c>
      <c r="B1793" s="121" t="s">
        <v>2596</v>
      </c>
      <c r="C1793" s="106" t="s">
        <v>2408</v>
      </c>
      <c r="D1793" s="110">
        <v>2</v>
      </c>
      <c r="E1793" s="110" t="s">
        <v>724</v>
      </c>
      <c r="F1793" s="122">
        <v>2678.56</v>
      </c>
      <c r="G1793" s="122">
        <v>2678</v>
      </c>
      <c r="H1793" s="122">
        <v>0.55999999999994543</v>
      </c>
      <c r="I1793" s="123">
        <f t="shared" si="116"/>
        <v>2.0911127707242175E-4</v>
      </c>
      <c r="J1793" s="106" t="s">
        <v>2716</v>
      </c>
      <c r="K1793" s="106" t="s">
        <v>2527</v>
      </c>
      <c r="L1793" s="106" t="s">
        <v>2717</v>
      </c>
      <c r="M1793" s="125"/>
      <c r="N1793" s="124">
        <v>43530</v>
      </c>
      <c r="O1793" s="125" t="s">
        <v>3803</v>
      </c>
      <c r="P1793" s="124">
        <v>43830</v>
      </c>
      <c r="Q1793" s="125" t="s">
        <v>3664</v>
      </c>
      <c r="R1793" s="125"/>
    </row>
    <row r="1794" spans="1:18" s="34" customFormat="1" ht="60" hidden="1" customHeight="1" outlineLevel="4" x14ac:dyDescent="0.25">
      <c r="A1794" s="110">
        <v>18</v>
      </c>
      <c r="B1794" s="121" t="s">
        <v>2597</v>
      </c>
      <c r="C1794" s="106" t="s">
        <v>2408</v>
      </c>
      <c r="D1794" s="110">
        <v>1</v>
      </c>
      <c r="E1794" s="110" t="s">
        <v>724</v>
      </c>
      <c r="F1794" s="122">
        <v>1205.3499999999999</v>
      </c>
      <c r="G1794" s="122">
        <v>1205</v>
      </c>
      <c r="H1794" s="122">
        <v>0.34999999999990905</v>
      </c>
      <c r="I1794" s="123">
        <f t="shared" si="116"/>
        <v>2.9045643153519421E-4</v>
      </c>
      <c r="J1794" s="106" t="s">
        <v>2716</v>
      </c>
      <c r="K1794" s="106" t="s">
        <v>2527</v>
      </c>
      <c r="L1794" s="106" t="s">
        <v>2717</v>
      </c>
      <c r="M1794" s="125"/>
      <c r="N1794" s="124">
        <v>43530</v>
      </c>
      <c r="O1794" s="125" t="s">
        <v>3803</v>
      </c>
      <c r="P1794" s="124">
        <v>43830</v>
      </c>
      <c r="Q1794" s="125" t="s">
        <v>3664</v>
      </c>
      <c r="R1794" s="125"/>
    </row>
    <row r="1795" spans="1:18" s="34" customFormat="1" ht="30" hidden="1" customHeight="1" outlineLevel="4" x14ac:dyDescent="0.25">
      <c r="A1795" s="110">
        <v>19</v>
      </c>
      <c r="B1795" s="121" t="s">
        <v>2598</v>
      </c>
      <c r="C1795" s="106" t="s">
        <v>2408</v>
      </c>
      <c r="D1795" s="110">
        <v>1</v>
      </c>
      <c r="E1795" s="110" t="s">
        <v>724</v>
      </c>
      <c r="F1795" s="122">
        <v>2138.39</v>
      </c>
      <c r="G1795" s="122">
        <v>2138</v>
      </c>
      <c r="H1795" s="122">
        <v>0.38999999999987267</v>
      </c>
      <c r="I1795" s="123">
        <f t="shared" si="116"/>
        <v>1.8241347053314904E-4</v>
      </c>
      <c r="J1795" s="106" t="s">
        <v>2716</v>
      </c>
      <c r="K1795" s="106" t="s">
        <v>2527</v>
      </c>
      <c r="L1795" s="106" t="s">
        <v>2717</v>
      </c>
      <c r="M1795" s="125"/>
      <c r="N1795" s="124">
        <v>43530</v>
      </c>
      <c r="O1795" s="125" t="s">
        <v>3803</v>
      </c>
      <c r="P1795" s="124">
        <v>43830</v>
      </c>
      <c r="Q1795" s="125" t="s">
        <v>3664</v>
      </c>
      <c r="R1795" s="125"/>
    </row>
    <row r="1796" spans="1:18" s="34" customFormat="1" ht="30" hidden="1" customHeight="1" outlineLevel="4" x14ac:dyDescent="0.25">
      <c r="A1796" s="110">
        <v>20</v>
      </c>
      <c r="B1796" s="121" t="s">
        <v>2599</v>
      </c>
      <c r="C1796" s="106" t="s">
        <v>2408</v>
      </c>
      <c r="D1796" s="110">
        <v>1</v>
      </c>
      <c r="E1796" s="110" t="s">
        <v>724</v>
      </c>
      <c r="F1796" s="122">
        <v>2187.5</v>
      </c>
      <c r="G1796" s="122">
        <v>2187</v>
      </c>
      <c r="H1796" s="122">
        <v>0.5</v>
      </c>
      <c r="I1796" s="123">
        <f t="shared" si="116"/>
        <v>2.2862368541380886E-4</v>
      </c>
      <c r="J1796" s="106" t="s">
        <v>2716</v>
      </c>
      <c r="K1796" s="106" t="s">
        <v>2527</v>
      </c>
      <c r="L1796" s="106" t="s">
        <v>2717</v>
      </c>
      <c r="M1796" s="125"/>
      <c r="N1796" s="124">
        <v>43530</v>
      </c>
      <c r="O1796" s="125" t="s">
        <v>3803</v>
      </c>
      <c r="P1796" s="124">
        <v>43830</v>
      </c>
      <c r="Q1796" s="125" t="s">
        <v>3664</v>
      </c>
      <c r="R1796" s="125"/>
    </row>
    <row r="1797" spans="1:18" s="34" customFormat="1" ht="30" hidden="1" customHeight="1" outlineLevel="4" x14ac:dyDescent="0.25">
      <c r="A1797" s="110">
        <v>21</v>
      </c>
      <c r="B1797" s="121" t="s">
        <v>2600</v>
      </c>
      <c r="C1797" s="106" t="s">
        <v>2408</v>
      </c>
      <c r="D1797" s="110">
        <v>1</v>
      </c>
      <c r="E1797" s="110" t="s">
        <v>724</v>
      </c>
      <c r="F1797" s="122">
        <v>3147.32</v>
      </c>
      <c r="G1797" s="122">
        <v>3147</v>
      </c>
      <c r="H1797" s="122">
        <v>0.32000000000016371</v>
      </c>
      <c r="I1797" s="123">
        <f t="shared" si="116"/>
        <v>1.016841436289049E-4</v>
      </c>
      <c r="J1797" s="106" t="s">
        <v>2716</v>
      </c>
      <c r="K1797" s="106" t="s">
        <v>2527</v>
      </c>
      <c r="L1797" s="106" t="s">
        <v>2717</v>
      </c>
      <c r="M1797" s="125"/>
      <c r="N1797" s="124">
        <v>43530</v>
      </c>
      <c r="O1797" s="125" t="s">
        <v>3803</v>
      </c>
      <c r="P1797" s="124">
        <v>43830</v>
      </c>
      <c r="Q1797" s="125" t="s">
        <v>3664</v>
      </c>
      <c r="R1797" s="125"/>
    </row>
    <row r="1798" spans="1:18" s="34" customFormat="1" ht="60" hidden="1" customHeight="1" outlineLevel="4" x14ac:dyDescent="0.25">
      <c r="A1798" s="110">
        <v>22</v>
      </c>
      <c r="B1798" s="121" t="s">
        <v>2601</v>
      </c>
      <c r="C1798" s="106" t="s">
        <v>2408</v>
      </c>
      <c r="D1798" s="110">
        <v>1</v>
      </c>
      <c r="E1798" s="110" t="s">
        <v>724</v>
      </c>
      <c r="F1798" s="122">
        <v>2455.35</v>
      </c>
      <c r="G1798" s="122">
        <v>2455</v>
      </c>
      <c r="H1798" s="122">
        <v>0.34999999999990905</v>
      </c>
      <c r="I1798" s="123">
        <f t="shared" si="116"/>
        <v>1.4256619144599147E-4</v>
      </c>
      <c r="J1798" s="106" t="s">
        <v>2716</v>
      </c>
      <c r="K1798" s="106" t="s">
        <v>2527</v>
      </c>
      <c r="L1798" s="106" t="s">
        <v>2717</v>
      </c>
      <c r="M1798" s="125"/>
      <c r="N1798" s="124">
        <v>43530</v>
      </c>
      <c r="O1798" s="125" t="s">
        <v>3803</v>
      </c>
      <c r="P1798" s="124">
        <v>43830</v>
      </c>
      <c r="Q1798" s="125" t="s">
        <v>3664</v>
      </c>
      <c r="R1798" s="125"/>
    </row>
    <row r="1799" spans="1:18" s="34" customFormat="1" ht="30" hidden="1" customHeight="1" outlineLevel="4" x14ac:dyDescent="0.25">
      <c r="A1799" s="110">
        <v>23</v>
      </c>
      <c r="B1799" s="121" t="s">
        <v>2602</v>
      </c>
      <c r="C1799" s="106" t="s">
        <v>2408</v>
      </c>
      <c r="D1799" s="110">
        <v>1</v>
      </c>
      <c r="E1799" s="110" t="s">
        <v>724</v>
      </c>
      <c r="F1799" s="122">
        <v>3559.82</v>
      </c>
      <c r="G1799" s="122">
        <v>3559</v>
      </c>
      <c r="H1799" s="122">
        <v>0.82000000000016371</v>
      </c>
      <c r="I1799" s="123">
        <f t="shared" si="116"/>
        <v>2.3040179825798362E-4</v>
      </c>
      <c r="J1799" s="106" t="s">
        <v>2716</v>
      </c>
      <c r="K1799" s="106" t="s">
        <v>2527</v>
      </c>
      <c r="L1799" s="106" t="s">
        <v>2717</v>
      </c>
      <c r="M1799" s="125"/>
      <c r="N1799" s="124">
        <v>43530</v>
      </c>
      <c r="O1799" s="125" t="s">
        <v>3803</v>
      </c>
      <c r="P1799" s="124">
        <v>43830</v>
      </c>
      <c r="Q1799" s="125" t="s">
        <v>3664</v>
      </c>
      <c r="R1799" s="125"/>
    </row>
    <row r="1800" spans="1:18" s="34" customFormat="1" ht="30" hidden="1" customHeight="1" outlineLevel="4" x14ac:dyDescent="0.25">
      <c r="A1800" s="110">
        <v>24</v>
      </c>
      <c r="B1800" s="121" t="s">
        <v>2603</v>
      </c>
      <c r="C1800" s="106" t="s">
        <v>2408</v>
      </c>
      <c r="D1800" s="110">
        <v>1</v>
      </c>
      <c r="E1800" s="110" t="s">
        <v>724</v>
      </c>
      <c r="F1800" s="122">
        <v>2190.17</v>
      </c>
      <c r="G1800" s="122">
        <v>2190</v>
      </c>
      <c r="H1800" s="122">
        <v>0.17000000000007276</v>
      </c>
      <c r="I1800" s="123">
        <f t="shared" si="116"/>
        <v>7.7625570776288934E-5</v>
      </c>
      <c r="J1800" s="106" t="s">
        <v>2716</v>
      </c>
      <c r="K1800" s="106" t="s">
        <v>2527</v>
      </c>
      <c r="L1800" s="106" t="s">
        <v>2717</v>
      </c>
      <c r="M1800" s="125"/>
      <c r="N1800" s="124">
        <v>43530</v>
      </c>
      <c r="O1800" s="125" t="s">
        <v>3803</v>
      </c>
      <c r="P1800" s="124">
        <v>43830</v>
      </c>
      <c r="Q1800" s="125" t="s">
        <v>3664</v>
      </c>
      <c r="R1800" s="125"/>
    </row>
    <row r="1801" spans="1:18" s="34" customFormat="1" ht="30" hidden="1" customHeight="1" outlineLevel="4" x14ac:dyDescent="0.25">
      <c r="A1801" s="110">
        <v>25</v>
      </c>
      <c r="B1801" s="121" t="s">
        <v>2604</v>
      </c>
      <c r="C1801" s="106" t="s">
        <v>2408</v>
      </c>
      <c r="D1801" s="110">
        <v>1</v>
      </c>
      <c r="E1801" s="110" t="s">
        <v>724</v>
      </c>
      <c r="F1801" s="122">
        <v>6455.35</v>
      </c>
      <c r="G1801" s="122">
        <v>6455</v>
      </c>
      <c r="H1801" s="122">
        <v>0.3500000000003638</v>
      </c>
      <c r="I1801" s="123">
        <f t="shared" si="116"/>
        <v>5.4221533694866581E-5</v>
      </c>
      <c r="J1801" s="106" t="s">
        <v>2716</v>
      </c>
      <c r="K1801" s="106" t="s">
        <v>2527</v>
      </c>
      <c r="L1801" s="106" t="s">
        <v>2717</v>
      </c>
      <c r="M1801" s="125"/>
      <c r="N1801" s="124">
        <v>43530</v>
      </c>
      <c r="O1801" s="125" t="s">
        <v>3803</v>
      </c>
      <c r="P1801" s="124">
        <v>43830</v>
      </c>
      <c r="Q1801" s="125" t="s">
        <v>3664</v>
      </c>
      <c r="R1801" s="125"/>
    </row>
    <row r="1802" spans="1:18" s="34" customFormat="1" ht="30" hidden="1" customHeight="1" outlineLevel="4" x14ac:dyDescent="0.25">
      <c r="A1802" s="110">
        <v>26</v>
      </c>
      <c r="B1802" s="121" t="s">
        <v>2605</v>
      </c>
      <c r="C1802" s="106" t="s">
        <v>2408</v>
      </c>
      <c r="D1802" s="110">
        <v>1</v>
      </c>
      <c r="E1802" s="110" t="s">
        <v>724</v>
      </c>
      <c r="F1802" s="122">
        <v>2276.7800000000002</v>
      </c>
      <c r="G1802" s="122">
        <v>2276</v>
      </c>
      <c r="H1802" s="122">
        <v>0.78000000000020009</v>
      </c>
      <c r="I1802" s="123">
        <f t="shared" si="116"/>
        <v>3.4270650263629177E-4</v>
      </c>
      <c r="J1802" s="106" t="s">
        <v>2716</v>
      </c>
      <c r="K1802" s="106" t="s">
        <v>2527</v>
      </c>
      <c r="L1802" s="106" t="s">
        <v>2717</v>
      </c>
      <c r="M1802" s="125"/>
      <c r="N1802" s="124">
        <v>43530</v>
      </c>
      <c r="O1802" s="125" t="s">
        <v>3803</v>
      </c>
      <c r="P1802" s="124">
        <v>43830</v>
      </c>
      <c r="Q1802" s="125" t="s">
        <v>3664</v>
      </c>
      <c r="R1802" s="125"/>
    </row>
    <row r="1803" spans="1:18" ht="30" customHeight="1" outlineLevel="4" x14ac:dyDescent="0.25">
      <c r="A1803" s="110">
        <v>27</v>
      </c>
      <c r="B1803" s="121" t="s">
        <v>2606</v>
      </c>
      <c r="C1803" s="106" t="s">
        <v>2408</v>
      </c>
      <c r="D1803" s="53">
        <v>5</v>
      </c>
      <c r="E1803" s="53" t="s">
        <v>2517</v>
      </c>
      <c r="F1803" s="54">
        <v>678.40000000000009</v>
      </c>
      <c r="G1803" s="98"/>
      <c r="H1803" s="98"/>
      <c r="I1803" s="55" t="e">
        <f t="shared" si="116"/>
        <v>#DIV/0!</v>
      </c>
      <c r="J1803" s="56"/>
      <c r="K1803" s="56"/>
      <c r="L1803" s="56"/>
      <c r="M1803" s="59"/>
    </row>
    <row r="1804" spans="1:18" ht="30" customHeight="1" outlineLevel="4" x14ac:dyDescent="0.25">
      <c r="A1804" s="110">
        <v>28</v>
      </c>
      <c r="B1804" s="121" t="s">
        <v>2606</v>
      </c>
      <c r="C1804" s="106" t="s">
        <v>2408</v>
      </c>
      <c r="D1804" s="53">
        <v>5</v>
      </c>
      <c r="E1804" s="53" t="s">
        <v>2517</v>
      </c>
      <c r="F1804" s="54">
        <v>826.80000000000007</v>
      </c>
      <c r="G1804" s="98"/>
      <c r="H1804" s="98"/>
      <c r="I1804" s="55" t="e">
        <f t="shared" si="116"/>
        <v>#DIV/0!</v>
      </c>
      <c r="J1804" s="56"/>
      <c r="K1804" s="56"/>
      <c r="L1804" s="56"/>
      <c r="M1804" s="59"/>
    </row>
    <row r="1805" spans="1:18" s="34" customFormat="1" ht="30" hidden="1" customHeight="1" outlineLevel="4" x14ac:dyDescent="0.25">
      <c r="A1805" s="110">
        <v>29</v>
      </c>
      <c r="B1805" s="121" t="s">
        <v>2607</v>
      </c>
      <c r="C1805" s="106" t="s">
        <v>2408</v>
      </c>
      <c r="D1805" s="110">
        <v>20</v>
      </c>
      <c r="E1805" s="110" t="s">
        <v>724</v>
      </c>
      <c r="F1805" s="122">
        <v>12614</v>
      </c>
      <c r="G1805" s="122">
        <v>12000</v>
      </c>
      <c r="H1805" s="122">
        <v>614</v>
      </c>
      <c r="I1805" s="123">
        <f t="shared" si="116"/>
        <v>5.1166666666666666E-2</v>
      </c>
      <c r="J1805" s="106" t="s">
        <v>2718</v>
      </c>
      <c r="K1805" s="106" t="s">
        <v>2527</v>
      </c>
      <c r="L1805" s="106" t="s">
        <v>845</v>
      </c>
      <c r="M1805" s="126"/>
      <c r="N1805" s="124">
        <v>43518</v>
      </c>
      <c r="O1805" s="125" t="s">
        <v>3771</v>
      </c>
      <c r="P1805" s="124">
        <v>43830</v>
      </c>
      <c r="Q1805" s="125" t="s">
        <v>3701</v>
      </c>
      <c r="R1805" s="126"/>
    </row>
    <row r="1806" spans="1:18" s="34" customFormat="1" ht="30" hidden="1" customHeight="1" outlineLevel="4" x14ac:dyDescent="0.25">
      <c r="A1806" s="110">
        <v>30</v>
      </c>
      <c r="B1806" s="121" t="s">
        <v>2608</v>
      </c>
      <c r="C1806" s="106" t="s">
        <v>2408</v>
      </c>
      <c r="D1806" s="110">
        <v>600</v>
      </c>
      <c r="E1806" s="110" t="s">
        <v>724</v>
      </c>
      <c r="F1806" s="122">
        <v>158364</v>
      </c>
      <c r="G1806" s="122">
        <v>5999.9999999999991</v>
      </c>
      <c r="H1806" s="122">
        <v>152364</v>
      </c>
      <c r="I1806" s="123">
        <f t="shared" si="116"/>
        <v>25.394000000000005</v>
      </c>
      <c r="J1806" s="106" t="s">
        <v>2719</v>
      </c>
      <c r="K1806" s="106" t="s">
        <v>2720</v>
      </c>
      <c r="L1806" s="106" t="s">
        <v>845</v>
      </c>
      <c r="M1806" s="126"/>
      <c r="N1806" s="124">
        <v>43539</v>
      </c>
      <c r="O1806" s="125" t="s">
        <v>3831</v>
      </c>
      <c r="P1806" s="124">
        <v>43830</v>
      </c>
      <c r="Q1806" s="125" t="s">
        <v>3701</v>
      </c>
      <c r="R1806" s="126"/>
    </row>
    <row r="1807" spans="1:18" s="34" customFormat="1" ht="30" hidden="1" customHeight="1" outlineLevel="4" x14ac:dyDescent="0.25">
      <c r="A1807" s="110">
        <v>31</v>
      </c>
      <c r="B1807" s="121" t="s">
        <v>2608</v>
      </c>
      <c r="C1807" s="106" t="s">
        <v>2408</v>
      </c>
      <c r="D1807" s="110">
        <v>500</v>
      </c>
      <c r="E1807" s="110" t="s">
        <v>724</v>
      </c>
      <c r="F1807" s="122">
        <v>1300</v>
      </c>
      <c r="G1807" s="122">
        <v>1295</v>
      </c>
      <c r="H1807" s="122">
        <v>5</v>
      </c>
      <c r="I1807" s="123">
        <f t="shared" si="116"/>
        <v>3.8610038610038611E-3</v>
      </c>
      <c r="J1807" s="106" t="s">
        <v>2718</v>
      </c>
      <c r="K1807" s="106" t="s">
        <v>2527</v>
      </c>
      <c r="L1807" s="106" t="s">
        <v>845</v>
      </c>
      <c r="M1807" s="126"/>
      <c r="N1807" s="124">
        <v>43518</v>
      </c>
      <c r="O1807" s="125" t="s">
        <v>3771</v>
      </c>
      <c r="P1807" s="124">
        <v>43830</v>
      </c>
      <c r="Q1807" s="125" t="s">
        <v>3701</v>
      </c>
      <c r="R1807" s="126"/>
    </row>
    <row r="1808" spans="1:18" s="34" customFormat="1" ht="30" hidden="1" customHeight="1" outlineLevel="4" x14ac:dyDescent="0.25">
      <c r="A1808" s="110">
        <v>32</v>
      </c>
      <c r="B1808" s="121" t="s">
        <v>2608</v>
      </c>
      <c r="C1808" s="106" t="s">
        <v>2408</v>
      </c>
      <c r="D1808" s="110">
        <v>500</v>
      </c>
      <c r="E1808" s="110" t="s">
        <v>724</v>
      </c>
      <c r="F1808" s="122">
        <v>1590</v>
      </c>
      <c r="G1808" s="122">
        <v>1500</v>
      </c>
      <c r="H1808" s="122">
        <v>90</v>
      </c>
      <c r="I1808" s="123">
        <f t="shared" si="116"/>
        <v>0.06</v>
      </c>
      <c r="J1808" s="106" t="s">
        <v>2718</v>
      </c>
      <c r="K1808" s="106" t="s">
        <v>2527</v>
      </c>
      <c r="L1808" s="106" t="s">
        <v>845</v>
      </c>
      <c r="M1808" s="126"/>
      <c r="N1808" s="124">
        <v>43518</v>
      </c>
      <c r="O1808" s="125" t="s">
        <v>3771</v>
      </c>
      <c r="P1808" s="124">
        <v>43830</v>
      </c>
      <c r="Q1808" s="125" t="s">
        <v>3701</v>
      </c>
      <c r="R1808" s="126"/>
    </row>
    <row r="1809" spans="1:18" s="34" customFormat="1" ht="30" hidden="1" customHeight="1" outlineLevel="4" x14ac:dyDescent="0.25">
      <c r="A1809" s="110">
        <v>33</v>
      </c>
      <c r="B1809" s="121" t="s">
        <v>2608</v>
      </c>
      <c r="C1809" s="106" t="s">
        <v>2408</v>
      </c>
      <c r="D1809" s="110">
        <v>500</v>
      </c>
      <c r="E1809" s="110" t="s">
        <v>724</v>
      </c>
      <c r="F1809" s="122">
        <v>2175</v>
      </c>
      <c r="G1809" s="122">
        <v>2000</v>
      </c>
      <c r="H1809" s="122">
        <v>175</v>
      </c>
      <c r="I1809" s="123">
        <f t="shared" si="116"/>
        <v>8.7499999999999994E-2</v>
      </c>
      <c r="J1809" s="106" t="s">
        <v>2718</v>
      </c>
      <c r="K1809" s="106" t="s">
        <v>2527</v>
      </c>
      <c r="L1809" s="106" t="s">
        <v>845</v>
      </c>
      <c r="M1809" s="126"/>
      <c r="N1809" s="124">
        <v>43518</v>
      </c>
      <c r="O1809" s="125" t="s">
        <v>3771</v>
      </c>
      <c r="P1809" s="124">
        <v>43830</v>
      </c>
      <c r="Q1809" s="125" t="s">
        <v>3701</v>
      </c>
      <c r="R1809" s="126"/>
    </row>
    <row r="1810" spans="1:18" s="34" customFormat="1" ht="30" hidden="1" customHeight="1" outlineLevel="4" x14ac:dyDescent="0.25">
      <c r="A1810" s="110">
        <v>34</v>
      </c>
      <c r="B1810" s="121" t="s">
        <v>2608</v>
      </c>
      <c r="C1810" s="106" t="s">
        <v>2408</v>
      </c>
      <c r="D1810" s="110">
        <v>2</v>
      </c>
      <c r="E1810" s="110" t="s">
        <v>1281</v>
      </c>
      <c r="F1810" s="122">
        <v>1272.0000000000002</v>
      </c>
      <c r="G1810" s="122">
        <v>1272</v>
      </c>
      <c r="H1810" s="122">
        <v>0</v>
      </c>
      <c r="I1810" s="123">
        <f t="shared" si="116"/>
        <v>0</v>
      </c>
      <c r="J1810" s="106" t="s">
        <v>2719</v>
      </c>
      <c r="K1810" s="106" t="s">
        <v>2527</v>
      </c>
      <c r="L1810" s="106" t="s">
        <v>845</v>
      </c>
      <c r="M1810" s="126"/>
      <c r="N1810" s="124">
        <v>43558</v>
      </c>
      <c r="O1810" s="125" t="s">
        <v>3914</v>
      </c>
      <c r="P1810" s="124">
        <v>43830</v>
      </c>
      <c r="Q1810" s="125" t="s">
        <v>3701</v>
      </c>
      <c r="R1810" s="126"/>
    </row>
    <row r="1811" spans="1:18" s="34" customFormat="1" ht="30" hidden="1" customHeight="1" outlineLevel="4" x14ac:dyDescent="0.25">
      <c r="A1811" s="110">
        <v>35</v>
      </c>
      <c r="B1811" s="121" t="s">
        <v>2609</v>
      </c>
      <c r="C1811" s="106" t="s">
        <v>2408</v>
      </c>
      <c r="D1811" s="110">
        <v>2</v>
      </c>
      <c r="E1811" s="110" t="s">
        <v>724</v>
      </c>
      <c r="F1811" s="122">
        <v>3794.8</v>
      </c>
      <c r="G1811" s="122">
        <v>3792</v>
      </c>
      <c r="H1811" s="122">
        <v>2.8000000000001819</v>
      </c>
      <c r="I1811" s="123">
        <f t="shared" si="116"/>
        <v>7.3839662447262183E-4</v>
      </c>
      <c r="J1811" s="106" t="s">
        <v>2718</v>
      </c>
      <c r="K1811" s="106" t="s">
        <v>2527</v>
      </c>
      <c r="L1811" s="106" t="s">
        <v>845</v>
      </c>
      <c r="M1811" s="126"/>
      <c r="N1811" s="124">
        <v>43518</v>
      </c>
      <c r="O1811" s="125" t="s">
        <v>3771</v>
      </c>
      <c r="P1811" s="124">
        <v>43830</v>
      </c>
      <c r="Q1811" s="125" t="s">
        <v>3701</v>
      </c>
      <c r="R1811" s="126"/>
    </row>
    <row r="1812" spans="1:18" s="34" customFormat="1" ht="30" hidden="1" customHeight="1" outlineLevel="4" x14ac:dyDescent="0.25">
      <c r="A1812" s="110">
        <v>36</v>
      </c>
      <c r="B1812" s="121" t="s">
        <v>2609</v>
      </c>
      <c r="C1812" s="106" t="s">
        <v>2408</v>
      </c>
      <c r="D1812" s="110">
        <v>2</v>
      </c>
      <c r="E1812" s="110" t="s">
        <v>724</v>
      </c>
      <c r="F1812" s="122">
        <v>3794.8</v>
      </c>
      <c r="G1812" s="122">
        <v>3792</v>
      </c>
      <c r="H1812" s="122">
        <v>2.8000000000001819</v>
      </c>
      <c r="I1812" s="123">
        <f t="shared" si="116"/>
        <v>7.3839662447262183E-4</v>
      </c>
      <c r="J1812" s="106" t="s">
        <v>2718</v>
      </c>
      <c r="K1812" s="106" t="s">
        <v>2527</v>
      </c>
      <c r="L1812" s="106" t="s">
        <v>845</v>
      </c>
      <c r="M1812" s="126"/>
      <c r="N1812" s="124">
        <v>43518</v>
      </c>
      <c r="O1812" s="125" t="s">
        <v>3771</v>
      </c>
      <c r="P1812" s="124">
        <v>43830</v>
      </c>
      <c r="Q1812" s="125" t="s">
        <v>3701</v>
      </c>
      <c r="R1812" s="126"/>
    </row>
    <row r="1813" spans="1:18" s="34" customFormat="1" ht="30" hidden="1" customHeight="1" outlineLevel="4" x14ac:dyDescent="0.25">
      <c r="A1813" s="110">
        <v>37</v>
      </c>
      <c r="B1813" s="121" t="s">
        <v>2609</v>
      </c>
      <c r="C1813" s="106" t="s">
        <v>2408</v>
      </c>
      <c r="D1813" s="110">
        <v>2</v>
      </c>
      <c r="E1813" s="110" t="s">
        <v>724</v>
      </c>
      <c r="F1813" s="122">
        <v>3794.8</v>
      </c>
      <c r="G1813" s="122">
        <v>3792</v>
      </c>
      <c r="H1813" s="122">
        <v>2.8000000000001819</v>
      </c>
      <c r="I1813" s="123">
        <f t="shared" si="116"/>
        <v>7.3839662447262183E-4</v>
      </c>
      <c r="J1813" s="106" t="s">
        <v>2718</v>
      </c>
      <c r="K1813" s="106" t="s">
        <v>2527</v>
      </c>
      <c r="L1813" s="106" t="s">
        <v>845</v>
      </c>
      <c r="M1813" s="126"/>
      <c r="N1813" s="124">
        <v>43518</v>
      </c>
      <c r="O1813" s="125" t="s">
        <v>3771</v>
      </c>
      <c r="P1813" s="124">
        <v>43830</v>
      </c>
      <c r="Q1813" s="125" t="s">
        <v>3701</v>
      </c>
      <c r="R1813" s="126"/>
    </row>
    <row r="1814" spans="1:18" ht="30" customHeight="1" outlineLevel="4" x14ac:dyDescent="0.25">
      <c r="A1814" s="110">
        <v>38</v>
      </c>
      <c r="B1814" s="121" t="s">
        <v>2610</v>
      </c>
      <c r="C1814" s="106" t="s">
        <v>2408</v>
      </c>
      <c r="D1814" s="53">
        <v>10</v>
      </c>
      <c r="E1814" s="53" t="s">
        <v>2709</v>
      </c>
      <c r="F1814" s="54">
        <v>38160.000000000007</v>
      </c>
      <c r="G1814" s="98"/>
      <c r="H1814" s="98"/>
      <c r="I1814" s="55" t="e">
        <f t="shared" si="116"/>
        <v>#DIV/0!</v>
      </c>
      <c r="J1814" s="56"/>
      <c r="K1814" s="56"/>
      <c r="L1814" s="56"/>
      <c r="M1814" s="59"/>
    </row>
    <row r="1815" spans="1:18" ht="30" customHeight="1" outlineLevel="4" x14ac:dyDescent="0.25">
      <c r="A1815" s="110">
        <v>39</v>
      </c>
      <c r="B1815" s="121" t="s">
        <v>2610</v>
      </c>
      <c r="C1815" s="106" t="s">
        <v>2408</v>
      </c>
      <c r="D1815" s="53">
        <v>20</v>
      </c>
      <c r="E1815" s="53" t="s">
        <v>2709</v>
      </c>
      <c r="F1815" s="54">
        <v>48760</v>
      </c>
      <c r="G1815" s="98"/>
      <c r="H1815" s="98"/>
      <c r="I1815" s="55" t="e">
        <f t="shared" si="116"/>
        <v>#DIV/0!</v>
      </c>
      <c r="J1815" s="56"/>
      <c r="K1815" s="56"/>
      <c r="L1815" s="56"/>
      <c r="M1815" s="59"/>
    </row>
    <row r="1816" spans="1:18" s="34" customFormat="1" ht="30" hidden="1" customHeight="1" outlineLevel="4" x14ac:dyDescent="0.25">
      <c r="A1816" s="110">
        <v>40</v>
      </c>
      <c r="B1816" s="121" t="s">
        <v>2611</v>
      </c>
      <c r="C1816" s="106" t="s">
        <v>2408</v>
      </c>
      <c r="D1816" s="110">
        <v>10</v>
      </c>
      <c r="E1816" s="110" t="s">
        <v>724</v>
      </c>
      <c r="F1816" s="122">
        <v>10070</v>
      </c>
      <c r="G1816" s="122">
        <v>10060</v>
      </c>
      <c r="H1816" s="122">
        <v>10</v>
      </c>
      <c r="I1816" s="123">
        <f t="shared" si="116"/>
        <v>9.9403578528827028E-4</v>
      </c>
      <c r="J1816" s="106" t="s">
        <v>2718</v>
      </c>
      <c r="K1816" s="106" t="s">
        <v>2527</v>
      </c>
      <c r="L1816" s="106" t="s">
        <v>845</v>
      </c>
      <c r="M1816" s="126"/>
      <c r="N1816" s="124">
        <v>43518</v>
      </c>
      <c r="O1816" s="125" t="s">
        <v>3771</v>
      </c>
      <c r="P1816" s="124">
        <v>43830</v>
      </c>
      <c r="Q1816" s="125" t="s">
        <v>3701</v>
      </c>
      <c r="R1816" s="126"/>
    </row>
    <row r="1817" spans="1:18" ht="30" customHeight="1" outlineLevel="4" x14ac:dyDescent="0.25">
      <c r="A1817" s="110">
        <v>41</v>
      </c>
      <c r="B1817" s="121" t="s">
        <v>2611</v>
      </c>
      <c r="C1817" s="106" t="s">
        <v>2408</v>
      </c>
      <c r="D1817" s="53">
        <v>10</v>
      </c>
      <c r="E1817" s="53" t="s">
        <v>724</v>
      </c>
      <c r="F1817" s="54">
        <v>424</v>
      </c>
      <c r="G1817" s="98"/>
      <c r="H1817" s="98"/>
      <c r="I1817" s="55" t="e">
        <f t="shared" si="116"/>
        <v>#DIV/0!</v>
      </c>
      <c r="J1817" s="56"/>
      <c r="K1817" s="56"/>
      <c r="L1817" s="56"/>
      <c r="M1817" s="59"/>
    </row>
    <row r="1818" spans="1:18" ht="30" customHeight="1" outlineLevel="4" x14ac:dyDescent="0.25">
      <c r="A1818" s="110">
        <v>42</v>
      </c>
      <c r="B1818" s="121" t="s">
        <v>2611</v>
      </c>
      <c r="C1818" s="106" t="s">
        <v>2408</v>
      </c>
      <c r="D1818" s="53">
        <v>10</v>
      </c>
      <c r="E1818" s="53" t="s">
        <v>724</v>
      </c>
      <c r="F1818" s="54">
        <v>708.6</v>
      </c>
      <c r="G1818" s="98"/>
      <c r="H1818" s="98"/>
      <c r="I1818" s="55" t="e">
        <f t="shared" si="116"/>
        <v>#DIV/0!</v>
      </c>
      <c r="J1818" s="56"/>
      <c r="K1818" s="56"/>
      <c r="L1818" s="56"/>
      <c r="M1818" s="59"/>
    </row>
    <row r="1819" spans="1:18" s="34" customFormat="1" ht="45" hidden="1" customHeight="1" outlineLevel="4" x14ac:dyDescent="0.25">
      <c r="A1819" s="110">
        <v>43</v>
      </c>
      <c r="B1819" s="121" t="s">
        <v>2612</v>
      </c>
      <c r="C1819" s="106" t="s">
        <v>2408</v>
      </c>
      <c r="D1819" s="110">
        <v>10</v>
      </c>
      <c r="E1819" s="110" t="s">
        <v>724</v>
      </c>
      <c r="F1819" s="122">
        <v>15878.800000000001</v>
      </c>
      <c r="G1819" s="122">
        <v>15870</v>
      </c>
      <c r="H1819" s="122">
        <v>8.8000000000010914</v>
      </c>
      <c r="I1819" s="123">
        <f t="shared" si="116"/>
        <v>5.5450535601771211E-4</v>
      </c>
      <c r="J1819" s="106" t="s">
        <v>2718</v>
      </c>
      <c r="K1819" s="106" t="s">
        <v>2527</v>
      </c>
      <c r="L1819" s="106" t="s">
        <v>845</v>
      </c>
      <c r="M1819" s="126"/>
      <c r="N1819" s="124">
        <v>43518</v>
      </c>
      <c r="O1819" s="125" t="s">
        <v>3771</v>
      </c>
      <c r="P1819" s="124">
        <v>43830</v>
      </c>
      <c r="Q1819" s="125" t="s">
        <v>3701</v>
      </c>
      <c r="R1819" s="126"/>
    </row>
    <row r="1820" spans="1:18" ht="30" customHeight="1" outlineLevel="4" x14ac:dyDescent="0.25">
      <c r="A1820" s="110">
        <v>44</v>
      </c>
      <c r="B1820" s="121" t="s">
        <v>2613</v>
      </c>
      <c r="C1820" s="106" t="s">
        <v>2408</v>
      </c>
      <c r="D1820" s="53">
        <v>5</v>
      </c>
      <c r="E1820" s="54" t="s">
        <v>4236</v>
      </c>
      <c r="F1820" s="54">
        <v>1590.0000000000002</v>
      </c>
      <c r="G1820" s="98"/>
      <c r="H1820" s="98"/>
      <c r="I1820" s="55" t="e">
        <f t="shared" si="116"/>
        <v>#DIV/0!</v>
      </c>
      <c r="J1820" s="56"/>
      <c r="K1820" s="56"/>
      <c r="L1820" s="56"/>
      <c r="M1820" s="59"/>
    </row>
    <row r="1821" spans="1:18" ht="30" customHeight="1" outlineLevel="4" x14ac:dyDescent="0.25">
      <c r="A1821" s="110">
        <v>45</v>
      </c>
      <c r="B1821" s="121" t="s">
        <v>2614</v>
      </c>
      <c r="C1821" s="106" t="s">
        <v>2408</v>
      </c>
      <c r="D1821" s="53">
        <v>2</v>
      </c>
      <c r="E1821" s="53" t="s">
        <v>1281</v>
      </c>
      <c r="F1821" s="54">
        <v>1060</v>
      </c>
      <c r="G1821" s="98"/>
      <c r="H1821" s="98"/>
      <c r="I1821" s="55" t="e">
        <f t="shared" si="116"/>
        <v>#DIV/0!</v>
      </c>
      <c r="J1821" s="56"/>
      <c r="K1821" s="56"/>
      <c r="L1821" s="56"/>
      <c r="M1821" s="59"/>
    </row>
    <row r="1822" spans="1:18" ht="30" customHeight="1" outlineLevel="4" x14ac:dyDescent="0.25">
      <c r="A1822" s="110">
        <v>46</v>
      </c>
      <c r="B1822" s="121" t="s">
        <v>2615</v>
      </c>
      <c r="C1822" s="106" t="s">
        <v>2408</v>
      </c>
      <c r="D1822" s="53">
        <v>0.5</v>
      </c>
      <c r="E1822" s="53" t="s">
        <v>821</v>
      </c>
      <c r="F1822" s="54">
        <v>344.50000000000006</v>
      </c>
      <c r="G1822" s="98"/>
      <c r="H1822" s="98"/>
      <c r="I1822" s="55" t="e">
        <f t="shared" si="116"/>
        <v>#DIV/0!</v>
      </c>
      <c r="J1822" s="56"/>
      <c r="K1822" s="56"/>
      <c r="L1822" s="56"/>
      <c r="M1822" s="59"/>
    </row>
    <row r="1823" spans="1:18" ht="30" customHeight="1" outlineLevel="4" x14ac:dyDescent="0.25">
      <c r="A1823" s="110">
        <v>47</v>
      </c>
      <c r="B1823" s="121" t="s">
        <v>2616</v>
      </c>
      <c r="C1823" s="106" t="s">
        <v>2408</v>
      </c>
      <c r="D1823" s="53">
        <v>0.5</v>
      </c>
      <c r="E1823" s="53" t="s">
        <v>821</v>
      </c>
      <c r="F1823" s="54">
        <v>344.50000000000006</v>
      </c>
      <c r="G1823" s="98"/>
      <c r="H1823" s="98"/>
      <c r="I1823" s="55" t="e">
        <f t="shared" si="116"/>
        <v>#DIV/0!</v>
      </c>
      <c r="J1823" s="56"/>
      <c r="K1823" s="56"/>
      <c r="L1823" s="56"/>
      <c r="M1823" s="59"/>
    </row>
    <row r="1824" spans="1:18" ht="30" customHeight="1" outlineLevel="4" x14ac:dyDescent="0.25">
      <c r="A1824" s="110">
        <v>48</v>
      </c>
      <c r="B1824" s="121" t="s">
        <v>2617</v>
      </c>
      <c r="C1824" s="106" t="s">
        <v>2408</v>
      </c>
      <c r="D1824" s="53">
        <v>3</v>
      </c>
      <c r="E1824" s="53" t="s">
        <v>2710</v>
      </c>
      <c r="F1824" s="54">
        <v>2082.9</v>
      </c>
      <c r="G1824" s="98"/>
      <c r="H1824" s="98"/>
      <c r="I1824" s="55" t="e">
        <f t="shared" si="116"/>
        <v>#DIV/0!</v>
      </c>
      <c r="J1824" s="56"/>
      <c r="K1824" s="56"/>
      <c r="L1824" s="56"/>
      <c r="M1824" s="59"/>
    </row>
    <row r="1825" spans="1:18" ht="30" customHeight="1" outlineLevel="4" x14ac:dyDescent="0.25">
      <c r="A1825" s="110">
        <v>49</v>
      </c>
      <c r="B1825" s="121" t="s">
        <v>2618</v>
      </c>
      <c r="C1825" s="106" t="s">
        <v>2408</v>
      </c>
      <c r="D1825" s="53">
        <v>7</v>
      </c>
      <c r="E1825" s="53" t="s">
        <v>1281</v>
      </c>
      <c r="F1825" s="54">
        <v>2530.9899999999998</v>
      </c>
      <c r="G1825" s="98"/>
      <c r="H1825" s="98"/>
      <c r="I1825" s="55" t="e">
        <f t="shared" si="116"/>
        <v>#DIV/0!</v>
      </c>
      <c r="J1825" s="56"/>
      <c r="K1825" s="56"/>
      <c r="L1825" s="56"/>
      <c r="M1825" s="59"/>
    </row>
    <row r="1826" spans="1:18" s="34" customFormat="1" ht="30" hidden="1" customHeight="1" outlineLevel="4" x14ac:dyDescent="0.25">
      <c r="A1826" s="110">
        <v>50</v>
      </c>
      <c r="B1826" s="121" t="s">
        <v>2619</v>
      </c>
      <c r="C1826" s="106" t="s">
        <v>2408</v>
      </c>
      <c r="D1826" s="110">
        <v>1</v>
      </c>
      <c r="E1826" s="110" t="s">
        <v>724</v>
      </c>
      <c r="F1826" s="122">
        <v>10388.000000000002</v>
      </c>
      <c r="G1826" s="122">
        <v>10300</v>
      </c>
      <c r="H1826" s="122">
        <v>88.000000000001819</v>
      </c>
      <c r="I1826" s="123">
        <f t="shared" si="116"/>
        <v>8.5436893203885266E-3</v>
      </c>
      <c r="J1826" s="106" t="s">
        <v>2718</v>
      </c>
      <c r="K1826" s="106" t="s">
        <v>2720</v>
      </c>
      <c r="L1826" s="106" t="s">
        <v>845</v>
      </c>
      <c r="M1826" s="126"/>
      <c r="N1826" s="124">
        <v>43517</v>
      </c>
      <c r="O1826" s="125" t="s">
        <v>3774</v>
      </c>
      <c r="P1826" s="124">
        <v>43830</v>
      </c>
      <c r="Q1826" s="125" t="s">
        <v>3701</v>
      </c>
      <c r="R1826" s="126"/>
    </row>
    <row r="1827" spans="1:18" ht="30" customHeight="1" outlineLevel="4" x14ac:dyDescent="0.25">
      <c r="A1827" s="110">
        <v>51</v>
      </c>
      <c r="B1827" s="121" t="s">
        <v>2620</v>
      </c>
      <c r="C1827" s="106" t="s">
        <v>2408</v>
      </c>
      <c r="D1827" s="53">
        <v>1</v>
      </c>
      <c r="E1827" s="53" t="s">
        <v>724</v>
      </c>
      <c r="F1827" s="54">
        <v>5586.2</v>
      </c>
      <c r="G1827" s="98"/>
      <c r="H1827" s="98"/>
      <c r="I1827" s="55" t="e">
        <f t="shared" si="116"/>
        <v>#DIV/0!</v>
      </c>
      <c r="J1827" s="56"/>
      <c r="K1827" s="56"/>
      <c r="L1827" s="56"/>
      <c r="M1827" s="59"/>
    </row>
    <row r="1828" spans="1:18" s="34" customFormat="1" ht="30" hidden="1" customHeight="1" outlineLevel="4" x14ac:dyDescent="0.25">
      <c r="A1828" s="110">
        <v>52</v>
      </c>
      <c r="B1828" s="121" t="s">
        <v>2621</v>
      </c>
      <c r="C1828" s="106" t="s">
        <v>2408</v>
      </c>
      <c r="D1828" s="110">
        <v>4</v>
      </c>
      <c r="E1828" s="110" t="s">
        <v>2517</v>
      </c>
      <c r="F1828" s="122">
        <v>7822.7999999999993</v>
      </c>
      <c r="G1828" s="122">
        <v>7820</v>
      </c>
      <c r="H1828" s="122">
        <v>2.7999999999992724</v>
      </c>
      <c r="I1828" s="123">
        <f t="shared" si="116"/>
        <v>3.5805626598456168E-4</v>
      </c>
      <c r="J1828" s="106" t="s">
        <v>2718</v>
      </c>
      <c r="K1828" s="106" t="s">
        <v>2527</v>
      </c>
      <c r="L1828" s="106" t="s">
        <v>845</v>
      </c>
      <c r="M1828" s="126"/>
      <c r="N1828" s="124">
        <v>43518</v>
      </c>
      <c r="O1828" s="125" t="s">
        <v>3771</v>
      </c>
      <c r="P1828" s="124">
        <v>43830</v>
      </c>
      <c r="Q1828" s="125" t="s">
        <v>3701</v>
      </c>
      <c r="R1828" s="126"/>
    </row>
    <row r="1829" spans="1:18" s="34" customFormat="1" ht="30" hidden="1" customHeight="1" outlineLevel="4" x14ac:dyDescent="0.25">
      <c r="A1829" s="110">
        <v>53</v>
      </c>
      <c r="B1829" s="121" t="s">
        <v>2622</v>
      </c>
      <c r="C1829" s="106" t="s">
        <v>2408</v>
      </c>
      <c r="D1829" s="110">
        <v>6</v>
      </c>
      <c r="E1829" s="110" t="s">
        <v>2517</v>
      </c>
      <c r="F1829" s="122">
        <v>15264.000000000004</v>
      </c>
      <c r="G1829" s="122">
        <v>15264</v>
      </c>
      <c r="H1829" s="122">
        <v>0</v>
      </c>
      <c r="I1829" s="123">
        <f t="shared" si="116"/>
        <v>0</v>
      </c>
      <c r="J1829" s="106" t="s">
        <v>2718</v>
      </c>
      <c r="K1829" s="106" t="s">
        <v>2527</v>
      </c>
      <c r="L1829" s="106" t="s">
        <v>845</v>
      </c>
      <c r="M1829" s="126"/>
      <c r="N1829" s="124">
        <v>43518</v>
      </c>
      <c r="O1829" s="125" t="s">
        <v>3771</v>
      </c>
      <c r="P1829" s="124">
        <v>43830</v>
      </c>
      <c r="Q1829" s="125" t="s">
        <v>3701</v>
      </c>
      <c r="R1829" s="126"/>
    </row>
    <row r="1830" spans="1:18" ht="30" customHeight="1" outlineLevel="4" x14ac:dyDescent="0.25">
      <c r="A1830" s="110">
        <v>54</v>
      </c>
      <c r="B1830" s="121" t="s">
        <v>2623</v>
      </c>
      <c r="C1830" s="106" t="s">
        <v>2408</v>
      </c>
      <c r="D1830" s="53">
        <v>1</v>
      </c>
      <c r="E1830" s="53" t="s">
        <v>724</v>
      </c>
      <c r="F1830" s="54">
        <v>3124.9999999999995</v>
      </c>
      <c r="G1830" s="98"/>
      <c r="H1830" s="98"/>
      <c r="I1830" s="55" t="e">
        <f t="shared" si="116"/>
        <v>#DIV/0!</v>
      </c>
      <c r="J1830" s="56"/>
      <c r="K1830" s="56"/>
      <c r="L1830" s="56"/>
      <c r="M1830" s="59"/>
    </row>
    <row r="1831" spans="1:18" ht="30" customHeight="1" outlineLevel="4" x14ac:dyDescent="0.25">
      <c r="A1831" s="110">
        <v>55</v>
      </c>
      <c r="B1831" s="121" t="s">
        <v>2624</v>
      </c>
      <c r="C1831" s="106" t="s">
        <v>2408</v>
      </c>
      <c r="D1831" s="53">
        <v>2</v>
      </c>
      <c r="E1831" s="53" t="s">
        <v>1281</v>
      </c>
      <c r="F1831" s="54">
        <v>10638.16</v>
      </c>
      <c r="G1831" s="98"/>
      <c r="H1831" s="98"/>
      <c r="I1831" s="55" t="e">
        <f t="shared" si="116"/>
        <v>#DIV/0!</v>
      </c>
      <c r="J1831" s="56"/>
      <c r="K1831" s="56"/>
      <c r="L1831" s="56"/>
      <c r="M1831" s="59"/>
    </row>
    <row r="1832" spans="1:18" ht="30" customHeight="1" outlineLevel="4" x14ac:dyDescent="0.25">
      <c r="A1832" s="110">
        <v>56</v>
      </c>
      <c r="B1832" s="121" t="s">
        <v>2614</v>
      </c>
      <c r="C1832" s="106" t="s">
        <v>2408</v>
      </c>
      <c r="D1832" s="53">
        <v>2</v>
      </c>
      <c r="E1832" s="53" t="s">
        <v>1281</v>
      </c>
      <c r="F1832" s="54">
        <v>805.6</v>
      </c>
      <c r="G1832" s="98"/>
      <c r="H1832" s="98"/>
      <c r="I1832" s="55" t="e">
        <f t="shared" si="116"/>
        <v>#DIV/0!</v>
      </c>
      <c r="J1832" s="56"/>
      <c r="K1832" s="56"/>
      <c r="L1832" s="56"/>
      <c r="M1832" s="59"/>
    </row>
    <row r="1833" spans="1:18" s="34" customFormat="1" ht="30" hidden="1" customHeight="1" outlineLevel="4" x14ac:dyDescent="0.25">
      <c r="A1833" s="110">
        <v>57</v>
      </c>
      <c r="B1833" s="121" t="s">
        <v>2625</v>
      </c>
      <c r="C1833" s="106" t="s">
        <v>2408</v>
      </c>
      <c r="D1833" s="110">
        <v>1</v>
      </c>
      <c r="E1833" s="110" t="s">
        <v>4238</v>
      </c>
      <c r="F1833" s="122">
        <v>9370.4000000000015</v>
      </c>
      <c r="G1833" s="122">
        <v>9370</v>
      </c>
      <c r="H1833" s="122">
        <v>0.40000000000145519</v>
      </c>
      <c r="I1833" s="123">
        <f t="shared" si="116"/>
        <v>4.2689434365149965E-5</v>
      </c>
      <c r="J1833" s="106" t="s">
        <v>2718</v>
      </c>
      <c r="K1833" s="106" t="s">
        <v>2527</v>
      </c>
      <c r="L1833" s="106" t="s">
        <v>845</v>
      </c>
      <c r="M1833" s="126"/>
      <c r="N1833" s="124">
        <v>43518</v>
      </c>
      <c r="O1833" s="125" t="s">
        <v>3771</v>
      </c>
      <c r="P1833" s="124">
        <v>43830</v>
      </c>
      <c r="Q1833" s="125" t="s">
        <v>3701</v>
      </c>
      <c r="R1833" s="126"/>
    </row>
    <row r="1834" spans="1:18" ht="30" customHeight="1" outlineLevel="4" x14ac:dyDescent="0.25">
      <c r="A1834" s="110">
        <v>58</v>
      </c>
      <c r="B1834" s="121" t="s">
        <v>2626</v>
      </c>
      <c r="C1834" s="106" t="s">
        <v>2408</v>
      </c>
      <c r="D1834" s="53">
        <v>60</v>
      </c>
      <c r="E1834" s="53" t="s">
        <v>2711</v>
      </c>
      <c r="F1834" s="54">
        <v>11130.000000000002</v>
      </c>
      <c r="G1834" s="98"/>
      <c r="H1834" s="98"/>
      <c r="I1834" s="55" t="e">
        <f t="shared" si="116"/>
        <v>#DIV/0!</v>
      </c>
      <c r="J1834" s="56"/>
      <c r="K1834" s="56"/>
      <c r="L1834" s="56"/>
      <c r="M1834" s="59"/>
    </row>
    <row r="1835" spans="1:18" ht="30" customHeight="1" outlineLevel="4" x14ac:dyDescent="0.25">
      <c r="A1835" s="110">
        <v>59</v>
      </c>
      <c r="B1835" s="121" t="s">
        <v>2627</v>
      </c>
      <c r="C1835" s="106" t="s">
        <v>2408</v>
      </c>
      <c r="D1835" s="53">
        <v>1</v>
      </c>
      <c r="E1835" s="53" t="s">
        <v>4234</v>
      </c>
      <c r="F1835" s="54">
        <v>2226</v>
      </c>
      <c r="G1835" s="98"/>
      <c r="H1835" s="98"/>
      <c r="I1835" s="55" t="e">
        <f t="shared" si="116"/>
        <v>#DIV/0!</v>
      </c>
      <c r="J1835" s="56"/>
      <c r="K1835" s="56"/>
      <c r="L1835" s="56"/>
      <c r="M1835" s="59"/>
    </row>
    <row r="1836" spans="1:18" ht="30" customHeight="1" outlineLevel="4" x14ac:dyDescent="0.25">
      <c r="A1836" s="110">
        <v>60</v>
      </c>
      <c r="B1836" s="121" t="s">
        <v>2628</v>
      </c>
      <c r="C1836" s="106" t="s">
        <v>2408</v>
      </c>
      <c r="D1836" s="53">
        <v>10</v>
      </c>
      <c r="E1836" s="53" t="s">
        <v>724</v>
      </c>
      <c r="F1836" s="54">
        <v>1685.4</v>
      </c>
      <c r="G1836" s="98"/>
      <c r="H1836" s="98"/>
      <c r="I1836" s="55" t="e">
        <f t="shared" si="116"/>
        <v>#DIV/0!</v>
      </c>
      <c r="J1836" s="56"/>
      <c r="K1836" s="56"/>
      <c r="L1836" s="56"/>
      <c r="M1836" s="59"/>
    </row>
    <row r="1837" spans="1:18" ht="30" customHeight="1" outlineLevel="4" x14ac:dyDescent="0.25">
      <c r="A1837" s="110">
        <v>61</v>
      </c>
      <c r="B1837" s="121" t="s">
        <v>2629</v>
      </c>
      <c r="C1837" s="106" t="s">
        <v>2408</v>
      </c>
      <c r="D1837" s="53">
        <v>100</v>
      </c>
      <c r="E1837" s="53" t="s">
        <v>724</v>
      </c>
      <c r="F1837" s="54">
        <v>530</v>
      </c>
      <c r="G1837" s="98"/>
      <c r="H1837" s="98"/>
      <c r="I1837" s="55" t="e">
        <f t="shared" si="116"/>
        <v>#DIV/0!</v>
      </c>
      <c r="J1837" s="56"/>
      <c r="K1837" s="56"/>
      <c r="L1837" s="56"/>
      <c r="M1837" s="59"/>
    </row>
    <row r="1838" spans="1:18" ht="30" customHeight="1" outlineLevel="4" x14ac:dyDescent="0.25">
      <c r="A1838" s="110">
        <v>62</v>
      </c>
      <c r="B1838" s="121" t="s">
        <v>2630</v>
      </c>
      <c r="C1838" s="106" t="s">
        <v>2408</v>
      </c>
      <c r="D1838" s="53">
        <v>5</v>
      </c>
      <c r="E1838" s="53" t="s">
        <v>2710</v>
      </c>
      <c r="F1838" s="54">
        <v>3221.3</v>
      </c>
      <c r="G1838" s="98"/>
      <c r="H1838" s="98"/>
      <c r="I1838" s="55" t="e">
        <f t="shared" si="116"/>
        <v>#DIV/0!</v>
      </c>
      <c r="J1838" s="56"/>
      <c r="K1838" s="56"/>
      <c r="L1838" s="56"/>
      <c r="M1838" s="59"/>
    </row>
    <row r="1839" spans="1:18" ht="30" customHeight="1" outlineLevel="4" x14ac:dyDescent="0.25">
      <c r="A1839" s="110">
        <v>63</v>
      </c>
      <c r="B1839" s="121" t="s">
        <v>2631</v>
      </c>
      <c r="C1839" s="106" t="s">
        <v>2408</v>
      </c>
      <c r="D1839" s="53">
        <v>200</v>
      </c>
      <c r="E1839" s="53" t="s">
        <v>724</v>
      </c>
      <c r="F1839" s="54">
        <v>1428</v>
      </c>
      <c r="G1839" s="98"/>
      <c r="H1839" s="98"/>
      <c r="I1839" s="55" t="e">
        <f t="shared" si="116"/>
        <v>#DIV/0!</v>
      </c>
      <c r="J1839" s="56"/>
      <c r="K1839" s="56"/>
      <c r="L1839" s="56"/>
      <c r="M1839" s="59"/>
    </row>
    <row r="1840" spans="1:18" ht="30" customHeight="1" outlineLevel="4" x14ac:dyDescent="0.25">
      <c r="A1840" s="110">
        <v>64</v>
      </c>
      <c r="B1840" s="121" t="s">
        <v>2632</v>
      </c>
      <c r="C1840" s="106" t="s">
        <v>2408</v>
      </c>
      <c r="D1840" s="53">
        <v>20</v>
      </c>
      <c r="E1840" s="53" t="s">
        <v>724</v>
      </c>
      <c r="F1840" s="54">
        <v>3102.4</v>
      </c>
      <c r="G1840" s="98"/>
      <c r="H1840" s="98"/>
      <c r="I1840" s="55" t="e">
        <f t="shared" si="116"/>
        <v>#DIV/0!</v>
      </c>
      <c r="J1840" s="56"/>
      <c r="K1840" s="56"/>
      <c r="L1840" s="56"/>
      <c r="M1840" s="59"/>
    </row>
    <row r="1841" spans="1:18" s="34" customFormat="1" ht="30" hidden="1" customHeight="1" outlineLevel="4" x14ac:dyDescent="0.25">
      <c r="A1841" s="110">
        <v>65</v>
      </c>
      <c r="B1841" s="121" t="s">
        <v>2633</v>
      </c>
      <c r="C1841" s="106" t="s">
        <v>2408</v>
      </c>
      <c r="D1841" s="110">
        <v>5</v>
      </c>
      <c r="E1841" s="110" t="s">
        <v>724</v>
      </c>
      <c r="F1841" s="122">
        <v>10600</v>
      </c>
      <c r="G1841" s="122">
        <v>7500</v>
      </c>
      <c r="H1841" s="122">
        <v>3100</v>
      </c>
      <c r="I1841" s="123">
        <f t="shared" si="116"/>
        <v>0.41333333333333333</v>
      </c>
      <c r="J1841" s="106" t="s">
        <v>2718</v>
      </c>
      <c r="K1841" s="106" t="s">
        <v>2720</v>
      </c>
      <c r="L1841" s="106" t="s">
        <v>845</v>
      </c>
      <c r="M1841" s="126"/>
      <c r="N1841" s="124">
        <v>43517</v>
      </c>
      <c r="O1841" s="125" t="s">
        <v>3774</v>
      </c>
      <c r="P1841" s="124">
        <v>43830</v>
      </c>
      <c r="Q1841" s="125" t="s">
        <v>3701</v>
      </c>
      <c r="R1841" s="126"/>
    </row>
    <row r="1842" spans="1:18" ht="30" customHeight="1" outlineLevel="4" x14ac:dyDescent="0.25">
      <c r="A1842" s="110">
        <v>66</v>
      </c>
      <c r="B1842" s="121" t="s">
        <v>2634</v>
      </c>
      <c r="C1842" s="106" t="s">
        <v>2408</v>
      </c>
      <c r="D1842" s="53">
        <v>1</v>
      </c>
      <c r="E1842" s="53" t="s">
        <v>4237</v>
      </c>
      <c r="F1842" s="54">
        <v>13281.800000000001</v>
      </c>
      <c r="G1842" s="98"/>
      <c r="H1842" s="98"/>
      <c r="I1842" s="55" t="e">
        <f t="shared" ref="I1842:I1905" si="117">H1842/G1842</f>
        <v>#DIV/0!</v>
      </c>
      <c r="J1842" s="56"/>
      <c r="K1842" s="56"/>
      <c r="L1842" s="56"/>
      <c r="M1842" s="59"/>
    </row>
    <row r="1843" spans="1:18" ht="30" customHeight="1" outlineLevel="4" x14ac:dyDescent="0.25">
      <c r="A1843" s="110">
        <v>67</v>
      </c>
      <c r="B1843" s="121" t="s">
        <v>2635</v>
      </c>
      <c r="C1843" s="106" t="s">
        <v>2408</v>
      </c>
      <c r="D1843" s="53">
        <v>10</v>
      </c>
      <c r="E1843" s="53" t="s">
        <v>724</v>
      </c>
      <c r="F1843" s="54">
        <v>4017.7999999999997</v>
      </c>
      <c r="G1843" s="98"/>
      <c r="H1843" s="98"/>
      <c r="I1843" s="55" t="e">
        <f t="shared" si="117"/>
        <v>#DIV/0!</v>
      </c>
      <c r="J1843" s="56"/>
      <c r="K1843" s="56"/>
      <c r="L1843" s="56"/>
      <c r="M1843" s="59"/>
    </row>
    <row r="1844" spans="1:18" ht="30" customHeight="1" outlineLevel="4" x14ac:dyDescent="0.25">
      <c r="A1844" s="110">
        <v>68</v>
      </c>
      <c r="B1844" s="121" t="s">
        <v>2636</v>
      </c>
      <c r="C1844" s="106" t="s">
        <v>2408</v>
      </c>
      <c r="D1844" s="53">
        <v>2</v>
      </c>
      <c r="E1844" s="53" t="s">
        <v>2517</v>
      </c>
      <c r="F1844" s="54">
        <v>6122.56</v>
      </c>
      <c r="G1844" s="98"/>
      <c r="H1844" s="98"/>
      <c r="I1844" s="55" t="e">
        <f t="shared" si="117"/>
        <v>#DIV/0!</v>
      </c>
      <c r="J1844" s="56"/>
      <c r="K1844" s="56"/>
      <c r="L1844" s="56"/>
      <c r="M1844" s="59"/>
    </row>
    <row r="1845" spans="1:18" ht="30" customHeight="1" outlineLevel="4" x14ac:dyDescent="0.25">
      <c r="A1845" s="110">
        <v>69</v>
      </c>
      <c r="B1845" s="121" t="s">
        <v>2637</v>
      </c>
      <c r="C1845" s="106" t="s">
        <v>2408</v>
      </c>
      <c r="D1845" s="53">
        <v>2</v>
      </c>
      <c r="E1845" s="54" t="s">
        <v>4236</v>
      </c>
      <c r="F1845" s="54">
        <v>4845.72</v>
      </c>
      <c r="G1845" s="98"/>
      <c r="H1845" s="98"/>
      <c r="I1845" s="55" t="e">
        <f t="shared" si="117"/>
        <v>#DIV/0!</v>
      </c>
      <c r="J1845" s="56"/>
      <c r="K1845" s="56"/>
      <c r="L1845" s="56"/>
      <c r="M1845" s="59"/>
    </row>
    <row r="1846" spans="1:18" ht="30" customHeight="1" outlineLevel="4" x14ac:dyDescent="0.25">
      <c r="A1846" s="110">
        <v>70</v>
      </c>
      <c r="B1846" s="121" t="s">
        <v>2638</v>
      </c>
      <c r="C1846" s="106" t="s">
        <v>2408</v>
      </c>
      <c r="D1846" s="53">
        <v>10</v>
      </c>
      <c r="E1846" s="53" t="s">
        <v>2712</v>
      </c>
      <c r="F1846" s="54">
        <v>7420.0000000000009</v>
      </c>
      <c r="G1846" s="98"/>
      <c r="H1846" s="98"/>
      <c r="I1846" s="55" t="e">
        <f t="shared" si="117"/>
        <v>#DIV/0!</v>
      </c>
      <c r="J1846" s="56"/>
      <c r="K1846" s="56"/>
      <c r="L1846" s="56"/>
      <c r="M1846" s="59"/>
    </row>
    <row r="1847" spans="1:18" ht="30" customHeight="1" outlineLevel="4" x14ac:dyDescent="0.25">
      <c r="A1847" s="110">
        <v>71</v>
      </c>
      <c r="B1847" s="121" t="s">
        <v>2639</v>
      </c>
      <c r="C1847" s="106" t="s">
        <v>2408</v>
      </c>
      <c r="D1847" s="53">
        <v>20</v>
      </c>
      <c r="E1847" s="53" t="s">
        <v>4234</v>
      </c>
      <c r="F1847" s="54">
        <v>1160.5999999999999</v>
      </c>
      <c r="G1847" s="98"/>
      <c r="H1847" s="98"/>
      <c r="I1847" s="55" t="e">
        <f t="shared" si="117"/>
        <v>#DIV/0!</v>
      </c>
      <c r="J1847" s="56"/>
      <c r="K1847" s="56"/>
      <c r="L1847" s="56"/>
      <c r="M1847" s="59"/>
    </row>
    <row r="1848" spans="1:18" ht="30" customHeight="1" outlineLevel="4" x14ac:dyDescent="0.25">
      <c r="A1848" s="110">
        <v>72</v>
      </c>
      <c r="B1848" s="121" t="s">
        <v>2640</v>
      </c>
      <c r="C1848" s="106" t="s">
        <v>2408</v>
      </c>
      <c r="D1848" s="53">
        <v>50</v>
      </c>
      <c r="E1848" s="53" t="s">
        <v>724</v>
      </c>
      <c r="F1848" s="54">
        <v>12190</v>
      </c>
      <c r="G1848" s="98"/>
      <c r="H1848" s="98"/>
      <c r="I1848" s="55" t="e">
        <f t="shared" si="117"/>
        <v>#DIV/0!</v>
      </c>
      <c r="J1848" s="56"/>
      <c r="K1848" s="56"/>
      <c r="L1848" s="56"/>
      <c r="M1848" s="59"/>
    </row>
    <row r="1849" spans="1:18" s="34" customFormat="1" ht="30" hidden="1" customHeight="1" outlineLevel="4" x14ac:dyDescent="0.25">
      <c r="A1849" s="110">
        <v>73</v>
      </c>
      <c r="B1849" s="121" t="s">
        <v>2641</v>
      </c>
      <c r="C1849" s="106" t="s">
        <v>2408</v>
      </c>
      <c r="D1849" s="110">
        <v>10</v>
      </c>
      <c r="E1849" s="110" t="s">
        <v>724</v>
      </c>
      <c r="F1849" s="122">
        <v>132500</v>
      </c>
      <c r="G1849" s="122">
        <v>132490</v>
      </c>
      <c r="H1849" s="122">
        <v>10</v>
      </c>
      <c r="I1849" s="123">
        <f t="shared" si="117"/>
        <v>7.5477394520341156E-5</v>
      </c>
      <c r="J1849" s="106" t="s">
        <v>2718</v>
      </c>
      <c r="K1849" s="106" t="s">
        <v>2527</v>
      </c>
      <c r="L1849" s="106" t="s">
        <v>845</v>
      </c>
      <c r="M1849" s="126"/>
      <c r="N1849" s="124">
        <v>43518</v>
      </c>
      <c r="O1849" s="125" t="s">
        <v>3771</v>
      </c>
      <c r="P1849" s="124">
        <v>43830</v>
      </c>
      <c r="Q1849" s="125" t="s">
        <v>3701</v>
      </c>
      <c r="R1849" s="126"/>
    </row>
    <row r="1850" spans="1:18" ht="30" customHeight="1" outlineLevel="4" x14ac:dyDescent="0.25">
      <c r="A1850" s="110">
        <v>74</v>
      </c>
      <c r="B1850" s="121" t="s">
        <v>2642</v>
      </c>
      <c r="C1850" s="106" t="s">
        <v>2408</v>
      </c>
      <c r="D1850" s="53">
        <v>10</v>
      </c>
      <c r="E1850" s="54" t="s">
        <v>4236</v>
      </c>
      <c r="F1850" s="54">
        <v>29044</v>
      </c>
      <c r="G1850" s="98"/>
      <c r="H1850" s="98"/>
      <c r="I1850" s="55" t="e">
        <f t="shared" si="117"/>
        <v>#DIV/0!</v>
      </c>
      <c r="J1850" s="56"/>
      <c r="K1850" s="56"/>
      <c r="L1850" s="56"/>
      <c r="M1850" s="59"/>
    </row>
    <row r="1851" spans="1:18" s="34" customFormat="1" ht="30" hidden="1" customHeight="1" outlineLevel="4" x14ac:dyDescent="0.25">
      <c r="A1851" s="110">
        <v>75</v>
      </c>
      <c r="B1851" s="121" t="s">
        <v>2643</v>
      </c>
      <c r="C1851" s="106" t="s">
        <v>2408</v>
      </c>
      <c r="D1851" s="110">
        <v>5</v>
      </c>
      <c r="E1851" s="110" t="s">
        <v>724</v>
      </c>
      <c r="F1851" s="122">
        <v>67363</v>
      </c>
      <c r="G1851" s="122">
        <v>44999.999999999993</v>
      </c>
      <c r="H1851" s="122">
        <v>22363.000000000007</v>
      </c>
      <c r="I1851" s="123">
        <f t="shared" si="117"/>
        <v>0.49695555555555582</v>
      </c>
      <c r="J1851" s="106" t="s">
        <v>2719</v>
      </c>
      <c r="K1851" s="106" t="s">
        <v>2720</v>
      </c>
      <c r="L1851" s="106" t="s">
        <v>845</v>
      </c>
      <c r="M1851" s="126"/>
      <c r="N1851" s="124">
        <v>43539</v>
      </c>
      <c r="O1851" s="125" t="s">
        <v>3831</v>
      </c>
      <c r="P1851" s="124">
        <v>43830</v>
      </c>
      <c r="Q1851" s="125" t="s">
        <v>3701</v>
      </c>
      <c r="R1851" s="126"/>
    </row>
    <row r="1852" spans="1:18" ht="30" customHeight="1" outlineLevel="4" x14ac:dyDescent="0.25">
      <c r="A1852" s="110">
        <v>76</v>
      </c>
      <c r="B1852" s="121" t="s">
        <v>2644</v>
      </c>
      <c r="C1852" s="106" t="s">
        <v>2408</v>
      </c>
      <c r="D1852" s="53">
        <v>2</v>
      </c>
      <c r="E1852" s="53" t="s">
        <v>724</v>
      </c>
      <c r="F1852" s="54">
        <v>7632.0000000000009</v>
      </c>
      <c r="G1852" s="98"/>
      <c r="H1852" s="98"/>
      <c r="I1852" s="55" t="e">
        <f t="shared" si="117"/>
        <v>#DIV/0!</v>
      </c>
      <c r="J1852" s="56"/>
      <c r="K1852" s="56"/>
      <c r="L1852" s="56"/>
      <c r="M1852" s="59"/>
    </row>
    <row r="1853" spans="1:18" ht="45" customHeight="1" outlineLevel="4" x14ac:dyDescent="0.25">
      <c r="A1853" s="110">
        <v>77</v>
      </c>
      <c r="B1853" s="121" t="s">
        <v>2645</v>
      </c>
      <c r="C1853" s="106" t="s">
        <v>2408</v>
      </c>
      <c r="D1853" s="53">
        <v>1</v>
      </c>
      <c r="E1853" s="53" t="s">
        <v>1281</v>
      </c>
      <c r="F1853" s="54">
        <v>1060</v>
      </c>
      <c r="G1853" s="98"/>
      <c r="H1853" s="98"/>
      <c r="I1853" s="55" t="e">
        <f t="shared" si="117"/>
        <v>#DIV/0!</v>
      </c>
      <c r="J1853" s="56"/>
      <c r="K1853" s="56"/>
      <c r="L1853" s="56"/>
      <c r="M1853" s="59"/>
    </row>
    <row r="1854" spans="1:18" s="34" customFormat="1" ht="30" hidden="1" customHeight="1" outlineLevel="4" x14ac:dyDescent="0.25">
      <c r="A1854" s="110">
        <v>78</v>
      </c>
      <c r="B1854" s="121" t="s">
        <v>2646</v>
      </c>
      <c r="C1854" s="106" t="s">
        <v>2408</v>
      </c>
      <c r="D1854" s="110">
        <v>20</v>
      </c>
      <c r="E1854" s="110" t="s">
        <v>724</v>
      </c>
      <c r="F1854" s="122">
        <v>12465.599999999999</v>
      </c>
      <c r="G1854" s="122">
        <v>12460</v>
      </c>
      <c r="H1854" s="122">
        <v>5.5999999999985448</v>
      </c>
      <c r="I1854" s="123">
        <f t="shared" si="117"/>
        <v>4.4943820224707421E-4</v>
      </c>
      <c r="J1854" s="106" t="s">
        <v>2719</v>
      </c>
      <c r="K1854" s="106" t="s">
        <v>2527</v>
      </c>
      <c r="L1854" s="106" t="s">
        <v>845</v>
      </c>
      <c r="M1854" s="126"/>
      <c r="N1854" s="124">
        <v>43558</v>
      </c>
      <c r="O1854" s="125" t="s">
        <v>3914</v>
      </c>
      <c r="P1854" s="124">
        <v>43830</v>
      </c>
      <c r="Q1854" s="125" t="s">
        <v>3701</v>
      </c>
      <c r="R1854" s="126"/>
    </row>
    <row r="1855" spans="1:18" s="34" customFormat="1" ht="30" hidden="1" customHeight="1" outlineLevel="4" x14ac:dyDescent="0.25">
      <c r="A1855" s="110">
        <v>79</v>
      </c>
      <c r="B1855" s="121" t="s">
        <v>2647</v>
      </c>
      <c r="C1855" s="106" t="s">
        <v>2408</v>
      </c>
      <c r="D1855" s="110">
        <v>2</v>
      </c>
      <c r="E1855" s="110" t="s">
        <v>724</v>
      </c>
      <c r="F1855" s="122">
        <v>27777.200000000004</v>
      </c>
      <c r="G1855" s="122">
        <v>26000</v>
      </c>
      <c r="H1855" s="122">
        <v>1777.2000000000044</v>
      </c>
      <c r="I1855" s="123">
        <f t="shared" si="117"/>
        <v>6.835384615384632E-2</v>
      </c>
      <c r="J1855" s="106" t="s">
        <v>2719</v>
      </c>
      <c r="K1855" s="106" t="s">
        <v>2527</v>
      </c>
      <c r="L1855" s="106" t="s">
        <v>845</v>
      </c>
      <c r="M1855" s="126"/>
      <c r="N1855" s="124">
        <v>43558</v>
      </c>
      <c r="O1855" s="125" t="s">
        <v>3914</v>
      </c>
      <c r="P1855" s="124">
        <v>43830</v>
      </c>
      <c r="Q1855" s="125" t="s">
        <v>3701</v>
      </c>
      <c r="R1855" s="126"/>
    </row>
    <row r="1856" spans="1:18" s="34" customFormat="1" ht="30" hidden="1" customHeight="1" outlineLevel="4" x14ac:dyDescent="0.25">
      <c r="A1856" s="110">
        <v>80</v>
      </c>
      <c r="B1856" s="121" t="s">
        <v>2648</v>
      </c>
      <c r="C1856" s="106" t="s">
        <v>2408</v>
      </c>
      <c r="D1856" s="110">
        <v>100</v>
      </c>
      <c r="E1856" s="110" t="s">
        <v>724</v>
      </c>
      <c r="F1856" s="122">
        <v>1605</v>
      </c>
      <c r="G1856" s="122">
        <v>1600</v>
      </c>
      <c r="H1856" s="122">
        <v>5</v>
      </c>
      <c r="I1856" s="123">
        <f t="shared" si="117"/>
        <v>3.1250000000000002E-3</v>
      </c>
      <c r="J1856" s="106" t="s">
        <v>2719</v>
      </c>
      <c r="K1856" s="106" t="s">
        <v>2527</v>
      </c>
      <c r="L1856" s="106" t="s">
        <v>845</v>
      </c>
      <c r="M1856" s="126"/>
      <c r="N1856" s="124">
        <v>43558</v>
      </c>
      <c r="O1856" s="125" t="s">
        <v>3914</v>
      </c>
      <c r="P1856" s="124">
        <v>43830</v>
      </c>
      <c r="Q1856" s="125" t="s">
        <v>3701</v>
      </c>
      <c r="R1856" s="126"/>
    </row>
    <row r="1857" spans="1:18" ht="30" customHeight="1" outlineLevel="4" x14ac:dyDescent="0.25">
      <c r="A1857" s="110">
        <v>81</v>
      </c>
      <c r="B1857" s="121" t="s">
        <v>2649</v>
      </c>
      <c r="C1857" s="106" t="s">
        <v>2408</v>
      </c>
      <c r="D1857" s="53">
        <v>1</v>
      </c>
      <c r="E1857" s="53" t="s">
        <v>724</v>
      </c>
      <c r="F1857" s="54">
        <v>5671.0000000000009</v>
      </c>
      <c r="G1857" s="98"/>
      <c r="H1857" s="98"/>
      <c r="I1857" s="55" t="e">
        <f t="shared" si="117"/>
        <v>#DIV/0!</v>
      </c>
      <c r="J1857" s="56"/>
      <c r="K1857" s="56"/>
      <c r="L1857" s="56"/>
      <c r="M1857" s="59"/>
    </row>
    <row r="1858" spans="1:18" ht="30" customHeight="1" outlineLevel="4" x14ac:dyDescent="0.25">
      <c r="A1858" s="110">
        <v>82</v>
      </c>
      <c r="B1858" s="121" t="s">
        <v>2650</v>
      </c>
      <c r="C1858" s="106" t="s">
        <v>2408</v>
      </c>
      <c r="D1858" s="53">
        <v>3</v>
      </c>
      <c r="E1858" s="53" t="s">
        <v>724</v>
      </c>
      <c r="F1858" s="54">
        <v>7874.9999999999982</v>
      </c>
      <c r="G1858" s="98"/>
      <c r="H1858" s="98"/>
      <c r="I1858" s="55" t="e">
        <f t="shared" si="117"/>
        <v>#DIV/0!</v>
      </c>
      <c r="J1858" s="56"/>
      <c r="K1858" s="56"/>
      <c r="L1858" s="56"/>
      <c r="M1858" s="59"/>
    </row>
    <row r="1859" spans="1:18" ht="30" customHeight="1" outlineLevel="4" x14ac:dyDescent="0.25">
      <c r="A1859" s="110">
        <v>83</v>
      </c>
      <c r="B1859" s="121" t="s">
        <v>2651</v>
      </c>
      <c r="C1859" s="106" t="s">
        <v>2408</v>
      </c>
      <c r="D1859" s="53">
        <v>2</v>
      </c>
      <c r="E1859" s="53" t="s">
        <v>724</v>
      </c>
      <c r="F1859" s="54">
        <v>3498.0000000000005</v>
      </c>
      <c r="G1859" s="98"/>
      <c r="H1859" s="98"/>
      <c r="I1859" s="55" t="e">
        <f t="shared" si="117"/>
        <v>#DIV/0!</v>
      </c>
      <c r="J1859" s="56"/>
      <c r="K1859" s="56"/>
      <c r="L1859" s="56"/>
      <c r="M1859" s="59"/>
    </row>
    <row r="1860" spans="1:18" ht="30" customHeight="1" outlineLevel="4" x14ac:dyDescent="0.25">
      <c r="A1860" s="110">
        <v>84</v>
      </c>
      <c r="B1860" s="121" t="s">
        <v>2642</v>
      </c>
      <c r="C1860" s="106" t="s">
        <v>2408</v>
      </c>
      <c r="D1860" s="53">
        <v>1</v>
      </c>
      <c r="E1860" s="53" t="s">
        <v>724</v>
      </c>
      <c r="F1860" s="54">
        <v>2650</v>
      </c>
      <c r="G1860" s="98"/>
      <c r="H1860" s="98"/>
      <c r="I1860" s="55" t="e">
        <f t="shared" si="117"/>
        <v>#DIV/0!</v>
      </c>
      <c r="J1860" s="56"/>
      <c r="K1860" s="56"/>
      <c r="L1860" s="56"/>
      <c r="M1860" s="59"/>
    </row>
    <row r="1861" spans="1:18" ht="30" customHeight="1" outlineLevel="4" x14ac:dyDescent="0.25">
      <c r="A1861" s="110">
        <v>85</v>
      </c>
      <c r="B1861" s="121" t="s">
        <v>2652</v>
      </c>
      <c r="C1861" s="106" t="s">
        <v>2408</v>
      </c>
      <c r="D1861" s="53">
        <v>1</v>
      </c>
      <c r="E1861" s="53" t="s">
        <v>4237</v>
      </c>
      <c r="F1861" s="54">
        <v>15899.999999999998</v>
      </c>
      <c r="G1861" s="98"/>
      <c r="H1861" s="98"/>
      <c r="I1861" s="55" t="e">
        <f t="shared" si="117"/>
        <v>#DIV/0!</v>
      </c>
      <c r="J1861" s="56"/>
      <c r="K1861" s="56"/>
      <c r="L1861" s="56"/>
      <c r="M1861" s="59"/>
    </row>
    <row r="1862" spans="1:18" s="34" customFormat="1" ht="30" hidden="1" customHeight="1" outlineLevel="4" x14ac:dyDescent="0.25">
      <c r="A1862" s="110">
        <v>86</v>
      </c>
      <c r="B1862" s="121" t="s">
        <v>2653</v>
      </c>
      <c r="C1862" s="106" t="s">
        <v>2408</v>
      </c>
      <c r="D1862" s="110">
        <v>9</v>
      </c>
      <c r="E1862" s="110" t="s">
        <v>724</v>
      </c>
      <c r="F1862" s="122">
        <v>22315.95</v>
      </c>
      <c r="G1862" s="122">
        <v>21600</v>
      </c>
      <c r="H1862" s="122">
        <v>715.95000000000073</v>
      </c>
      <c r="I1862" s="123">
        <f t="shared" si="117"/>
        <v>3.3145833333333367E-2</v>
      </c>
      <c r="J1862" s="106" t="s">
        <v>2718</v>
      </c>
      <c r="K1862" s="106" t="s">
        <v>2720</v>
      </c>
      <c r="L1862" s="106" t="s">
        <v>845</v>
      </c>
      <c r="M1862" s="126"/>
      <c r="N1862" s="124">
        <v>43517</v>
      </c>
      <c r="O1862" s="125" t="s">
        <v>3774</v>
      </c>
      <c r="P1862" s="124">
        <v>43830</v>
      </c>
      <c r="Q1862" s="125" t="s">
        <v>3701</v>
      </c>
      <c r="R1862" s="126"/>
    </row>
    <row r="1863" spans="1:18" s="34" customFormat="1" ht="30" hidden="1" customHeight="1" outlineLevel="4" x14ac:dyDescent="0.25">
      <c r="A1863" s="110">
        <v>87</v>
      </c>
      <c r="B1863" s="121" t="s">
        <v>2654</v>
      </c>
      <c r="C1863" s="106" t="s">
        <v>2408</v>
      </c>
      <c r="D1863" s="110">
        <v>9</v>
      </c>
      <c r="E1863" s="110" t="s">
        <v>724</v>
      </c>
      <c r="F1863" s="122">
        <v>14310.000000000002</v>
      </c>
      <c r="G1863" s="122">
        <v>13500</v>
      </c>
      <c r="H1863" s="122">
        <v>810.00000000000182</v>
      </c>
      <c r="I1863" s="123">
        <f t="shared" si="117"/>
        <v>6.0000000000000137E-2</v>
      </c>
      <c r="J1863" s="106" t="s">
        <v>2718</v>
      </c>
      <c r="K1863" s="106" t="s">
        <v>2720</v>
      </c>
      <c r="L1863" s="106" t="s">
        <v>845</v>
      </c>
      <c r="M1863" s="126"/>
      <c r="N1863" s="124">
        <v>43517</v>
      </c>
      <c r="O1863" s="125" t="s">
        <v>3774</v>
      </c>
      <c r="P1863" s="124">
        <v>43830</v>
      </c>
      <c r="Q1863" s="125" t="s">
        <v>3701</v>
      </c>
      <c r="R1863" s="126"/>
    </row>
    <row r="1864" spans="1:18" ht="30" customHeight="1" outlineLevel="4" x14ac:dyDescent="0.25">
      <c r="A1864" s="110">
        <v>88</v>
      </c>
      <c r="B1864" s="121" t="s">
        <v>2655</v>
      </c>
      <c r="C1864" s="106" t="s">
        <v>2408</v>
      </c>
      <c r="D1864" s="53">
        <v>12</v>
      </c>
      <c r="E1864" s="53" t="s">
        <v>724</v>
      </c>
      <c r="F1864" s="54">
        <v>25440</v>
      </c>
      <c r="G1864" s="98"/>
      <c r="H1864" s="98"/>
      <c r="I1864" s="55" t="e">
        <f t="shared" si="117"/>
        <v>#DIV/0!</v>
      </c>
      <c r="J1864" s="56"/>
      <c r="K1864" s="56"/>
      <c r="L1864" s="56"/>
      <c r="M1864" s="59"/>
    </row>
    <row r="1865" spans="1:18" s="34" customFormat="1" ht="30" hidden="1" customHeight="1" outlineLevel="4" x14ac:dyDescent="0.25">
      <c r="A1865" s="110">
        <v>89</v>
      </c>
      <c r="B1865" s="121" t="s">
        <v>2656</v>
      </c>
      <c r="C1865" s="106" t="s">
        <v>2408</v>
      </c>
      <c r="D1865" s="110">
        <v>1</v>
      </c>
      <c r="E1865" s="110" t="s">
        <v>724</v>
      </c>
      <c r="F1865" s="122">
        <v>8480</v>
      </c>
      <c r="G1865" s="122">
        <v>8000</v>
      </c>
      <c r="H1865" s="122">
        <v>480</v>
      </c>
      <c r="I1865" s="123">
        <f t="shared" si="117"/>
        <v>0.06</v>
      </c>
      <c r="J1865" s="106" t="s">
        <v>2718</v>
      </c>
      <c r="K1865" s="106" t="s">
        <v>2720</v>
      </c>
      <c r="L1865" s="106" t="s">
        <v>845</v>
      </c>
      <c r="M1865" s="126"/>
      <c r="N1865" s="124">
        <v>43517</v>
      </c>
      <c r="O1865" s="125" t="s">
        <v>3774</v>
      </c>
      <c r="P1865" s="124">
        <v>43830</v>
      </c>
      <c r="Q1865" s="125" t="s">
        <v>3701</v>
      </c>
      <c r="R1865" s="126"/>
    </row>
    <row r="1866" spans="1:18" ht="30" customHeight="1" outlineLevel="4" x14ac:dyDescent="0.25">
      <c r="A1866" s="110">
        <v>90</v>
      </c>
      <c r="B1866" s="121" t="s">
        <v>2657</v>
      </c>
      <c r="C1866" s="106" t="s">
        <v>2408</v>
      </c>
      <c r="D1866" s="53">
        <v>1</v>
      </c>
      <c r="E1866" s="53" t="s">
        <v>1281</v>
      </c>
      <c r="F1866" s="54">
        <v>5300</v>
      </c>
      <c r="G1866" s="98"/>
      <c r="H1866" s="98"/>
      <c r="I1866" s="55" t="e">
        <f t="shared" si="117"/>
        <v>#DIV/0!</v>
      </c>
      <c r="J1866" s="56"/>
      <c r="K1866" s="56"/>
      <c r="L1866" s="56"/>
      <c r="M1866" s="59"/>
    </row>
    <row r="1867" spans="1:18" ht="30" customHeight="1" outlineLevel="4" x14ac:dyDescent="0.25">
      <c r="A1867" s="110">
        <v>91</v>
      </c>
      <c r="B1867" s="121" t="s">
        <v>2658</v>
      </c>
      <c r="C1867" s="106" t="s">
        <v>2408</v>
      </c>
      <c r="D1867" s="53">
        <v>1</v>
      </c>
      <c r="E1867" s="53" t="s">
        <v>724</v>
      </c>
      <c r="F1867" s="54">
        <v>37098.94</v>
      </c>
      <c r="G1867" s="98"/>
      <c r="H1867" s="98"/>
      <c r="I1867" s="55" t="e">
        <f t="shared" si="117"/>
        <v>#DIV/0!</v>
      </c>
      <c r="J1867" s="56"/>
      <c r="K1867" s="56"/>
      <c r="L1867" s="56"/>
      <c r="M1867" s="59"/>
    </row>
    <row r="1868" spans="1:18" ht="30" customHeight="1" outlineLevel="4" x14ac:dyDescent="0.25">
      <c r="A1868" s="110">
        <v>92</v>
      </c>
      <c r="B1868" s="121" t="s">
        <v>2659</v>
      </c>
      <c r="C1868" s="106" t="s">
        <v>2408</v>
      </c>
      <c r="D1868" s="53">
        <v>1</v>
      </c>
      <c r="E1868" s="110" t="s">
        <v>1569</v>
      </c>
      <c r="F1868" s="54">
        <v>10070.000000000002</v>
      </c>
      <c r="G1868" s="98"/>
      <c r="H1868" s="98"/>
      <c r="I1868" s="55" t="e">
        <f t="shared" si="117"/>
        <v>#DIV/0!</v>
      </c>
      <c r="J1868" s="56"/>
      <c r="K1868" s="56"/>
      <c r="L1868" s="56"/>
      <c r="M1868" s="59"/>
    </row>
    <row r="1869" spans="1:18" ht="30" customHeight="1" outlineLevel="4" x14ac:dyDescent="0.25">
      <c r="A1869" s="110">
        <v>93</v>
      </c>
      <c r="B1869" s="121" t="s">
        <v>2660</v>
      </c>
      <c r="C1869" s="106" t="s">
        <v>2408</v>
      </c>
      <c r="D1869" s="53">
        <v>20</v>
      </c>
      <c r="E1869" s="53" t="s">
        <v>4234</v>
      </c>
      <c r="F1869" s="54">
        <v>63112.399999999994</v>
      </c>
      <c r="G1869" s="98"/>
      <c r="H1869" s="98"/>
      <c r="I1869" s="55" t="e">
        <f t="shared" si="117"/>
        <v>#DIV/0!</v>
      </c>
      <c r="J1869" s="56"/>
      <c r="K1869" s="56"/>
      <c r="L1869" s="56"/>
      <c r="M1869" s="59"/>
    </row>
    <row r="1870" spans="1:18" ht="30" customHeight="1" outlineLevel="4" x14ac:dyDescent="0.25">
      <c r="A1870" s="110">
        <v>94</v>
      </c>
      <c r="B1870" s="121" t="s">
        <v>2661</v>
      </c>
      <c r="C1870" s="106" t="s">
        <v>2408</v>
      </c>
      <c r="D1870" s="53">
        <v>20</v>
      </c>
      <c r="E1870" s="53" t="s">
        <v>4234</v>
      </c>
      <c r="F1870" s="54">
        <v>47954.399999999994</v>
      </c>
      <c r="G1870" s="98"/>
      <c r="H1870" s="98"/>
      <c r="I1870" s="55" t="e">
        <f t="shared" si="117"/>
        <v>#DIV/0!</v>
      </c>
      <c r="J1870" s="56"/>
      <c r="K1870" s="56"/>
      <c r="L1870" s="56"/>
      <c r="M1870" s="59"/>
    </row>
    <row r="1871" spans="1:18" ht="30" customHeight="1" outlineLevel="4" x14ac:dyDescent="0.25">
      <c r="A1871" s="110">
        <v>95</v>
      </c>
      <c r="B1871" s="121" t="s">
        <v>2662</v>
      </c>
      <c r="C1871" s="106" t="s">
        <v>2408</v>
      </c>
      <c r="D1871" s="53">
        <v>1</v>
      </c>
      <c r="E1871" s="53" t="s">
        <v>724</v>
      </c>
      <c r="F1871" s="54">
        <v>13674.000000000002</v>
      </c>
      <c r="G1871" s="98"/>
      <c r="H1871" s="98"/>
      <c r="I1871" s="55" t="e">
        <f t="shared" si="117"/>
        <v>#DIV/0!</v>
      </c>
      <c r="J1871" s="56"/>
      <c r="K1871" s="56"/>
      <c r="L1871" s="56"/>
      <c r="M1871" s="59"/>
    </row>
    <row r="1872" spans="1:18" ht="30" customHeight="1" outlineLevel="4" x14ac:dyDescent="0.25">
      <c r="A1872" s="110">
        <v>96</v>
      </c>
      <c r="B1872" s="121" t="s">
        <v>2663</v>
      </c>
      <c r="C1872" s="106" t="s">
        <v>2408</v>
      </c>
      <c r="D1872" s="53">
        <v>3</v>
      </c>
      <c r="E1872" s="53" t="s">
        <v>4238</v>
      </c>
      <c r="F1872" s="54">
        <v>5390.0999999999995</v>
      </c>
      <c r="G1872" s="98"/>
      <c r="H1872" s="98"/>
      <c r="I1872" s="55" t="e">
        <f t="shared" si="117"/>
        <v>#DIV/0!</v>
      </c>
      <c r="J1872" s="56"/>
      <c r="K1872" s="56"/>
      <c r="L1872" s="56"/>
      <c r="M1872" s="59"/>
    </row>
    <row r="1873" spans="1:18" ht="30" customHeight="1" outlineLevel="4" x14ac:dyDescent="0.25">
      <c r="A1873" s="110">
        <v>97</v>
      </c>
      <c r="B1873" s="121" t="s">
        <v>2664</v>
      </c>
      <c r="C1873" s="106" t="s">
        <v>2408</v>
      </c>
      <c r="D1873" s="53">
        <v>3</v>
      </c>
      <c r="E1873" s="53" t="s">
        <v>2713</v>
      </c>
      <c r="F1873" s="54">
        <v>1908.0000000000005</v>
      </c>
      <c r="G1873" s="98"/>
      <c r="H1873" s="98"/>
      <c r="I1873" s="55" t="e">
        <f t="shared" si="117"/>
        <v>#DIV/0!</v>
      </c>
      <c r="J1873" s="56"/>
      <c r="K1873" s="56"/>
      <c r="L1873" s="56"/>
      <c r="M1873" s="59"/>
    </row>
    <row r="1874" spans="1:18" ht="30" customHeight="1" outlineLevel="4" x14ac:dyDescent="0.25">
      <c r="A1874" s="110">
        <v>98</v>
      </c>
      <c r="B1874" s="121" t="s">
        <v>2665</v>
      </c>
      <c r="C1874" s="106" t="s">
        <v>2408</v>
      </c>
      <c r="D1874" s="53">
        <v>2</v>
      </c>
      <c r="E1874" s="53" t="s">
        <v>2714</v>
      </c>
      <c r="F1874" s="54">
        <v>5936.0000000000009</v>
      </c>
      <c r="G1874" s="98"/>
      <c r="H1874" s="98"/>
      <c r="I1874" s="55" t="e">
        <f t="shared" si="117"/>
        <v>#DIV/0!</v>
      </c>
      <c r="J1874" s="56"/>
      <c r="K1874" s="56"/>
      <c r="L1874" s="56"/>
      <c r="M1874" s="59"/>
    </row>
    <row r="1875" spans="1:18" ht="30" customHeight="1" outlineLevel="4" x14ac:dyDescent="0.25">
      <c r="A1875" s="110">
        <v>99</v>
      </c>
      <c r="B1875" s="121" t="s">
        <v>2666</v>
      </c>
      <c r="C1875" s="106" t="s">
        <v>2408</v>
      </c>
      <c r="D1875" s="53">
        <v>2</v>
      </c>
      <c r="E1875" s="53" t="s">
        <v>4237</v>
      </c>
      <c r="F1875" s="54">
        <v>3334.76</v>
      </c>
      <c r="G1875" s="98"/>
      <c r="H1875" s="98"/>
      <c r="I1875" s="55" t="e">
        <f t="shared" si="117"/>
        <v>#DIV/0!</v>
      </c>
      <c r="J1875" s="56"/>
      <c r="K1875" s="56"/>
      <c r="L1875" s="56"/>
      <c r="M1875" s="59"/>
    </row>
    <row r="1876" spans="1:18" ht="30" customHeight="1" outlineLevel="4" x14ac:dyDescent="0.25">
      <c r="A1876" s="110">
        <v>100</v>
      </c>
      <c r="B1876" s="121" t="s">
        <v>2667</v>
      </c>
      <c r="C1876" s="106" t="s">
        <v>2408</v>
      </c>
      <c r="D1876" s="53">
        <v>5</v>
      </c>
      <c r="E1876" s="53" t="s">
        <v>4234</v>
      </c>
      <c r="F1876" s="54">
        <v>4770.0000000000009</v>
      </c>
      <c r="G1876" s="98"/>
      <c r="H1876" s="98"/>
      <c r="I1876" s="55" t="e">
        <f t="shared" si="117"/>
        <v>#DIV/0!</v>
      </c>
      <c r="J1876" s="56"/>
      <c r="K1876" s="56"/>
      <c r="L1876" s="56"/>
      <c r="M1876" s="59"/>
    </row>
    <row r="1877" spans="1:18" s="34" customFormat="1" ht="30" hidden="1" customHeight="1" outlineLevel="4" x14ac:dyDescent="0.25">
      <c r="A1877" s="110">
        <v>101</v>
      </c>
      <c r="B1877" s="121" t="s">
        <v>2668</v>
      </c>
      <c r="C1877" s="106" t="s">
        <v>2408</v>
      </c>
      <c r="D1877" s="110">
        <v>7</v>
      </c>
      <c r="E1877" s="110" t="s">
        <v>724</v>
      </c>
      <c r="F1877" s="122">
        <v>12243.000000000002</v>
      </c>
      <c r="G1877" s="122">
        <v>12236</v>
      </c>
      <c r="H1877" s="122">
        <v>7.000000000001819</v>
      </c>
      <c r="I1877" s="123">
        <f t="shared" si="117"/>
        <v>5.7208237986284887E-4</v>
      </c>
      <c r="J1877" s="106" t="s">
        <v>2718</v>
      </c>
      <c r="K1877" s="106" t="s">
        <v>2527</v>
      </c>
      <c r="L1877" s="106" t="s">
        <v>845</v>
      </c>
      <c r="M1877" s="126"/>
      <c r="N1877" s="124">
        <v>43518</v>
      </c>
      <c r="O1877" s="125" t="s">
        <v>3771</v>
      </c>
      <c r="P1877" s="124">
        <v>43830</v>
      </c>
      <c r="Q1877" s="125" t="s">
        <v>3701</v>
      </c>
      <c r="R1877" s="126"/>
    </row>
    <row r="1878" spans="1:18" ht="30" customHeight="1" outlineLevel="4" x14ac:dyDescent="0.25">
      <c r="A1878" s="110">
        <v>102</v>
      </c>
      <c r="B1878" s="121" t="s">
        <v>2669</v>
      </c>
      <c r="C1878" s="106" t="s">
        <v>2408</v>
      </c>
      <c r="D1878" s="53">
        <v>30</v>
      </c>
      <c r="E1878" s="53" t="s">
        <v>2710</v>
      </c>
      <c r="F1878" s="54">
        <v>3180.0000000000005</v>
      </c>
      <c r="G1878" s="98"/>
      <c r="H1878" s="98"/>
      <c r="I1878" s="55" t="e">
        <f t="shared" si="117"/>
        <v>#DIV/0!</v>
      </c>
      <c r="J1878" s="56"/>
      <c r="K1878" s="56"/>
      <c r="L1878" s="56"/>
      <c r="M1878" s="59"/>
    </row>
    <row r="1879" spans="1:18" ht="30" customHeight="1" outlineLevel="4" x14ac:dyDescent="0.25">
      <c r="A1879" s="110">
        <v>103</v>
      </c>
      <c r="B1879" s="121" t="s">
        <v>2670</v>
      </c>
      <c r="C1879" s="106" t="s">
        <v>2408</v>
      </c>
      <c r="D1879" s="53">
        <v>3</v>
      </c>
      <c r="E1879" s="53" t="s">
        <v>724</v>
      </c>
      <c r="F1879" s="54">
        <v>7950</v>
      </c>
      <c r="G1879" s="98"/>
      <c r="H1879" s="98"/>
      <c r="I1879" s="55" t="e">
        <f t="shared" si="117"/>
        <v>#DIV/0!</v>
      </c>
      <c r="J1879" s="56"/>
      <c r="K1879" s="56"/>
      <c r="L1879" s="56"/>
      <c r="M1879" s="59"/>
    </row>
    <row r="1880" spans="1:18" ht="30" customHeight="1" outlineLevel="4" x14ac:dyDescent="0.25">
      <c r="A1880" s="110">
        <v>104</v>
      </c>
      <c r="B1880" s="121" t="s">
        <v>2671</v>
      </c>
      <c r="C1880" s="106" t="s">
        <v>2408</v>
      </c>
      <c r="D1880" s="53">
        <v>1</v>
      </c>
      <c r="E1880" s="53" t="s">
        <v>4234</v>
      </c>
      <c r="F1880" s="54">
        <v>14310.000000000002</v>
      </c>
      <c r="G1880" s="98"/>
      <c r="H1880" s="98"/>
      <c r="I1880" s="55" t="e">
        <f t="shared" si="117"/>
        <v>#DIV/0!</v>
      </c>
      <c r="J1880" s="56"/>
      <c r="K1880" s="56"/>
      <c r="L1880" s="56"/>
      <c r="M1880" s="59"/>
    </row>
    <row r="1881" spans="1:18" ht="30" customHeight="1" outlineLevel="4" x14ac:dyDescent="0.25">
      <c r="A1881" s="110">
        <v>105</v>
      </c>
      <c r="B1881" s="121" t="s">
        <v>2671</v>
      </c>
      <c r="C1881" s="106" t="s">
        <v>2408</v>
      </c>
      <c r="D1881" s="53">
        <v>300</v>
      </c>
      <c r="E1881" s="53" t="s">
        <v>724</v>
      </c>
      <c r="F1881" s="54">
        <v>15900.000000000002</v>
      </c>
      <c r="G1881" s="98"/>
      <c r="H1881" s="98"/>
      <c r="I1881" s="55" t="e">
        <f t="shared" si="117"/>
        <v>#DIV/0!</v>
      </c>
      <c r="J1881" s="56"/>
      <c r="K1881" s="56"/>
      <c r="L1881" s="56"/>
      <c r="M1881" s="59"/>
    </row>
    <row r="1882" spans="1:18" ht="30" customHeight="1" outlineLevel="4" x14ac:dyDescent="0.25">
      <c r="A1882" s="110">
        <v>106</v>
      </c>
      <c r="B1882" s="121" t="s">
        <v>2672</v>
      </c>
      <c r="C1882" s="106" t="s">
        <v>2408</v>
      </c>
      <c r="D1882" s="53">
        <v>15</v>
      </c>
      <c r="E1882" s="53" t="s">
        <v>4237</v>
      </c>
      <c r="F1882" s="54">
        <v>2385.0000000000005</v>
      </c>
      <c r="G1882" s="98"/>
      <c r="H1882" s="98"/>
      <c r="I1882" s="55" t="e">
        <f t="shared" si="117"/>
        <v>#DIV/0!</v>
      </c>
      <c r="J1882" s="56"/>
      <c r="K1882" s="56"/>
      <c r="L1882" s="56"/>
      <c r="M1882" s="59"/>
    </row>
    <row r="1883" spans="1:18" ht="30" customHeight="1" outlineLevel="4" x14ac:dyDescent="0.25">
      <c r="A1883" s="110">
        <v>107</v>
      </c>
      <c r="B1883" s="121" t="s">
        <v>2673</v>
      </c>
      <c r="C1883" s="106" t="s">
        <v>2408</v>
      </c>
      <c r="D1883" s="53">
        <v>17</v>
      </c>
      <c r="E1883" s="53" t="s">
        <v>4234</v>
      </c>
      <c r="F1883" s="54">
        <v>3243.6000000000004</v>
      </c>
      <c r="G1883" s="98"/>
      <c r="H1883" s="98"/>
      <c r="I1883" s="55" t="e">
        <f t="shared" si="117"/>
        <v>#DIV/0!</v>
      </c>
      <c r="J1883" s="56"/>
      <c r="K1883" s="56"/>
      <c r="L1883" s="56"/>
      <c r="M1883" s="59"/>
    </row>
    <row r="1884" spans="1:18" ht="30" customHeight="1" outlineLevel="4" x14ac:dyDescent="0.25">
      <c r="A1884" s="110">
        <v>108</v>
      </c>
      <c r="B1884" s="121" t="s">
        <v>2674</v>
      </c>
      <c r="C1884" s="106" t="s">
        <v>2408</v>
      </c>
      <c r="D1884" s="53">
        <v>100</v>
      </c>
      <c r="E1884" s="53" t="s">
        <v>2715</v>
      </c>
      <c r="F1884" s="54">
        <v>2678</v>
      </c>
      <c r="G1884" s="98"/>
      <c r="H1884" s="98"/>
      <c r="I1884" s="55" t="e">
        <f t="shared" si="117"/>
        <v>#DIV/0!</v>
      </c>
      <c r="J1884" s="56"/>
      <c r="K1884" s="56"/>
      <c r="L1884" s="56"/>
      <c r="M1884" s="59"/>
    </row>
    <row r="1885" spans="1:18" ht="30" customHeight="1" outlineLevel="4" x14ac:dyDescent="0.25">
      <c r="A1885" s="110">
        <v>109</v>
      </c>
      <c r="B1885" s="121" t="s">
        <v>2675</v>
      </c>
      <c r="C1885" s="106" t="s">
        <v>2408</v>
      </c>
      <c r="D1885" s="53">
        <v>1</v>
      </c>
      <c r="E1885" s="53" t="s">
        <v>724</v>
      </c>
      <c r="F1885" s="54">
        <v>1800</v>
      </c>
      <c r="G1885" s="98"/>
      <c r="H1885" s="98"/>
      <c r="I1885" s="55" t="e">
        <f t="shared" si="117"/>
        <v>#DIV/0!</v>
      </c>
      <c r="J1885" s="56"/>
      <c r="K1885" s="56"/>
      <c r="L1885" s="56"/>
      <c r="M1885" s="59"/>
    </row>
    <row r="1886" spans="1:18" ht="30" customHeight="1" outlineLevel="4" x14ac:dyDescent="0.25">
      <c r="A1886" s="110">
        <v>110</v>
      </c>
      <c r="B1886" s="121" t="s">
        <v>2676</v>
      </c>
      <c r="C1886" s="106" t="s">
        <v>2408</v>
      </c>
      <c r="D1886" s="53">
        <v>300</v>
      </c>
      <c r="E1886" s="53" t="s">
        <v>724</v>
      </c>
      <c r="F1886" s="54">
        <v>15900.000000000002</v>
      </c>
      <c r="G1886" s="98"/>
      <c r="H1886" s="98"/>
      <c r="I1886" s="55" t="e">
        <f t="shared" si="117"/>
        <v>#DIV/0!</v>
      </c>
      <c r="J1886" s="56"/>
      <c r="K1886" s="56"/>
      <c r="L1886" s="56"/>
      <c r="M1886" s="59"/>
    </row>
    <row r="1887" spans="1:18" ht="30" customHeight="1" outlineLevel="4" x14ac:dyDescent="0.25">
      <c r="A1887" s="110">
        <v>111</v>
      </c>
      <c r="B1887" s="121" t="s">
        <v>2676</v>
      </c>
      <c r="C1887" s="106" t="s">
        <v>2408</v>
      </c>
      <c r="D1887" s="53">
        <v>300</v>
      </c>
      <c r="E1887" s="53" t="s">
        <v>724</v>
      </c>
      <c r="F1887" s="54">
        <v>6360</v>
      </c>
      <c r="G1887" s="98"/>
      <c r="H1887" s="98"/>
      <c r="I1887" s="55" t="e">
        <f t="shared" si="117"/>
        <v>#DIV/0!</v>
      </c>
      <c r="J1887" s="56"/>
      <c r="K1887" s="56"/>
      <c r="L1887" s="56"/>
      <c r="M1887" s="59"/>
    </row>
    <row r="1888" spans="1:18" ht="30" customHeight="1" outlineLevel="4" x14ac:dyDescent="0.25">
      <c r="A1888" s="110">
        <v>112</v>
      </c>
      <c r="B1888" s="121" t="s">
        <v>2677</v>
      </c>
      <c r="C1888" s="106" t="s">
        <v>2408</v>
      </c>
      <c r="D1888" s="53">
        <v>20</v>
      </c>
      <c r="E1888" s="53" t="s">
        <v>2714</v>
      </c>
      <c r="F1888" s="54">
        <v>20140</v>
      </c>
      <c r="G1888" s="98"/>
      <c r="H1888" s="98"/>
      <c r="I1888" s="55" t="e">
        <f t="shared" si="117"/>
        <v>#DIV/0!</v>
      </c>
      <c r="J1888" s="56"/>
      <c r="K1888" s="56"/>
      <c r="L1888" s="56"/>
      <c r="M1888" s="59"/>
    </row>
    <row r="1889" spans="1:18" ht="30" customHeight="1" outlineLevel="4" x14ac:dyDescent="0.25">
      <c r="A1889" s="110">
        <v>113</v>
      </c>
      <c r="B1889" s="121" t="s">
        <v>2678</v>
      </c>
      <c r="C1889" s="106" t="s">
        <v>2408</v>
      </c>
      <c r="D1889" s="53">
        <v>1</v>
      </c>
      <c r="E1889" s="53" t="s">
        <v>4234</v>
      </c>
      <c r="F1889" s="54">
        <v>6148</v>
      </c>
      <c r="G1889" s="98"/>
      <c r="H1889" s="98"/>
      <c r="I1889" s="55" t="e">
        <f t="shared" si="117"/>
        <v>#DIV/0!</v>
      </c>
      <c r="J1889" s="56"/>
      <c r="K1889" s="56"/>
      <c r="L1889" s="56"/>
      <c r="M1889" s="59"/>
    </row>
    <row r="1890" spans="1:18" ht="30" customHeight="1" outlineLevel="4" x14ac:dyDescent="0.25">
      <c r="A1890" s="110">
        <v>114</v>
      </c>
      <c r="B1890" s="121" t="s">
        <v>2679</v>
      </c>
      <c r="C1890" s="106" t="s">
        <v>2408</v>
      </c>
      <c r="D1890" s="53">
        <v>3</v>
      </c>
      <c r="E1890" s="53" t="s">
        <v>4237</v>
      </c>
      <c r="F1890" s="54">
        <v>2385.0000000000005</v>
      </c>
      <c r="G1890" s="98"/>
      <c r="H1890" s="98"/>
      <c r="I1890" s="55" t="e">
        <f t="shared" si="117"/>
        <v>#DIV/0!</v>
      </c>
      <c r="J1890" s="56"/>
      <c r="K1890" s="56"/>
      <c r="L1890" s="56"/>
      <c r="M1890" s="59"/>
    </row>
    <row r="1891" spans="1:18" ht="30" customHeight="1" outlineLevel="4" x14ac:dyDescent="0.25">
      <c r="A1891" s="110">
        <v>115</v>
      </c>
      <c r="B1891" s="121" t="s">
        <v>2680</v>
      </c>
      <c r="C1891" s="106" t="s">
        <v>2408</v>
      </c>
      <c r="D1891" s="53">
        <v>5</v>
      </c>
      <c r="E1891" s="53" t="s">
        <v>4237</v>
      </c>
      <c r="F1891" s="54">
        <v>8480.0000000000018</v>
      </c>
      <c r="G1891" s="98"/>
      <c r="H1891" s="98"/>
      <c r="I1891" s="55" t="e">
        <f t="shared" si="117"/>
        <v>#DIV/0!</v>
      </c>
      <c r="J1891" s="56"/>
      <c r="K1891" s="56"/>
      <c r="L1891" s="56"/>
      <c r="M1891" s="59"/>
    </row>
    <row r="1892" spans="1:18" ht="30" customHeight="1" outlineLevel="4" x14ac:dyDescent="0.25">
      <c r="A1892" s="110">
        <v>116</v>
      </c>
      <c r="B1892" s="121" t="s">
        <v>2681</v>
      </c>
      <c r="C1892" s="106" t="s">
        <v>2408</v>
      </c>
      <c r="D1892" s="53">
        <v>2</v>
      </c>
      <c r="E1892" s="53" t="s">
        <v>4237</v>
      </c>
      <c r="F1892" s="54">
        <v>5435.68</v>
      </c>
      <c r="G1892" s="98"/>
      <c r="H1892" s="98"/>
      <c r="I1892" s="55" t="e">
        <f t="shared" si="117"/>
        <v>#DIV/0!</v>
      </c>
      <c r="J1892" s="56"/>
      <c r="K1892" s="56"/>
      <c r="L1892" s="56"/>
      <c r="M1892" s="59"/>
    </row>
    <row r="1893" spans="1:18" ht="30" customHeight="1" outlineLevel="4" x14ac:dyDescent="0.25">
      <c r="A1893" s="110">
        <v>117</v>
      </c>
      <c r="B1893" s="121" t="s">
        <v>2681</v>
      </c>
      <c r="C1893" s="106" t="s">
        <v>2408</v>
      </c>
      <c r="D1893" s="53">
        <v>2</v>
      </c>
      <c r="E1893" s="53" t="s">
        <v>4237</v>
      </c>
      <c r="F1893" s="54">
        <v>3945.32</v>
      </c>
      <c r="G1893" s="98"/>
      <c r="H1893" s="98"/>
      <c r="I1893" s="55" t="e">
        <f t="shared" si="117"/>
        <v>#DIV/0!</v>
      </c>
      <c r="J1893" s="56"/>
      <c r="K1893" s="56"/>
      <c r="L1893" s="56"/>
      <c r="M1893" s="59"/>
    </row>
    <row r="1894" spans="1:18" ht="30" customHeight="1" outlineLevel="4" x14ac:dyDescent="0.25">
      <c r="A1894" s="110">
        <v>118</v>
      </c>
      <c r="B1894" s="121" t="s">
        <v>2681</v>
      </c>
      <c r="C1894" s="106" t="s">
        <v>2408</v>
      </c>
      <c r="D1894" s="53">
        <v>2</v>
      </c>
      <c r="E1894" s="53" t="s">
        <v>4237</v>
      </c>
      <c r="F1894" s="54">
        <v>3229.92</v>
      </c>
      <c r="G1894" s="98"/>
      <c r="H1894" s="98"/>
      <c r="I1894" s="55" t="e">
        <f t="shared" si="117"/>
        <v>#DIV/0!</v>
      </c>
      <c r="J1894" s="56"/>
      <c r="K1894" s="56"/>
      <c r="L1894" s="56"/>
      <c r="M1894" s="59"/>
    </row>
    <row r="1895" spans="1:18" ht="30" customHeight="1" outlineLevel="4" x14ac:dyDescent="0.25">
      <c r="A1895" s="110">
        <v>119</v>
      </c>
      <c r="B1895" s="121" t="s">
        <v>2682</v>
      </c>
      <c r="C1895" s="106" t="s">
        <v>2408</v>
      </c>
      <c r="D1895" s="53">
        <v>15</v>
      </c>
      <c r="E1895" s="53" t="s">
        <v>2711</v>
      </c>
      <c r="F1895" s="54">
        <v>65174.099999999991</v>
      </c>
      <c r="G1895" s="98"/>
      <c r="H1895" s="98"/>
      <c r="I1895" s="55" t="e">
        <f t="shared" si="117"/>
        <v>#DIV/0!</v>
      </c>
      <c r="J1895" s="56"/>
      <c r="K1895" s="56"/>
      <c r="L1895" s="56"/>
      <c r="M1895" s="59"/>
    </row>
    <row r="1896" spans="1:18" ht="30" customHeight="1" outlineLevel="4" x14ac:dyDescent="0.25">
      <c r="A1896" s="110">
        <v>120</v>
      </c>
      <c r="B1896" s="121" t="s">
        <v>2683</v>
      </c>
      <c r="C1896" s="106" t="s">
        <v>2408</v>
      </c>
      <c r="D1896" s="53">
        <v>17</v>
      </c>
      <c r="E1896" s="53" t="s">
        <v>2711</v>
      </c>
      <c r="F1896" s="54">
        <v>12181.52</v>
      </c>
      <c r="G1896" s="98"/>
      <c r="H1896" s="98"/>
      <c r="I1896" s="55" t="e">
        <f t="shared" si="117"/>
        <v>#DIV/0!</v>
      </c>
      <c r="J1896" s="56"/>
      <c r="K1896" s="56"/>
      <c r="L1896" s="56"/>
      <c r="M1896" s="59"/>
    </row>
    <row r="1897" spans="1:18" s="34" customFormat="1" ht="30" hidden="1" customHeight="1" outlineLevel="4" x14ac:dyDescent="0.25">
      <c r="A1897" s="110">
        <v>121</v>
      </c>
      <c r="B1897" s="121" t="s">
        <v>2684</v>
      </c>
      <c r="C1897" s="106" t="s">
        <v>2408</v>
      </c>
      <c r="D1897" s="110">
        <v>1</v>
      </c>
      <c r="E1897" s="110" t="s">
        <v>2518</v>
      </c>
      <c r="F1897" s="122">
        <v>50880.000000000007</v>
      </c>
      <c r="G1897" s="122">
        <v>50879</v>
      </c>
      <c r="H1897" s="122">
        <v>1.000000000007276</v>
      </c>
      <c r="I1897" s="123">
        <f t="shared" si="117"/>
        <v>1.9654474341226754E-5</v>
      </c>
      <c r="J1897" s="106" t="s">
        <v>2719</v>
      </c>
      <c r="K1897" s="106" t="s">
        <v>2527</v>
      </c>
      <c r="L1897" s="106" t="s">
        <v>845</v>
      </c>
      <c r="M1897" s="126"/>
      <c r="N1897" s="124">
        <v>43558</v>
      </c>
      <c r="O1897" s="125" t="s">
        <v>3914</v>
      </c>
      <c r="P1897" s="124">
        <v>43830</v>
      </c>
      <c r="Q1897" s="125" t="s">
        <v>3701</v>
      </c>
      <c r="R1897" s="126"/>
    </row>
    <row r="1898" spans="1:18" ht="30" customHeight="1" outlineLevel="4" x14ac:dyDescent="0.25">
      <c r="A1898" s="110">
        <v>122</v>
      </c>
      <c r="B1898" s="121" t="s">
        <v>2685</v>
      </c>
      <c r="C1898" s="106" t="s">
        <v>2408</v>
      </c>
      <c r="D1898" s="53">
        <v>17</v>
      </c>
      <c r="E1898" s="53" t="s">
        <v>2711</v>
      </c>
      <c r="F1898" s="54">
        <v>49681.14</v>
      </c>
      <c r="G1898" s="98"/>
      <c r="H1898" s="98"/>
      <c r="I1898" s="55" t="e">
        <f t="shared" si="117"/>
        <v>#DIV/0!</v>
      </c>
      <c r="J1898" s="56"/>
      <c r="K1898" s="56"/>
      <c r="L1898" s="56"/>
      <c r="M1898" s="59"/>
    </row>
    <row r="1899" spans="1:18" ht="30" customHeight="1" outlineLevel="4" x14ac:dyDescent="0.25">
      <c r="A1899" s="110">
        <v>123</v>
      </c>
      <c r="B1899" s="121" t="s">
        <v>2686</v>
      </c>
      <c r="C1899" s="106" t="s">
        <v>2408</v>
      </c>
      <c r="D1899" s="53">
        <v>1</v>
      </c>
      <c r="E1899" s="53" t="s">
        <v>724</v>
      </c>
      <c r="F1899" s="54">
        <v>848.00000000000011</v>
      </c>
      <c r="G1899" s="98"/>
      <c r="H1899" s="98"/>
      <c r="I1899" s="55" t="e">
        <f t="shared" si="117"/>
        <v>#DIV/0!</v>
      </c>
      <c r="J1899" s="56"/>
      <c r="K1899" s="56"/>
      <c r="L1899" s="56"/>
      <c r="M1899" s="59"/>
    </row>
    <row r="1900" spans="1:18" ht="30" customHeight="1" outlineLevel="4" x14ac:dyDescent="0.25">
      <c r="A1900" s="110">
        <v>124</v>
      </c>
      <c r="B1900" s="121" t="s">
        <v>2687</v>
      </c>
      <c r="C1900" s="106" t="s">
        <v>2408</v>
      </c>
      <c r="D1900" s="53">
        <v>13</v>
      </c>
      <c r="E1900" s="53" t="s">
        <v>2711</v>
      </c>
      <c r="F1900" s="54">
        <v>6890</v>
      </c>
      <c r="G1900" s="98"/>
      <c r="H1900" s="98"/>
      <c r="I1900" s="55" t="e">
        <f t="shared" si="117"/>
        <v>#DIV/0!</v>
      </c>
      <c r="J1900" s="56"/>
      <c r="K1900" s="56"/>
      <c r="L1900" s="56"/>
      <c r="M1900" s="59"/>
    </row>
    <row r="1901" spans="1:18" ht="30" customHeight="1" outlineLevel="4" x14ac:dyDescent="0.25">
      <c r="A1901" s="110">
        <v>125</v>
      </c>
      <c r="B1901" s="121" t="s">
        <v>2688</v>
      </c>
      <c r="C1901" s="106" t="s">
        <v>2408</v>
      </c>
      <c r="D1901" s="53">
        <v>3</v>
      </c>
      <c r="E1901" s="53" t="s">
        <v>4238</v>
      </c>
      <c r="F1901" s="54">
        <v>954.00000000000023</v>
      </c>
      <c r="G1901" s="98"/>
      <c r="H1901" s="98"/>
      <c r="I1901" s="55" t="e">
        <f t="shared" si="117"/>
        <v>#DIV/0!</v>
      </c>
      <c r="J1901" s="56"/>
      <c r="K1901" s="56"/>
      <c r="L1901" s="56"/>
      <c r="M1901" s="59"/>
    </row>
    <row r="1902" spans="1:18" ht="30" customHeight="1" outlineLevel="4" x14ac:dyDescent="0.25">
      <c r="A1902" s="110">
        <v>126</v>
      </c>
      <c r="B1902" s="121" t="s">
        <v>2689</v>
      </c>
      <c r="C1902" s="106" t="s">
        <v>2408</v>
      </c>
      <c r="D1902" s="53">
        <v>5</v>
      </c>
      <c r="E1902" s="53" t="s">
        <v>724</v>
      </c>
      <c r="F1902" s="54">
        <v>2114.7000000000003</v>
      </c>
      <c r="G1902" s="98"/>
      <c r="H1902" s="98"/>
      <c r="I1902" s="55" t="e">
        <f t="shared" si="117"/>
        <v>#DIV/0!</v>
      </c>
      <c r="J1902" s="56"/>
      <c r="K1902" s="56"/>
      <c r="L1902" s="56"/>
      <c r="M1902" s="59"/>
    </row>
    <row r="1903" spans="1:18" ht="30" customHeight="1" outlineLevel="4" x14ac:dyDescent="0.25">
      <c r="A1903" s="110">
        <v>127</v>
      </c>
      <c r="B1903" s="121" t="s">
        <v>2690</v>
      </c>
      <c r="C1903" s="106" t="s">
        <v>2408</v>
      </c>
      <c r="D1903" s="53">
        <v>5</v>
      </c>
      <c r="E1903" s="53" t="s">
        <v>724</v>
      </c>
      <c r="F1903" s="54">
        <v>3948.5</v>
      </c>
      <c r="G1903" s="98"/>
      <c r="H1903" s="98"/>
      <c r="I1903" s="55" t="e">
        <f t="shared" si="117"/>
        <v>#DIV/0!</v>
      </c>
      <c r="J1903" s="56"/>
      <c r="K1903" s="56"/>
      <c r="L1903" s="56"/>
      <c r="M1903" s="59"/>
    </row>
    <row r="1904" spans="1:18" s="34" customFormat="1" ht="45" hidden="1" customHeight="1" outlineLevel="4" x14ac:dyDescent="0.25">
      <c r="A1904" s="110">
        <v>128</v>
      </c>
      <c r="B1904" s="121" t="s">
        <v>2691</v>
      </c>
      <c r="C1904" s="106" t="s">
        <v>2408</v>
      </c>
      <c r="D1904" s="110">
        <v>1785</v>
      </c>
      <c r="E1904" s="110" t="s">
        <v>821</v>
      </c>
      <c r="F1904" s="122">
        <v>81360.3</v>
      </c>
      <c r="G1904" s="122">
        <v>78540</v>
      </c>
      <c r="H1904" s="122">
        <v>2820.3000000000029</v>
      </c>
      <c r="I1904" s="123">
        <f t="shared" si="117"/>
        <v>3.5909090909090946E-2</v>
      </c>
      <c r="J1904" s="106" t="s">
        <v>2721</v>
      </c>
      <c r="K1904" s="106" t="s">
        <v>2722</v>
      </c>
      <c r="L1904" s="106" t="s">
        <v>845</v>
      </c>
      <c r="M1904" s="126"/>
      <c r="N1904" s="124">
        <v>43560</v>
      </c>
      <c r="O1904" s="125" t="s">
        <v>3909</v>
      </c>
      <c r="P1904" s="124">
        <v>43830</v>
      </c>
      <c r="Q1904" s="125" t="s">
        <v>3701</v>
      </c>
      <c r="R1904" s="126"/>
    </row>
    <row r="1905" spans="1:18" s="34" customFormat="1" ht="30" hidden="1" customHeight="1" outlineLevel="4" x14ac:dyDescent="0.25">
      <c r="A1905" s="110">
        <v>129</v>
      </c>
      <c r="B1905" s="121" t="s">
        <v>2692</v>
      </c>
      <c r="C1905" s="106" t="s">
        <v>2408</v>
      </c>
      <c r="D1905" s="110">
        <v>13</v>
      </c>
      <c r="E1905" s="110" t="s">
        <v>724</v>
      </c>
      <c r="F1905" s="122">
        <v>68900</v>
      </c>
      <c r="G1905" s="122">
        <v>67600</v>
      </c>
      <c r="H1905" s="122">
        <v>1300</v>
      </c>
      <c r="I1905" s="123">
        <f t="shared" si="117"/>
        <v>1.9230769230769232E-2</v>
      </c>
      <c r="J1905" s="106" t="s">
        <v>2718</v>
      </c>
      <c r="K1905" s="106" t="s">
        <v>2723</v>
      </c>
      <c r="L1905" s="106" t="s">
        <v>845</v>
      </c>
      <c r="M1905" s="126"/>
      <c r="N1905" s="124">
        <v>43517</v>
      </c>
      <c r="O1905" s="125" t="s">
        <v>3773</v>
      </c>
      <c r="P1905" s="124">
        <v>43830</v>
      </c>
      <c r="Q1905" s="125" t="s">
        <v>3701</v>
      </c>
      <c r="R1905" s="126"/>
    </row>
    <row r="1906" spans="1:18" s="34" customFormat="1" ht="30" hidden="1" customHeight="1" outlineLevel="4" x14ac:dyDescent="0.25">
      <c r="A1906" s="110">
        <v>130</v>
      </c>
      <c r="B1906" s="121" t="s">
        <v>2693</v>
      </c>
      <c r="C1906" s="106" t="s">
        <v>2408</v>
      </c>
      <c r="D1906" s="110">
        <v>8</v>
      </c>
      <c r="E1906" s="110" t="s">
        <v>724</v>
      </c>
      <c r="F1906" s="122">
        <v>50880.000000000007</v>
      </c>
      <c r="G1906" s="122">
        <v>48800</v>
      </c>
      <c r="H1906" s="122">
        <v>2080.0000000000073</v>
      </c>
      <c r="I1906" s="123">
        <f t="shared" ref="I1906:I1920" si="118">H1906/G1906</f>
        <v>4.2622950819672281E-2</v>
      </c>
      <c r="J1906" s="106" t="s">
        <v>2718</v>
      </c>
      <c r="K1906" s="106" t="s">
        <v>2723</v>
      </c>
      <c r="L1906" s="106" t="s">
        <v>845</v>
      </c>
      <c r="M1906" s="126"/>
      <c r="N1906" s="124">
        <v>43517</v>
      </c>
      <c r="O1906" s="125" t="s">
        <v>3773</v>
      </c>
      <c r="P1906" s="124">
        <v>43830</v>
      </c>
      <c r="Q1906" s="125" t="s">
        <v>3701</v>
      </c>
      <c r="R1906" s="126"/>
    </row>
    <row r="1907" spans="1:18" s="34" customFormat="1" ht="30" hidden="1" customHeight="1" outlineLevel="4" x14ac:dyDescent="0.25">
      <c r="A1907" s="110">
        <v>131</v>
      </c>
      <c r="B1907" s="121" t="s">
        <v>2694</v>
      </c>
      <c r="C1907" s="106" t="s">
        <v>2408</v>
      </c>
      <c r="D1907" s="110">
        <v>8</v>
      </c>
      <c r="E1907" s="110" t="s">
        <v>724</v>
      </c>
      <c r="F1907" s="122">
        <v>88192.000000000015</v>
      </c>
      <c r="G1907" s="122">
        <v>79992</v>
      </c>
      <c r="H1907" s="122">
        <v>8200.0000000000146</v>
      </c>
      <c r="I1907" s="123">
        <f t="shared" si="118"/>
        <v>0.10251025102510269</v>
      </c>
      <c r="J1907" s="106" t="s">
        <v>2718</v>
      </c>
      <c r="K1907" s="106" t="s">
        <v>2723</v>
      </c>
      <c r="L1907" s="106" t="s">
        <v>845</v>
      </c>
      <c r="M1907" s="126"/>
      <c r="N1907" s="124">
        <v>43517</v>
      </c>
      <c r="O1907" s="125" t="s">
        <v>3773</v>
      </c>
      <c r="P1907" s="124">
        <v>43830</v>
      </c>
      <c r="Q1907" s="125" t="s">
        <v>3701</v>
      </c>
      <c r="R1907" s="126"/>
    </row>
    <row r="1908" spans="1:18" s="34" customFormat="1" ht="30" hidden="1" customHeight="1" outlineLevel="4" x14ac:dyDescent="0.25">
      <c r="A1908" s="110">
        <v>132</v>
      </c>
      <c r="B1908" s="121" t="s">
        <v>2695</v>
      </c>
      <c r="C1908" s="106" t="s">
        <v>2408</v>
      </c>
      <c r="D1908" s="110">
        <v>8</v>
      </c>
      <c r="E1908" s="110" t="s">
        <v>724</v>
      </c>
      <c r="F1908" s="122">
        <v>88616.000000000015</v>
      </c>
      <c r="G1908" s="122">
        <v>79992</v>
      </c>
      <c r="H1908" s="122">
        <v>8624.0000000000146</v>
      </c>
      <c r="I1908" s="123">
        <f t="shared" si="118"/>
        <v>0.10781078107810799</v>
      </c>
      <c r="J1908" s="106" t="s">
        <v>2718</v>
      </c>
      <c r="K1908" s="106" t="s">
        <v>2723</v>
      </c>
      <c r="L1908" s="106" t="s">
        <v>845</v>
      </c>
      <c r="M1908" s="126"/>
      <c r="N1908" s="124">
        <v>43517</v>
      </c>
      <c r="O1908" s="125" t="s">
        <v>3773</v>
      </c>
      <c r="P1908" s="124">
        <v>43830</v>
      </c>
      <c r="Q1908" s="125" t="s">
        <v>3701</v>
      </c>
      <c r="R1908" s="126"/>
    </row>
    <row r="1909" spans="1:18" s="34" customFormat="1" ht="30" hidden="1" customHeight="1" outlineLevel="4" x14ac:dyDescent="0.25">
      <c r="A1909" s="110">
        <v>133</v>
      </c>
      <c r="B1909" s="121" t="s">
        <v>2696</v>
      </c>
      <c r="C1909" s="106" t="s">
        <v>2408</v>
      </c>
      <c r="D1909" s="110">
        <v>8</v>
      </c>
      <c r="E1909" s="110" t="s">
        <v>724</v>
      </c>
      <c r="F1909" s="122">
        <v>67840</v>
      </c>
      <c r="G1909" s="122">
        <v>65600</v>
      </c>
      <c r="H1909" s="122">
        <v>2240</v>
      </c>
      <c r="I1909" s="123">
        <f t="shared" si="118"/>
        <v>3.4146341463414637E-2</v>
      </c>
      <c r="J1909" s="106" t="s">
        <v>2718</v>
      </c>
      <c r="K1909" s="106" t="s">
        <v>2723</v>
      </c>
      <c r="L1909" s="106" t="s">
        <v>845</v>
      </c>
      <c r="M1909" s="126"/>
      <c r="N1909" s="124">
        <v>43517</v>
      </c>
      <c r="O1909" s="125" t="s">
        <v>3773</v>
      </c>
      <c r="P1909" s="124">
        <v>43830</v>
      </c>
      <c r="Q1909" s="125" t="s">
        <v>3701</v>
      </c>
      <c r="R1909" s="126"/>
    </row>
    <row r="1910" spans="1:18" ht="30" customHeight="1" outlineLevel="4" x14ac:dyDescent="0.25">
      <c r="A1910" s="110">
        <v>134</v>
      </c>
      <c r="B1910" s="121" t="s">
        <v>2697</v>
      </c>
      <c r="C1910" s="106" t="s">
        <v>2408</v>
      </c>
      <c r="D1910" s="53">
        <v>44</v>
      </c>
      <c r="E1910" s="53" t="s">
        <v>4234</v>
      </c>
      <c r="F1910" s="54">
        <v>6949.36</v>
      </c>
      <c r="G1910" s="98"/>
      <c r="H1910" s="98"/>
      <c r="I1910" s="55" t="e">
        <f t="shared" si="118"/>
        <v>#DIV/0!</v>
      </c>
      <c r="J1910" s="56"/>
      <c r="K1910" s="56"/>
      <c r="L1910" s="56"/>
      <c r="M1910" s="59"/>
    </row>
    <row r="1911" spans="1:18" s="34" customFormat="1" ht="30" hidden="1" customHeight="1" outlineLevel="4" x14ac:dyDescent="0.25">
      <c r="A1911" s="110">
        <v>135</v>
      </c>
      <c r="B1911" s="121" t="s">
        <v>2698</v>
      </c>
      <c r="C1911" s="106" t="s">
        <v>2408</v>
      </c>
      <c r="D1911" s="110">
        <v>17</v>
      </c>
      <c r="E1911" s="110" t="s">
        <v>4234</v>
      </c>
      <c r="F1911" s="122">
        <v>86496.000000000015</v>
      </c>
      <c r="G1911" s="122">
        <v>85850</v>
      </c>
      <c r="H1911" s="122">
        <v>646.00000000001455</v>
      </c>
      <c r="I1911" s="123">
        <f t="shared" si="118"/>
        <v>7.5247524752476945E-3</v>
      </c>
      <c r="J1911" s="106" t="s">
        <v>2718</v>
      </c>
      <c r="K1911" s="106" t="s">
        <v>2527</v>
      </c>
      <c r="L1911" s="106" t="s">
        <v>845</v>
      </c>
      <c r="M1911" s="126"/>
      <c r="N1911" s="124">
        <v>43518</v>
      </c>
      <c r="O1911" s="125" t="s">
        <v>3771</v>
      </c>
      <c r="P1911" s="124">
        <v>43830</v>
      </c>
      <c r="Q1911" s="125" t="s">
        <v>3701</v>
      </c>
      <c r="R1911" s="126"/>
    </row>
    <row r="1912" spans="1:18" s="34" customFormat="1" ht="30" hidden="1" customHeight="1" outlineLevel="4" x14ac:dyDescent="0.25">
      <c r="A1912" s="110">
        <v>136</v>
      </c>
      <c r="B1912" s="121" t="s">
        <v>2699</v>
      </c>
      <c r="C1912" s="106" t="s">
        <v>2408</v>
      </c>
      <c r="D1912" s="110">
        <v>13</v>
      </c>
      <c r="E1912" s="110" t="s">
        <v>724</v>
      </c>
      <c r="F1912" s="122">
        <v>13766.220000000001</v>
      </c>
      <c r="G1912" s="122">
        <v>13143</v>
      </c>
      <c r="H1912" s="122">
        <v>623.22000000000116</v>
      </c>
      <c r="I1912" s="123">
        <f t="shared" si="118"/>
        <v>4.741839762611285E-2</v>
      </c>
      <c r="J1912" s="106" t="s">
        <v>2718</v>
      </c>
      <c r="K1912" s="106" t="s">
        <v>2723</v>
      </c>
      <c r="L1912" s="106" t="s">
        <v>845</v>
      </c>
      <c r="M1912" s="126"/>
      <c r="N1912" s="124">
        <v>43517</v>
      </c>
      <c r="O1912" s="125" t="s">
        <v>3773</v>
      </c>
      <c r="P1912" s="124">
        <v>43830</v>
      </c>
      <c r="Q1912" s="125" t="s">
        <v>3701</v>
      </c>
      <c r="R1912" s="126"/>
    </row>
    <row r="1913" spans="1:18" s="34" customFormat="1" ht="30" hidden="1" customHeight="1" outlineLevel="4" x14ac:dyDescent="0.25">
      <c r="A1913" s="110">
        <v>137</v>
      </c>
      <c r="B1913" s="121" t="s">
        <v>2700</v>
      </c>
      <c r="C1913" s="106" t="s">
        <v>2408</v>
      </c>
      <c r="D1913" s="110">
        <v>4</v>
      </c>
      <c r="E1913" s="110" t="s">
        <v>724</v>
      </c>
      <c r="F1913" s="122">
        <v>1272.0000000000002</v>
      </c>
      <c r="G1913" s="122">
        <v>1272</v>
      </c>
      <c r="H1913" s="122">
        <v>0</v>
      </c>
      <c r="I1913" s="123">
        <f t="shared" si="118"/>
        <v>0</v>
      </c>
      <c r="J1913" s="106" t="s">
        <v>2718</v>
      </c>
      <c r="K1913" s="106" t="s">
        <v>2723</v>
      </c>
      <c r="L1913" s="106" t="s">
        <v>845</v>
      </c>
      <c r="M1913" s="126"/>
      <c r="N1913" s="124">
        <v>43517</v>
      </c>
      <c r="O1913" s="125" t="s">
        <v>3773</v>
      </c>
      <c r="P1913" s="124">
        <v>43830</v>
      </c>
      <c r="Q1913" s="125" t="s">
        <v>3701</v>
      </c>
      <c r="R1913" s="126"/>
    </row>
    <row r="1914" spans="1:18" ht="30" customHeight="1" outlineLevel="4" x14ac:dyDescent="0.25">
      <c r="A1914" s="110">
        <v>138</v>
      </c>
      <c r="B1914" s="121" t="s">
        <v>2701</v>
      </c>
      <c r="C1914" s="106" t="s">
        <v>2408</v>
      </c>
      <c r="D1914" s="53">
        <v>3</v>
      </c>
      <c r="E1914" s="53" t="s">
        <v>724</v>
      </c>
      <c r="F1914" s="54">
        <v>3816.0000000000009</v>
      </c>
      <c r="G1914" s="98"/>
      <c r="H1914" s="98"/>
      <c r="I1914" s="55" t="e">
        <f t="shared" si="118"/>
        <v>#DIV/0!</v>
      </c>
      <c r="J1914" s="56"/>
      <c r="K1914" s="56"/>
      <c r="L1914" s="56"/>
      <c r="M1914" s="59"/>
    </row>
    <row r="1915" spans="1:18" ht="30" customHeight="1" outlineLevel="4" x14ac:dyDescent="0.25">
      <c r="A1915" s="110">
        <v>139</v>
      </c>
      <c r="B1915" s="121" t="s">
        <v>2702</v>
      </c>
      <c r="C1915" s="106" t="s">
        <v>2408</v>
      </c>
      <c r="D1915" s="53">
        <v>3</v>
      </c>
      <c r="E1915" s="53" t="s">
        <v>724</v>
      </c>
      <c r="F1915" s="54">
        <v>5088.0000000000009</v>
      </c>
      <c r="G1915" s="98"/>
      <c r="H1915" s="98"/>
      <c r="I1915" s="55" t="e">
        <f t="shared" si="118"/>
        <v>#DIV/0!</v>
      </c>
      <c r="J1915" s="56"/>
      <c r="K1915" s="56"/>
      <c r="L1915" s="56"/>
      <c r="M1915" s="59"/>
    </row>
    <row r="1916" spans="1:18" ht="30" customHeight="1" outlineLevel="4" x14ac:dyDescent="0.25">
      <c r="A1916" s="110">
        <v>140</v>
      </c>
      <c r="B1916" s="121" t="s">
        <v>2703</v>
      </c>
      <c r="C1916" s="106" t="s">
        <v>2408</v>
      </c>
      <c r="D1916" s="53">
        <v>13</v>
      </c>
      <c r="E1916" s="53" t="s">
        <v>724</v>
      </c>
      <c r="F1916" s="54">
        <v>15158.000000000004</v>
      </c>
      <c r="G1916" s="98"/>
      <c r="H1916" s="98"/>
      <c r="I1916" s="55" t="e">
        <f t="shared" si="118"/>
        <v>#DIV/0!</v>
      </c>
      <c r="J1916" s="56"/>
      <c r="K1916" s="56"/>
      <c r="L1916" s="56"/>
      <c r="M1916" s="59"/>
    </row>
    <row r="1917" spans="1:18" s="34" customFormat="1" ht="30" hidden="1" customHeight="1" outlineLevel="4" x14ac:dyDescent="0.25">
      <c r="A1917" s="110">
        <v>141</v>
      </c>
      <c r="B1917" s="121" t="s">
        <v>2704</v>
      </c>
      <c r="C1917" s="106" t="s">
        <v>2408</v>
      </c>
      <c r="D1917" s="110">
        <v>8</v>
      </c>
      <c r="E1917" s="110" t="s">
        <v>724</v>
      </c>
      <c r="F1917" s="122">
        <v>23744.000000000004</v>
      </c>
      <c r="G1917" s="122">
        <v>23680</v>
      </c>
      <c r="H1917" s="122">
        <v>64.000000000003638</v>
      </c>
      <c r="I1917" s="123">
        <f t="shared" si="118"/>
        <v>2.7027027027028564E-3</v>
      </c>
      <c r="J1917" s="106" t="s">
        <v>2719</v>
      </c>
      <c r="K1917" s="106" t="s">
        <v>2527</v>
      </c>
      <c r="L1917" s="106" t="s">
        <v>845</v>
      </c>
      <c r="M1917" s="126"/>
      <c r="N1917" s="124">
        <v>43558</v>
      </c>
      <c r="O1917" s="125" t="s">
        <v>3914</v>
      </c>
      <c r="P1917" s="124">
        <v>43830</v>
      </c>
      <c r="Q1917" s="125" t="s">
        <v>3701</v>
      </c>
      <c r="R1917" s="126"/>
    </row>
    <row r="1918" spans="1:18" s="34" customFormat="1" ht="30" hidden="1" customHeight="1" outlineLevel="4" x14ac:dyDescent="0.25">
      <c r="A1918" s="110">
        <v>142</v>
      </c>
      <c r="B1918" s="121" t="s">
        <v>2705</v>
      </c>
      <c r="C1918" s="106" t="s">
        <v>2408</v>
      </c>
      <c r="D1918" s="110">
        <v>1</v>
      </c>
      <c r="E1918" s="110" t="s">
        <v>724</v>
      </c>
      <c r="F1918" s="122">
        <v>51940.000000000007</v>
      </c>
      <c r="G1918" s="122">
        <v>51900</v>
      </c>
      <c r="H1918" s="122">
        <v>40.000000000007276</v>
      </c>
      <c r="I1918" s="123">
        <f t="shared" si="118"/>
        <v>7.7071290944137334E-4</v>
      </c>
      <c r="J1918" s="106" t="s">
        <v>2718</v>
      </c>
      <c r="K1918" s="106" t="s">
        <v>2527</v>
      </c>
      <c r="L1918" s="106" t="s">
        <v>845</v>
      </c>
      <c r="M1918" s="126"/>
      <c r="N1918" s="124">
        <v>43518</v>
      </c>
      <c r="O1918" s="125" t="s">
        <v>3771</v>
      </c>
      <c r="P1918" s="124">
        <v>43830</v>
      </c>
      <c r="Q1918" s="125" t="s">
        <v>3701</v>
      </c>
      <c r="R1918" s="126"/>
    </row>
    <row r="1919" spans="1:18" s="34" customFormat="1" ht="30" hidden="1" customHeight="1" outlineLevel="4" x14ac:dyDescent="0.25">
      <c r="A1919" s="110">
        <v>143</v>
      </c>
      <c r="B1919" s="121" t="s">
        <v>2706</v>
      </c>
      <c r="C1919" s="106" t="s">
        <v>2408</v>
      </c>
      <c r="D1919" s="110">
        <v>8</v>
      </c>
      <c r="E1919" s="110" t="s">
        <v>724</v>
      </c>
      <c r="F1919" s="122">
        <v>15264.000000000002</v>
      </c>
      <c r="G1919" s="122">
        <v>15200</v>
      </c>
      <c r="H1919" s="122">
        <v>64.000000000001819</v>
      </c>
      <c r="I1919" s="123">
        <f t="shared" si="118"/>
        <v>4.2105263157895933E-3</v>
      </c>
      <c r="J1919" s="106" t="s">
        <v>2719</v>
      </c>
      <c r="K1919" s="106" t="s">
        <v>2527</v>
      </c>
      <c r="L1919" s="106" t="s">
        <v>845</v>
      </c>
      <c r="M1919" s="126"/>
      <c r="N1919" s="124">
        <v>43558</v>
      </c>
      <c r="O1919" s="125" t="s">
        <v>3914</v>
      </c>
      <c r="P1919" s="124">
        <v>43830</v>
      </c>
      <c r="Q1919" s="125" t="s">
        <v>3701</v>
      </c>
      <c r="R1919" s="126"/>
    </row>
    <row r="1920" spans="1:18" ht="30" customHeight="1" outlineLevel="4" x14ac:dyDescent="0.25">
      <c r="A1920" s="110">
        <v>144</v>
      </c>
      <c r="B1920" s="121" t="s">
        <v>2707</v>
      </c>
      <c r="C1920" s="106" t="s">
        <v>2408</v>
      </c>
      <c r="D1920" s="53">
        <v>1</v>
      </c>
      <c r="E1920" s="53" t="s">
        <v>724</v>
      </c>
      <c r="F1920" s="54">
        <v>222100</v>
      </c>
      <c r="G1920" s="98"/>
      <c r="H1920" s="98"/>
      <c r="I1920" s="55" t="e">
        <f t="shared" si="118"/>
        <v>#DIV/0!</v>
      </c>
      <c r="J1920" s="56"/>
      <c r="K1920" s="56"/>
      <c r="L1920" s="56"/>
      <c r="M1920" s="59"/>
    </row>
    <row r="1921" spans="1:18" ht="15" customHeight="1" outlineLevel="3" x14ac:dyDescent="0.25">
      <c r="A1921" s="405" t="s">
        <v>2708</v>
      </c>
      <c r="B1921" s="407"/>
      <c r="C1921" s="53"/>
      <c r="D1921" s="142">
        <f>SUM(D1777:D1920)</f>
        <v>6149</v>
      </c>
      <c r="E1921" s="88"/>
      <c r="F1921" s="142">
        <f>SUM(F1777:F1920)</f>
        <v>2518016.0400000005</v>
      </c>
      <c r="G1921" s="142">
        <f>SUM(G1777:G1920)</f>
        <v>1300689</v>
      </c>
      <c r="H1921" s="142">
        <f>SUM(H1777:H1920)</f>
        <v>211607.36999999997</v>
      </c>
      <c r="I1921" s="55">
        <f>H1921/G1921</f>
        <v>0.16268867500224879</v>
      </c>
      <c r="J1921" s="88"/>
      <c r="K1921" s="88"/>
      <c r="L1921" s="88"/>
      <c r="M1921" s="59"/>
    </row>
    <row r="1922" spans="1:18" ht="15" customHeight="1" outlineLevel="3" x14ac:dyDescent="0.25">
      <c r="A1922" s="52" t="s">
        <v>2725</v>
      </c>
      <c r="B1922" s="87" t="s">
        <v>2724</v>
      </c>
      <c r="C1922" s="53"/>
      <c r="D1922" s="53"/>
      <c r="E1922" s="88"/>
      <c r="F1922" s="88"/>
      <c r="G1922" s="56"/>
      <c r="H1922" s="56"/>
      <c r="I1922" s="88"/>
      <c r="J1922" s="88"/>
      <c r="K1922" s="88"/>
      <c r="L1922" s="88"/>
      <c r="M1922" s="59"/>
    </row>
    <row r="1923" spans="1:18" s="34" customFormat="1" ht="30" hidden="1" customHeight="1" outlineLevel="4" x14ac:dyDescent="0.25">
      <c r="A1923" s="110">
        <v>1</v>
      </c>
      <c r="B1923" s="121" t="s">
        <v>2726</v>
      </c>
      <c r="C1923" s="106" t="s">
        <v>2408</v>
      </c>
      <c r="D1923" s="122">
        <v>240</v>
      </c>
      <c r="E1923" s="110" t="s">
        <v>724</v>
      </c>
      <c r="F1923" s="122">
        <v>88800</v>
      </c>
      <c r="G1923" s="122">
        <v>74400</v>
      </c>
      <c r="H1923" s="122">
        <v>14400</v>
      </c>
      <c r="I1923" s="123">
        <f>H1923/G1923</f>
        <v>0.19354838709677419</v>
      </c>
      <c r="J1923" s="106" t="s">
        <v>2780</v>
      </c>
      <c r="K1923" s="106" t="s">
        <v>2781</v>
      </c>
      <c r="L1923" s="106" t="s">
        <v>2717</v>
      </c>
      <c r="M1923" s="126"/>
      <c r="N1923" s="130">
        <v>43535</v>
      </c>
      <c r="O1923" s="126" t="s">
        <v>3799</v>
      </c>
      <c r="P1923" s="130">
        <v>43830</v>
      </c>
      <c r="Q1923" s="126" t="s">
        <v>3664</v>
      </c>
      <c r="R1923" s="126"/>
    </row>
    <row r="1924" spans="1:18" s="34" customFormat="1" ht="30" hidden="1" customHeight="1" outlineLevel="4" x14ac:dyDescent="0.25">
      <c r="A1924" s="110">
        <v>2</v>
      </c>
      <c r="B1924" s="121" t="s">
        <v>2727</v>
      </c>
      <c r="C1924" s="106" t="s">
        <v>2408</v>
      </c>
      <c r="D1924" s="122">
        <v>1</v>
      </c>
      <c r="E1924" s="122" t="s">
        <v>821</v>
      </c>
      <c r="F1924" s="122">
        <v>3498</v>
      </c>
      <c r="G1924" s="122">
        <v>3498</v>
      </c>
      <c r="H1924" s="122">
        <v>0</v>
      </c>
      <c r="I1924" s="123">
        <f t="shared" ref="I1924:I1981" si="119">H1924/G1924</f>
        <v>0</v>
      </c>
      <c r="J1924" s="106" t="s">
        <v>2780</v>
      </c>
      <c r="K1924" s="106" t="s">
        <v>2527</v>
      </c>
      <c r="L1924" s="106" t="s">
        <v>2717</v>
      </c>
      <c r="M1924" s="126"/>
      <c r="N1924" s="124">
        <v>43530</v>
      </c>
      <c r="O1924" s="125" t="s">
        <v>3804</v>
      </c>
      <c r="P1924" s="124">
        <v>43830</v>
      </c>
      <c r="Q1924" s="125" t="s">
        <v>3664</v>
      </c>
      <c r="R1924" s="126"/>
    </row>
    <row r="1925" spans="1:18" s="34" customFormat="1" ht="30" hidden="1" customHeight="1" outlineLevel="4" x14ac:dyDescent="0.25">
      <c r="A1925" s="110">
        <v>3</v>
      </c>
      <c r="B1925" s="121" t="s">
        <v>2728</v>
      </c>
      <c r="C1925" s="106" t="s">
        <v>2408</v>
      </c>
      <c r="D1925" s="122">
        <v>5</v>
      </c>
      <c r="E1925" s="110" t="s">
        <v>1569</v>
      </c>
      <c r="F1925" s="122">
        <v>4505</v>
      </c>
      <c r="G1925" s="122">
        <v>4500</v>
      </c>
      <c r="H1925" s="122">
        <v>5</v>
      </c>
      <c r="I1925" s="123">
        <f t="shared" si="119"/>
        <v>1.1111111111111111E-3</v>
      </c>
      <c r="J1925" s="106" t="s">
        <v>2780</v>
      </c>
      <c r="K1925" s="106" t="s">
        <v>2527</v>
      </c>
      <c r="L1925" s="106" t="s">
        <v>2717</v>
      </c>
      <c r="M1925" s="126"/>
      <c r="N1925" s="124">
        <v>43530</v>
      </c>
      <c r="O1925" s="125" t="s">
        <v>3804</v>
      </c>
      <c r="P1925" s="124">
        <v>43830</v>
      </c>
      <c r="Q1925" s="125" t="s">
        <v>3664</v>
      </c>
      <c r="R1925" s="126"/>
    </row>
    <row r="1926" spans="1:18" s="34" customFormat="1" ht="30" hidden="1" customHeight="1" outlineLevel="4" x14ac:dyDescent="0.25">
      <c r="A1926" s="110">
        <v>4</v>
      </c>
      <c r="B1926" s="121" t="s">
        <v>2729</v>
      </c>
      <c r="C1926" s="106" t="s">
        <v>2408</v>
      </c>
      <c r="D1926" s="122">
        <v>1</v>
      </c>
      <c r="E1926" s="122" t="s">
        <v>821</v>
      </c>
      <c r="F1926" s="122">
        <v>1166</v>
      </c>
      <c r="G1926" s="122">
        <v>1166</v>
      </c>
      <c r="H1926" s="122">
        <v>0</v>
      </c>
      <c r="I1926" s="123">
        <f t="shared" si="119"/>
        <v>0</v>
      </c>
      <c r="J1926" s="106" t="s">
        <v>2780</v>
      </c>
      <c r="K1926" s="106" t="s">
        <v>2527</v>
      </c>
      <c r="L1926" s="106" t="s">
        <v>2717</v>
      </c>
      <c r="M1926" s="126"/>
      <c r="N1926" s="124">
        <v>43530</v>
      </c>
      <c r="O1926" s="125" t="s">
        <v>3804</v>
      </c>
      <c r="P1926" s="124">
        <v>43830</v>
      </c>
      <c r="Q1926" s="125" t="s">
        <v>3664</v>
      </c>
      <c r="R1926" s="126"/>
    </row>
    <row r="1927" spans="1:18" s="34" customFormat="1" ht="30" hidden="1" customHeight="1" outlineLevel="4" x14ac:dyDescent="0.25">
      <c r="A1927" s="110">
        <v>5</v>
      </c>
      <c r="B1927" s="121" t="s">
        <v>784</v>
      </c>
      <c r="C1927" s="106" t="s">
        <v>2408</v>
      </c>
      <c r="D1927" s="122">
        <v>5</v>
      </c>
      <c r="E1927" s="110" t="s">
        <v>724</v>
      </c>
      <c r="F1927" s="122">
        <v>4770</v>
      </c>
      <c r="G1927" s="122">
        <v>4770</v>
      </c>
      <c r="H1927" s="122">
        <v>0</v>
      </c>
      <c r="I1927" s="123">
        <f t="shared" si="119"/>
        <v>0</v>
      </c>
      <c r="J1927" s="106" t="s">
        <v>2780</v>
      </c>
      <c r="K1927" s="106" t="s">
        <v>2527</v>
      </c>
      <c r="L1927" s="106" t="s">
        <v>2717</v>
      </c>
      <c r="M1927" s="126"/>
      <c r="N1927" s="124">
        <v>43530</v>
      </c>
      <c r="O1927" s="125" t="s">
        <v>3804</v>
      </c>
      <c r="P1927" s="124">
        <v>43830</v>
      </c>
      <c r="Q1927" s="125" t="s">
        <v>3664</v>
      </c>
      <c r="R1927" s="126"/>
    </row>
    <row r="1928" spans="1:18" s="34" customFormat="1" ht="30" hidden="1" customHeight="1" outlineLevel="4" x14ac:dyDescent="0.25">
      <c r="A1928" s="110">
        <v>6</v>
      </c>
      <c r="B1928" s="121" t="s">
        <v>2730</v>
      </c>
      <c r="C1928" s="106" t="s">
        <v>2408</v>
      </c>
      <c r="D1928" s="122">
        <v>5</v>
      </c>
      <c r="E1928" s="110" t="s">
        <v>724</v>
      </c>
      <c r="F1928" s="122">
        <v>4505</v>
      </c>
      <c r="G1928" s="122">
        <v>4500</v>
      </c>
      <c r="H1928" s="122">
        <v>5</v>
      </c>
      <c r="I1928" s="123">
        <f t="shared" si="119"/>
        <v>1.1111111111111111E-3</v>
      </c>
      <c r="J1928" s="106" t="s">
        <v>2780</v>
      </c>
      <c r="K1928" s="106" t="s">
        <v>2527</v>
      </c>
      <c r="L1928" s="106" t="s">
        <v>2717</v>
      </c>
      <c r="M1928" s="126"/>
      <c r="N1928" s="124">
        <v>43530</v>
      </c>
      <c r="O1928" s="125" t="s">
        <v>3804</v>
      </c>
      <c r="P1928" s="124">
        <v>43830</v>
      </c>
      <c r="Q1928" s="125" t="s">
        <v>3664</v>
      </c>
      <c r="R1928" s="126"/>
    </row>
    <row r="1929" spans="1:18" s="34" customFormat="1" ht="30" hidden="1" customHeight="1" outlineLevel="4" x14ac:dyDescent="0.25">
      <c r="A1929" s="110">
        <v>7</v>
      </c>
      <c r="B1929" s="121" t="s">
        <v>2731</v>
      </c>
      <c r="C1929" s="106" t="s">
        <v>2408</v>
      </c>
      <c r="D1929" s="122">
        <v>500</v>
      </c>
      <c r="E1929" s="122" t="s">
        <v>2777</v>
      </c>
      <c r="F1929" s="122">
        <v>103350</v>
      </c>
      <c r="G1929" s="122">
        <v>75000</v>
      </c>
      <c r="H1929" s="122">
        <v>28350</v>
      </c>
      <c r="I1929" s="123">
        <f t="shared" si="119"/>
        <v>0.378</v>
      </c>
      <c r="J1929" s="106" t="s">
        <v>2782</v>
      </c>
      <c r="K1929" s="106" t="s">
        <v>2527</v>
      </c>
      <c r="L1929" s="106" t="s">
        <v>845</v>
      </c>
      <c r="M1929" s="125"/>
      <c r="N1929" s="124">
        <v>43509</v>
      </c>
      <c r="O1929" s="125" t="s">
        <v>3703</v>
      </c>
      <c r="P1929" s="124">
        <v>43830</v>
      </c>
      <c r="Q1929" s="125" t="s">
        <v>3701</v>
      </c>
      <c r="R1929" s="125"/>
    </row>
    <row r="1930" spans="1:18" s="34" customFormat="1" ht="30" hidden="1" customHeight="1" outlineLevel="4" x14ac:dyDescent="0.25">
      <c r="A1930" s="110">
        <v>8</v>
      </c>
      <c r="B1930" s="121" t="s">
        <v>2732</v>
      </c>
      <c r="C1930" s="106" t="s">
        <v>2408</v>
      </c>
      <c r="D1930" s="122">
        <v>1500</v>
      </c>
      <c r="E1930" s="122" t="s">
        <v>2777</v>
      </c>
      <c r="F1930" s="122">
        <v>151050</v>
      </c>
      <c r="G1930" s="122">
        <v>130500</v>
      </c>
      <c r="H1930" s="122">
        <v>20550</v>
      </c>
      <c r="I1930" s="123">
        <f t="shared" si="119"/>
        <v>0.15747126436781608</v>
      </c>
      <c r="J1930" s="106" t="s">
        <v>2782</v>
      </c>
      <c r="K1930" s="106" t="s">
        <v>2723</v>
      </c>
      <c r="L1930" s="106" t="s">
        <v>845</v>
      </c>
      <c r="M1930" s="126"/>
      <c r="N1930" s="124">
        <v>43509</v>
      </c>
      <c r="O1930" s="125" t="s">
        <v>3704</v>
      </c>
      <c r="P1930" s="130">
        <v>43830</v>
      </c>
      <c r="Q1930" s="126" t="s">
        <v>3701</v>
      </c>
      <c r="R1930" s="126"/>
    </row>
    <row r="1931" spans="1:18" s="34" customFormat="1" ht="30" hidden="1" customHeight="1" outlineLevel="4" x14ac:dyDescent="0.25">
      <c r="A1931" s="110">
        <v>9</v>
      </c>
      <c r="B1931" s="121" t="s">
        <v>2733</v>
      </c>
      <c r="C1931" s="106" t="s">
        <v>2408</v>
      </c>
      <c r="D1931" s="122">
        <v>1500</v>
      </c>
      <c r="E1931" s="122" t="s">
        <v>2777</v>
      </c>
      <c r="F1931" s="122">
        <v>325950</v>
      </c>
      <c r="G1931" s="122">
        <v>291000</v>
      </c>
      <c r="H1931" s="122">
        <v>34950</v>
      </c>
      <c r="I1931" s="123">
        <f t="shared" si="119"/>
        <v>0.12010309278350516</v>
      </c>
      <c r="J1931" s="106" t="s">
        <v>2782</v>
      </c>
      <c r="K1931" s="106" t="s">
        <v>2536</v>
      </c>
      <c r="L1931" s="106" t="s">
        <v>845</v>
      </c>
      <c r="M1931" s="125"/>
      <c r="N1931" s="124">
        <v>43509</v>
      </c>
      <c r="O1931" s="125" t="s">
        <v>3705</v>
      </c>
      <c r="P1931" s="124">
        <v>43830</v>
      </c>
      <c r="Q1931" s="125" t="s">
        <v>3701</v>
      </c>
      <c r="R1931" s="125"/>
    </row>
    <row r="1932" spans="1:18" s="34" customFormat="1" ht="30" hidden="1" customHeight="1" outlineLevel="4" x14ac:dyDescent="0.25">
      <c r="A1932" s="110">
        <v>10</v>
      </c>
      <c r="B1932" s="121" t="s">
        <v>2734</v>
      </c>
      <c r="C1932" s="106" t="s">
        <v>2408</v>
      </c>
      <c r="D1932" s="122">
        <v>1500</v>
      </c>
      <c r="E1932" s="122" t="s">
        <v>2777</v>
      </c>
      <c r="F1932" s="122">
        <v>349800</v>
      </c>
      <c r="G1932" s="122">
        <v>297000</v>
      </c>
      <c r="H1932" s="122">
        <v>52800</v>
      </c>
      <c r="I1932" s="123">
        <f t="shared" si="119"/>
        <v>0.17777777777777778</v>
      </c>
      <c r="J1932" s="106" t="s">
        <v>2782</v>
      </c>
      <c r="K1932" s="106" t="s">
        <v>2536</v>
      </c>
      <c r="L1932" s="106" t="s">
        <v>845</v>
      </c>
      <c r="M1932" s="125"/>
      <c r="N1932" s="124">
        <v>43509</v>
      </c>
      <c r="O1932" s="125" t="s">
        <v>3705</v>
      </c>
      <c r="P1932" s="124">
        <v>43830</v>
      </c>
      <c r="Q1932" s="125" t="s">
        <v>3701</v>
      </c>
      <c r="R1932" s="125"/>
    </row>
    <row r="1933" spans="1:18" s="34" customFormat="1" ht="30" hidden="1" customHeight="1" outlineLevel="4" x14ac:dyDescent="0.25">
      <c r="A1933" s="110">
        <v>11</v>
      </c>
      <c r="B1933" s="121" t="s">
        <v>2735</v>
      </c>
      <c r="C1933" s="106" t="s">
        <v>2408</v>
      </c>
      <c r="D1933" s="122">
        <v>1366</v>
      </c>
      <c r="E1933" s="122" t="s">
        <v>2777</v>
      </c>
      <c r="F1933" s="122">
        <v>376469.60000000003</v>
      </c>
      <c r="G1933" s="122">
        <v>286860</v>
      </c>
      <c r="H1933" s="122">
        <v>89609.600000000035</v>
      </c>
      <c r="I1933" s="123">
        <f t="shared" si="119"/>
        <v>0.31238095238095248</v>
      </c>
      <c r="J1933" s="106" t="s">
        <v>2782</v>
      </c>
      <c r="K1933" s="106" t="s">
        <v>2530</v>
      </c>
      <c r="L1933" s="106" t="s">
        <v>845</v>
      </c>
      <c r="M1933" s="125"/>
      <c r="N1933" s="124">
        <v>43510</v>
      </c>
      <c r="O1933" s="125" t="s">
        <v>3700</v>
      </c>
      <c r="P1933" s="124">
        <v>43830</v>
      </c>
      <c r="Q1933" s="125" t="s">
        <v>3701</v>
      </c>
      <c r="R1933" s="125"/>
    </row>
    <row r="1934" spans="1:18" s="34" customFormat="1" ht="30" hidden="1" customHeight="1" outlineLevel="4" x14ac:dyDescent="0.25">
      <c r="A1934" s="110">
        <v>12</v>
      </c>
      <c r="B1934" s="121" t="s">
        <v>2736</v>
      </c>
      <c r="C1934" s="106" t="s">
        <v>2408</v>
      </c>
      <c r="D1934" s="122">
        <v>3571</v>
      </c>
      <c r="E1934" s="122" t="s">
        <v>1281</v>
      </c>
      <c r="F1934" s="122">
        <v>246041.90000000002</v>
      </c>
      <c r="G1934" s="122">
        <v>214260</v>
      </c>
      <c r="H1934" s="122">
        <v>31781.900000000023</v>
      </c>
      <c r="I1934" s="123">
        <f t="shared" si="119"/>
        <v>0.14833333333333346</v>
      </c>
      <c r="J1934" s="106" t="s">
        <v>2782</v>
      </c>
      <c r="K1934" s="106" t="s">
        <v>2522</v>
      </c>
      <c r="L1934" s="106" t="s">
        <v>845</v>
      </c>
      <c r="M1934" s="125"/>
      <c r="N1934" s="124">
        <v>43509</v>
      </c>
      <c r="O1934" s="125" t="s">
        <v>3706</v>
      </c>
      <c r="P1934" s="124">
        <v>43830</v>
      </c>
      <c r="Q1934" s="125" t="s">
        <v>3701</v>
      </c>
      <c r="R1934" s="125"/>
    </row>
    <row r="1935" spans="1:18" s="34" customFormat="1" ht="30" hidden="1" customHeight="1" outlineLevel="4" x14ac:dyDescent="0.25">
      <c r="A1935" s="110">
        <v>13</v>
      </c>
      <c r="B1935" s="121" t="s">
        <v>2737</v>
      </c>
      <c r="C1935" s="106" t="s">
        <v>2408</v>
      </c>
      <c r="D1935" s="122">
        <v>10714</v>
      </c>
      <c r="E1935" s="122" t="s">
        <v>748</v>
      </c>
      <c r="F1935" s="122">
        <v>193066.28</v>
      </c>
      <c r="G1935" s="122">
        <v>160710</v>
      </c>
      <c r="H1935" s="122">
        <v>32356.28</v>
      </c>
      <c r="I1935" s="123">
        <f t="shared" si="119"/>
        <v>0.20133333333333334</v>
      </c>
      <c r="J1935" s="106" t="s">
        <v>2782</v>
      </c>
      <c r="K1935" s="106" t="s">
        <v>2783</v>
      </c>
      <c r="L1935" s="106" t="s">
        <v>845</v>
      </c>
      <c r="M1935" s="125"/>
      <c r="N1935" s="124">
        <v>43516</v>
      </c>
      <c r="O1935" s="125" t="s">
        <v>3737</v>
      </c>
      <c r="P1935" s="124">
        <v>43830</v>
      </c>
      <c r="Q1935" s="125" t="s">
        <v>3738</v>
      </c>
      <c r="R1935" s="125"/>
    </row>
    <row r="1936" spans="1:18" s="34" customFormat="1" ht="30" hidden="1" customHeight="1" outlineLevel="4" x14ac:dyDescent="0.25">
      <c r="A1936" s="110">
        <v>14</v>
      </c>
      <c r="B1936" s="121" t="s">
        <v>2738</v>
      </c>
      <c r="C1936" s="106" t="s">
        <v>2408</v>
      </c>
      <c r="D1936" s="122">
        <v>4464</v>
      </c>
      <c r="E1936" s="122" t="s">
        <v>748</v>
      </c>
      <c r="F1936" s="122">
        <v>146687.04000000001</v>
      </c>
      <c r="G1936" s="122">
        <v>133920</v>
      </c>
      <c r="H1936" s="122">
        <v>12767.040000000008</v>
      </c>
      <c r="I1936" s="123">
        <f t="shared" si="119"/>
        <v>9.5333333333333395E-2</v>
      </c>
      <c r="J1936" s="106" t="s">
        <v>2782</v>
      </c>
      <c r="K1936" s="106" t="s">
        <v>2783</v>
      </c>
      <c r="L1936" s="106" t="s">
        <v>845</v>
      </c>
      <c r="M1936" s="125"/>
      <c r="N1936" s="124">
        <v>43516</v>
      </c>
      <c r="O1936" s="125" t="s">
        <v>3737</v>
      </c>
      <c r="P1936" s="124">
        <v>43830</v>
      </c>
      <c r="Q1936" s="125" t="s">
        <v>3738</v>
      </c>
      <c r="R1936" s="125"/>
    </row>
    <row r="1937" spans="1:18" s="34" customFormat="1" ht="30" hidden="1" customHeight="1" outlineLevel="4" x14ac:dyDescent="0.25">
      <c r="A1937" s="110">
        <v>15</v>
      </c>
      <c r="B1937" s="121" t="s">
        <v>2739</v>
      </c>
      <c r="C1937" s="106" t="s">
        <v>2408</v>
      </c>
      <c r="D1937" s="122">
        <v>89</v>
      </c>
      <c r="E1937" s="122" t="s">
        <v>2778</v>
      </c>
      <c r="F1937" s="122">
        <v>603776</v>
      </c>
      <c r="G1937" s="122">
        <v>549931</v>
      </c>
      <c r="H1937" s="122">
        <v>53845</v>
      </c>
      <c r="I1937" s="123">
        <f t="shared" si="119"/>
        <v>9.791228354102606E-2</v>
      </c>
      <c r="J1937" s="106" t="s">
        <v>2782</v>
      </c>
      <c r="K1937" s="106" t="s">
        <v>2527</v>
      </c>
      <c r="L1937" s="106" t="s">
        <v>845</v>
      </c>
      <c r="M1937" s="125"/>
      <c r="N1937" s="124">
        <v>43509</v>
      </c>
      <c r="O1937" s="125" t="s">
        <v>3703</v>
      </c>
      <c r="P1937" s="124">
        <v>43830</v>
      </c>
      <c r="Q1937" s="125" t="s">
        <v>3701</v>
      </c>
      <c r="R1937" s="125"/>
    </row>
    <row r="1938" spans="1:18" s="34" customFormat="1" ht="30" hidden="1" customHeight="1" outlineLevel="4" x14ac:dyDescent="0.25">
      <c r="A1938" s="110">
        <v>16</v>
      </c>
      <c r="B1938" s="121" t="s">
        <v>2727</v>
      </c>
      <c r="C1938" s="106" t="s">
        <v>2408</v>
      </c>
      <c r="D1938" s="122">
        <v>35</v>
      </c>
      <c r="E1938" s="122" t="s">
        <v>2710</v>
      </c>
      <c r="F1938" s="122">
        <v>155820</v>
      </c>
      <c r="G1938" s="122">
        <v>105000</v>
      </c>
      <c r="H1938" s="122">
        <v>50820</v>
      </c>
      <c r="I1938" s="123">
        <f t="shared" si="119"/>
        <v>0.48399999999999999</v>
      </c>
      <c r="J1938" s="106" t="s">
        <v>2782</v>
      </c>
      <c r="K1938" s="106" t="s">
        <v>2783</v>
      </c>
      <c r="L1938" s="106" t="s">
        <v>845</v>
      </c>
      <c r="M1938" s="125"/>
      <c r="N1938" s="124">
        <v>43516</v>
      </c>
      <c r="O1938" s="125" t="s">
        <v>3737</v>
      </c>
      <c r="P1938" s="124">
        <v>43830</v>
      </c>
      <c r="Q1938" s="125" t="s">
        <v>3738</v>
      </c>
      <c r="R1938" s="125"/>
    </row>
    <row r="1939" spans="1:18" s="34" customFormat="1" ht="30" hidden="1" customHeight="1" outlineLevel="4" x14ac:dyDescent="0.25">
      <c r="A1939" s="110">
        <v>17</v>
      </c>
      <c r="B1939" s="121" t="s">
        <v>2740</v>
      </c>
      <c r="C1939" s="106" t="s">
        <v>2408</v>
      </c>
      <c r="D1939" s="122">
        <v>17</v>
      </c>
      <c r="E1939" s="122" t="s">
        <v>2779</v>
      </c>
      <c r="F1939" s="122">
        <v>48113.399999999994</v>
      </c>
      <c r="G1939" s="122">
        <v>48110</v>
      </c>
      <c r="H1939" s="122">
        <v>3.3999999999941792</v>
      </c>
      <c r="I1939" s="123">
        <f t="shared" si="119"/>
        <v>7.0671378091751797E-5</v>
      </c>
      <c r="J1939" s="106" t="s">
        <v>2782</v>
      </c>
      <c r="K1939" s="106" t="s">
        <v>2784</v>
      </c>
      <c r="L1939" s="106" t="s">
        <v>845</v>
      </c>
      <c r="M1939" s="126"/>
      <c r="N1939" s="124">
        <v>43517</v>
      </c>
      <c r="O1939" s="125" t="s">
        <v>3776</v>
      </c>
      <c r="P1939" s="124">
        <v>43830</v>
      </c>
      <c r="Q1939" s="125" t="s">
        <v>3701</v>
      </c>
      <c r="R1939" s="126"/>
    </row>
    <row r="1940" spans="1:18" s="34" customFormat="1" ht="30" hidden="1" customHeight="1" outlineLevel="4" x14ac:dyDescent="0.25">
      <c r="A1940" s="110">
        <v>18</v>
      </c>
      <c r="B1940" s="121" t="s">
        <v>2741</v>
      </c>
      <c r="C1940" s="106" t="s">
        <v>2408</v>
      </c>
      <c r="D1940" s="122">
        <v>2678</v>
      </c>
      <c r="E1940" s="110" t="s">
        <v>724</v>
      </c>
      <c r="F1940" s="122">
        <v>383221.8</v>
      </c>
      <c r="G1940" s="122">
        <v>267800</v>
      </c>
      <c r="H1940" s="122">
        <v>115421.79999999999</v>
      </c>
      <c r="I1940" s="123">
        <f t="shared" si="119"/>
        <v>0.43099999999999994</v>
      </c>
      <c r="J1940" s="106" t="s">
        <v>2782</v>
      </c>
      <c r="K1940" s="106" t="s">
        <v>2527</v>
      </c>
      <c r="L1940" s="106" t="s">
        <v>845</v>
      </c>
      <c r="M1940" s="125"/>
      <c r="N1940" s="124">
        <v>43509</v>
      </c>
      <c r="O1940" s="125" t="s">
        <v>3703</v>
      </c>
      <c r="P1940" s="124">
        <v>43830</v>
      </c>
      <c r="Q1940" s="125" t="s">
        <v>3701</v>
      </c>
      <c r="R1940" s="125"/>
    </row>
    <row r="1941" spans="1:18" s="34" customFormat="1" ht="30" hidden="1" customHeight="1" outlineLevel="4" x14ac:dyDescent="0.25">
      <c r="A1941" s="110">
        <v>19</v>
      </c>
      <c r="B1941" s="121" t="s">
        <v>2742</v>
      </c>
      <c r="C1941" s="106" t="s">
        <v>2408</v>
      </c>
      <c r="D1941" s="122">
        <v>2678</v>
      </c>
      <c r="E1941" s="110" t="s">
        <v>724</v>
      </c>
      <c r="F1941" s="122">
        <v>425802</v>
      </c>
      <c r="G1941" s="122">
        <v>342784</v>
      </c>
      <c r="H1941" s="122">
        <v>83018</v>
      </c>
      <c r="I1941" s="123">
        <f t="shared" si="119"/>
        <v>0.2421875</v>
      </c>
      <c r="J1941" s="106" t="s">
        <v>2782</v>
      </c>
      <c r="K1941" s="106" t="s">
        <v>2783</v>
      </c>
      <c r="L1941" s="106" t="s">
        <v>845</v>
      </c>
      <c r="M1941" s="125"/>
      <c r="N1941" s="124">
        <v>43516</v>
      </c>
      <c r="O1941" s="125" t="s">
        <v>3737</v>
      </c>
      <c r="P1941" s="124">
        <v>43830</v>
      </c>
      <c r="Q1941" s="125" t="s">
        <v>3738</v>
      </c>
      <c r="R1941" s="125"/>
    </row>
    <row r="1942" spans="1:18" s="34" customFormat="1" ht="30" hidden="1" customHeight="1" outlineLevel="4" x14ac:dyDescent="0.25">
      <c r="A1942" s="110">
        <v>20</v>
      </c>
      <c r="B1942" s="121" t="s">
        <v>2743</v>
      </c>
      <c r="C1942" s="106" t="s">
        <v>2408</v>
      </c>
      <c r="D1942" s="122">
        <v>892</v>
      </c>
      <c r="E1942" s="110" t="s">
        <v>724</v>
      </c>
      <c r="F1942" s="122">
        <v>189104</v>
      </c>
      <c r="G1942" s="122">
        <v>181968</v>
      </c>
      <c r="H1942" s="122">
        <v>7136</v>
      </c>
      <c r="I1942" s="123">
        <f t="shared" si="119"/>
        <v>3.9215686274509803E-2</v>
      </c>
      <c r="J1942" s="106" t="s">
        <v>2782</v>
      </c>
      <c r="K1942" s="106" t="s">
        <v>2536</v>
      </c>
      <c r="L1942" s="106" t="s">
        <v>845</v>
      </c>
      <c r="M1942" s="125"/>
      <c r="N1942" s="124">
        <v>43509</v>
      </c>
      <c r="O1942" s="125" t="s">
        <v>3705</v>
      </c>
      <c r="P1942" s="124">
        <v>43830</v>
      </c>
      <c r="Q1942" s="125" t="s">
        <v>3701</v>
      </c>
      <c r="R1942" s="125"/>
    </row>
    <row r="1943" spans="1:18" ht="30" customHeight="1" outlineLevel="4" x14ac:dyDescent="0.25">
      <c r="A1943" s="110">
        <v>21</v>
      </c>
      <c r="B1943" s="121" t="s">
        <v>2744</v>
      </c>
      <c r="C1943" s="106" t="s">
        <v>2408</v>
      </c>
      <c r="D1943" s="54">
        <v>44</v>
      </c>
      <c r="E1943" s="110" t="s">
        <v>1569</v>
      </c>
      <c r="F1943" s="54">
        <v>18656</v>
      </c>
      <c r="G1943" s="98"/>
      <c r="H1943" s="98"/>
      <c r="I1943" s="55" t="e">
        <f t="shared" si="119"/>
        <v>#DIV/0!</v>
      </c>
      <c r="J1943" s="56"/>
      <c r="K1943" s="56"/>
      <c r="L1943" s="56" t="s">
        <v>845</v>
      </c>
      <c r="M1943" s="59"/>
    </row>
    <row r="1944" spans="1:18" ht="30" customHeight="1" outlineLevel="4" x14ac:dyDescent="0.25">
      <c r="A1944" s="110">
        <v>22</v>
      </c>
      <c r="B1944" s="121" t="s">
        <v>2745</v>
      </c>
      <c r="C1944" s="106" t="s">
        <v>2408</v>
      </c>
      <c r="D1944" s="54">
        <v>44</v>
      </c>
      <c r="E1944" s="54" t="s">
        <v>2778</v>
      </c>
      <c r="F1944" s="54">
        <v>293832</v>
      </c>
      <c r="G1944" s="98"/>
      <c r="H1944" s="98"/>
      <c r="I1944" s="55" t="e">
        <f t="shared" si="119"/>
        <v>#DIV/0!</v>
      </c>
      <c r="J1944" s="56"/>
      <c r="K1944" s="56"/>
      <c r="L1944" s="56" t="s">
        <v>845</v>
      </c>
      <c r="M1944" s="59"/>
    </row>
    <row r="1945" spans="1:18" s="34" customFormat="1" ht="30" hidden="1" customHeight="1" outlineLevel="4" x14ac:dyDescent="0.25">
      <c r="A1945" s="110">
        <v>23</v>
      </c>
      <c r="B1945" s="121" t="s">
        <v>2729</v>
      </c>
      <c r="C1945" s="106" t="s">
        <v>2408</v>
      </c>
      <c r="D1945" s="122">
        <v>17</v>
      </c>
      <c r="E1945" s="122" t="s">
        <v>1572</v>
      </c>
      <c r="F1945" s="122">
        <v>21624</v>
      </c>
      <c r="G1945" s="122">
        <v>21590</v>
      </c>
      <c r="H1945" s="122">
        <v>34</v>
      </c>
      <c r="I1945" s="123">
        <f t="shared" si="119"/>
        <v>1.5748031496062992E-3</v>
      </c>
      <c r="J1945" s="106" t="s">
        <v>2785</v>
      </c>
      <c r="K1945" s="106" t="s">
        <v>2527</v>
      </c>
      <c r="L1945" s="106" t="s">
        <v>845</v>
      </c>
      <c r="M1945" s="126"/>
      <c r="N1945" s="124">
        <v>43539</v>
      </c>
      <c r="O1945" s="125" t="s">
        <v>3830</v>
      </c>
      <c r="P1945" s="124">
        <v>43830</v>
      </c>
      <c r="Q1945" s="125" t="s">
        <v>3701</v>
      </c>
      <c r="R1945" s="126"/>
    </row>
    <row r="1946" spans="1:18" s="34" customFormat="1" ht="30" hidden="1" customHeight="1" outlineLevel="4" x14ac:dyDescent="0.25">
      <c r="A1946" s="110">
        <v>24</v>
      </c>
      <c r="B1946" s="121" t="s">
        <v>2746</v>
      </c>
      <c r="C1946" s="106" t="s">
        <v>2408</v>
      </c>
      <c r="D1946" s="122">
        <v>2232</v>
      </c>
      <c r="E1946" s="122" t="s">
        <v>2777</v>
      </c>
      <c r="F1946" s="122">
        <v>184541.76</v>
      </c>
      <c r="G1946" s="122">
        <v>165168</v>
      </c>
      <c r="H1946" s="122">
        <v>19373.760000000009</v>
      </c>
      <c r="I1946" s="123">
        <f t="shared" si="119"/>
        <v>0.11729729729729735</v>
      </c>
      <c r="J1946" s="106" t="s">
        <v>2782</v>
      </c>
      <c r="K1946" s="106" t="s">
        <v>2536</v>
      </c>
      <c r="L1946" s="106" t="s">
        <v>845</v>
      </c>
      <c r="M1946" s="125"/>
      <c r="N1946" s="124">
        <v>43509</v>
      </c>
      <c r="O1946" s="125" t="s">
        <v>3705</v>
      </c>
      <c r="P1946" s="124">
        <v>43830</v>
      </c>
      <c r="Q1946" s="125" t="s">
        <v>3701</v>
      </c>
      <c r="R1946" s="125"/>
    </row>
    <row r="1947" spans="1:18" s="34" customFormat="1" ht="30" hidden="1" customHeight="1" outlineLevel="4" x14ac:dyDescent="0.25">
      <c r="A1947" s="110">
        <v>25</v>
      </c>
      <c r="B1947" s="121" t="s">
        <v>2747</v>
      </c>
      <c r="C1947" s="106" t="s">
        <v>2408</v>
      </c>
      <c r="D1947" s="122">
        <v>1785</v>
      </c>
      <c r="E1947" s="122" t="s">
        <v>2777</v>
      </c>
      <c r="F1947" s="122">
        <v>185425.8</v>
      </c>
      <c r="G1947" s="122">
        <v>105293.57</v>
      </c>
      <c r="H1947" s="122">
        <v>80132.229999999981</v>
      </c>
      <c r="I1947" s="123">
        <f t="shared" si="119"/>
        <v>0.76103631019443996</v>
      </c>
      <c r="J1947" s="106" t="s">
        <v>2782</v>
      </c>
      <c r="K1947" s="106" t="s">
        <v>2536</v>
      </c>
      <c r="L1947" s="106" t="s">
        <v>845</v>
      </c>
      <c r="M1947" s="125"/>
      <c r="N1947" s="124">
        <v>43509</v>
      </c>
      <c r="O1947" s="125" t="s">
        <v>3705</v>
      </c>
      <c r="P1947" s="124">
        <v>43830</v>
      </c>
      <c r="Q1947" s="125" t="s">
        <v>3701</v>
      </c>
      <c r="R1947" s="125"/>
    </row>
    <row r="1948" spans="1:18" ht="30" customHeight="1" outlineLevel="4" x14ac:dyDescent="0.25">
      <c r="A1948" s="110">
        <v>26</v>
      </c>
      <c r="B1948" s="121" t="s">
        <v>2748</v>
      </c>
      <c r="C1948" s="106" t="s">
        <v>2408</v>
      </c>
      <c r="D1948" s="54">
        <v>446</v>
      </c>
      <c r="E1948" s="54" t="s">
        <v>2777</v>
      </c>
      <c r="F1948" s="54">
        <v>97080.819999999992</v>
      </c>
      <c r="G1948" s="98"/>
      <c r="H1948" s="98"/>
      <c r="I1948" s="55" t="e">
        <f t="shared" si="119"/>
        <v>#DIV/0!</v>
      </c>
      <c r="J1948" s="56"/>
      <c r="K1948" s="56"/>
      <c r="L1948" s="56" t="s">
        <v>845</v>
      </c>
      <c r="M1948" s="59"/>
    </row>
    <row r="1949" spans="1:18" ht="30" customHeight="1" outlineLevel="4" x14ac:dyDescent="0.25">
      <c r="A1949" s="110">
        <v>27</v>
      </c>
      <c r="B1949" s="121" t="s">
        <v>2749</v>
      </c>
      <c r="C1949" s="106" t="s">
        <v>2408</v>
      </c>
      <c r="D1949" s="54">
        <v>446</v>
      </c>
      <c r="E1949" s="54" t="s">
        <v>2777</v>
      </c>
      <c r="F1949" s="54">
        <v>109747.22</v>
      </c>
      <c r="G1949" s="98"/>
      <c r="H1949" s="98"/>
      <c r="I1949" s="55" t="e">
        <f t="shared" si="119"/>
        <v>#DIV/0!</v>
      </c>
      <c r="J1949" s="56"/>
      <c r="K1949" s="56"/>
      <c r="L1949" s="56" t="s">
        <v>845</v>
      </c>
      <c r="M1949" s="59"/>
    </row>
    <row r="1950" spans="1:18" ht="30" customHeight="1" outlineLevel="4" x14ac:dyDescent="0.25">
      <c r="A1950" s="110">
        <v>28</v>
      </c>
      <c r="B1950" s="121" t="s">
        <v>2750</v>
      </c>
      <c r="C1950" s="106" t="s">
        <v>2408</v>
      </c>
      <c r="D1950" s="54">
        <v>446</v>
      </c>
      <c r="E1950" s="54" t="s">
        <v>2777</v>
      </c>
      <c r="F1950" s="54">
        <v>187837.36000000002</v>
      </c>
      <c r="G1950" s="98"/>
      <c r="H1950" s="98"/>
      <c r="I1950" s="55" t="e">
        <f t="shared" si="119"/>
        <v>#DIV/0!</v>
      </c>
      <c r="J1950" s="56"/>
      <c r="K1950" s="56"/>
      <c r="L1950" s="56" t="s">
        <v>845</v>
      </c>
      <c r="M1950" s="59"/>
    </row>
    <row r="1951" spans="1:18" s="34" customFormat="1" ht="45" hidden="1" customHeight="1" outlineLevel="4" x14ac:dyDescent="0.25">
      <c r="A1951" s="110">
        <v>29</v>
      </c>
      <c r="B1951" s="121" t="s">
        <v>2751</v>
      </c>
      <c r="C1951" s="106" t="s">
        <v>2408</v>
      </c>
      <c r="D1951" s="122">
        <v>892</v>
      </c>
      <c r="E1951" s="122" t="s">
        <v>1281</v>
      </c>
      <c r="F1951" s="122">
        <v>1134624</v>
      </c>
      <c r="G1951" s="122">
        <v>1070400</v>
      </c>
      <c r="H1951" s="122">
        <v>64224</v>
      </c>
      <c r="I1951" s="123">
        <f t="shared" si="119"/>
        <v>0.06</v>
      </c>
      <c r="J1951" s="106" t="s">
        <v>2782</v>
      </c>
      <c r="K1951" s="106" t="s">
        <v>2522</v>
      </c>
      <c r="L1951" s="106" t="s">
        <v>845</v>
      </c>
      <c r="M1951" s="125"/>
      <c r="N1951" s="124">
        <v>43509</v>
      </c>
      <c r="O1951" s="125" t="s">
        <v>3706</v>
      </c>
      <c r="P1951" s="124">
        <v>43830</v>
      </c>
      <c r="Q1951" s="125" t="s">
        <v>3701</v>
      </c>
      <c r="R1951" s="125"/>
    </row>
    <row r="1952" spans="1:18" s="34" customFormat="1" ht="45" hidden="1" customHeight="1" outlineLevel="4" x14ac:dyDescent="0.25">
      <c r="A1952" s="110">
        <v>30</v>
      </c>
      <c r="B1952" s="121" t="s">
        <v>2752</v>
      </c>
      <c r="C1952" s="106" t="s">
        <v>2408</v>
      </c>
      <c r="D1952" s="122">
        <v>178</v>
      </c>
      <c r="E1952" s="122" t="s">
        <v>1281</v>
      </c>
      <c r="F1952" s="122">
        <v>260378.4</v>
      </c>
      <c r="G1952" s="122">
        <v>249200</v>
      </c>
      <c r="H1952" s="122">
        <v>11178.399999999994</v>
      </c>
      <c r="I1952" s="123">
        <f t="shared" si="119"/>
        <v>4.4857142857142832E-2</v>
      </c>
      <c r="J1952" s="106" t="s">
        <v>2782</v>
      </c>
      <c r="K1952" s="106" t="s">
        <v>2522</v>
      </c>
      <c r="L1952" s="106" t="s">
        <v>845</v>
      </c>
      <c r="M1952" s="125"/>
      <c r="N1952" s="124">
        <v>43509</v>
      </c>
      <c r="O1952" s="125" t="s">
        <v>3706</v>
      </c>
      <c r="P1952" s="124">
        <v>43830</v>
      </c>
      <c r="Q1952" s="125" t="s">
        <v>3701</v>
      </c>
      <c r="R1952" s="125"/>
    </row>
    <row r="1953" spans="1:18" s="34" customFormat="1" ht="30" hidden="1" customHeight="1" outlineLevel="4" x14ac:dyDescent="0.25">
      <c r="A1953" s="110">
        <v>31</v>
      </c>
      <c r="B1953" s="121" t="s">
        <v>2753</v>
      </c>
      <c r="C1953" s="106" t="s">
        <v>2408</v>
      </c>
      <c r="D1953" s="122">
        <v>17</v>
      </c>
      <c r="E1953" s="110" t="s">
        <v>724</v>
      </c>
      <c r="F1953" s="122">
        <v>54060</v>
      </c>
      <c r="G1953" s="122">
        <v>54043</v>
      </c>
      <c r="H1953" s="122">
        <v>17</v>
      </c>
      <c r="I1953" s="123">
        <f t="shared" si="119"/>
        <v>3.1456432840515884E-4</v>
      </c>
      <c r="J1953" s="106" t="s">
        <v>2785</v>
      </c>
      <c r="K1953" s="106" t="s">
        <v>2527</v>
      </c>
      <c r="L1953" s="106" t="s">
        <v>845</v>
      </c>
      <c r="M1953" s="126"/>
      <c r="N1953" s="124">
        <v>43539</v>
      </c>
      <c r="O1953" s="125" t="s">
        <v>3830</v>
      </c>
      <c r="P1953" s="124">
        <v>43830</v>
      </c>
      <c r="Q1953" s="125" t="s">
        <v>3701</v>
      </c>
      <c r="R1953" s="126"/>
    </row>
    <row r="1954" spans="1:18" s="34" customFormat="1" ht="30" hidden="1" customHeight="1" outlineLevel="4" x14ac:dyDescent="0.25">
      <c r="A1954" s="110">
        <v>32</v>
      </c>
      <c r="B1954" s="121" t="s">
        <v>2754</v>
      </c>
      <c r="C1954" s="106" t="s">
        <v>2408</v>
      </c>
      <c r="D1954" s="122">
        <v>44</v>
      </c>
      <c r="E1954" s="110" t="s">
        <v>724</v>
      </c>
      <c r="F1954" s="122">
        <v>2565.1999999999998</v>
      </c>
      <c r="G1954" s="122">
        <v>2552</v>
      </c>
      <c r="H1954" s="122">
        <v>13.199999999999818</v>
      </c>
      <c r="I1954" s="123">
        <f t="shared" si="119"/>
        <v>5.1724137931033771E-3</v>
      </c>
      <c r="J1954" s="106" t="s">
        <v>2782</v>
      </c>
      <c r="K1954" s="106" t="s">
        <v>2527</v>
      </c>
      <c r="L1954" s="106" t="s">
        <v>845</v>
      </c>
      <c r="M1954" s="125"/>
      <c r="N1954" s="124">
        <v>43509</v>
      </c>
      <c r="O1954" s="125" t="s">
        <v>3703</v>
      </c>
      <c r="P1954" s="124">
        <v>43830</v>
      </c>
      <c r="Q1954" s="125" t="s">
        <v>3701</v>
      </c>
      <c r="R1954" s="125"/>
    </row>
    <row r="1955" spans="1:18" s="34" customFormat="1" ht="30" hidden="1" customHeight="1" outlineLevel="4" x14ac:dyDescent="0.25">
      <c r="A1955" s="110">
        <v>33</v>
      </c>
      <c r="B1955" s="121" t="s">
        <v>784</v>
      </c>
      <c r="C1955" s="106" t="s">
        <v>2408</v>
      </c>
      <c r="D1955" s="122">
        <v>26</v>
      </c>
      <c r="E1955" s="110" t="s">
        <v>724</v>
      </c>
      <c r="F1955" s="122">
        <v>35828</v>
      </c>
      <c r="G1955" s="122">
        <v>13000</v>
      </c>
      <c r="H1955" s="122">
        <v>22828</v>
      </c>
      <c r="I1955" s="123">
        <f t="shared" si="119"/>
        <v>1.756</v>
      </c>
      <c r="J1955" s="106" t="s">
        <v>2782</v>
      </c>
      <c r="K1955" s="106" t="s">
        <v>2522</v>
      </c>
      <c r="L1955" s="106" t="s">
        <v>845</v>
      </c>
      <c r="M1955" s="125"/>
      <c r="N1955" s="124">
        <v>43509</v>
      </c>
      <c r="O1955" s="125" t="s">
        <v>3706</v>
      </c>
      <c r="P1955" s="124">
        <v>43830</v>
      </c>
      <c r="Q1955" s="125" t="s">
        <v>3701</v>
      </c>
      <c r="R1955" s="125"/>
    </row>
    <row r="1956" spans="1:18" s="34" customFormat="1" ht="30" hidden="1" customHeight="1" outlineLevel="4" x14ac:dyDescent="0.25">
      <c r="A1956" s="110">
        <v>34</v>
      </c>
      <c r="B1956" s="121" t="s">
        <v>2451</v>
      </c>
      <c r="C1956" s="106" t="s">
        <v>2408</v>
      </c>
      <c r="D1956" s="122">
        <v>44</v>
      </c>
      <c r="E1956" s="110" t="s">
        <v>724</v>
      </c>
      <c r="F1956" s="122">
        <v>55968</v>
      </c>
      <c r="G1956" s="122">
        <v>52759.928571428565</v>
      </c>
      <c r="H1956" s="122">
        <v>3208.0714285714348</v>
      </c>
      <c r="I1956" s="123">
        <f t="shared" si="119"/>
        <v>6.0805075280346815E-2</v>
      </c>
      <c r="J1956" s="106" t="s">
        <v>2782</v>
      </c>
      <c r="K1956" s="106" t="s">
        <v>2786</v>
      </c>
      <c r="L1956" s="106" t="s">
        <v>845</v>
      </c>
      <c r="M1956" s="126"/>
      <c r="N1956" s="124">
        <v>43514</v>
      </c>
      <c r="O1956" s="125" t="s">
        <v>3750</v>
      </c>
      <c r="P1956" s="124">
        <v>43830</v>
      </c>
      <c r="Q1956" s="125" t="s">
        <v>3701</v>
      </c>
      <c r="R1956" s="126"/>
    </row>
    <row r="1957" spans="1:18" s="34" customFormat="1" ht="30" hidden="1" customHeight="1" outlineLevel="4" x14ac:dyDescent="0.25">
      <c r="A1957" s="110">
        <v>35</v>
      </c>
      <c r="B1957" s="121" t="s">
        <v>2755</v>
      </c>
      <c r="C1957" s="106" t="s">
        <v>2408</v>
      </c>
      <c r="D1957" s="122">
        <v>3</v>
      </c>
      <c r="E1957" s="110" t="s">
        <v>724</v>
      </c>
      <c r="F1957" s="122">
        <v>302100</v>
      </c>
      <c r="G1957" s="122">
        <v>120000</v>
      </c>
      <c r="H1957" s="122">
        <v>182100</v>
      </c>
      <c r="I1957" s="123">
        <f t="shared" si="119"/>
        <v>1.5175000000000001</v>
      </c>
      <c r="J1957" s="106" t="s">
        <v>2782</v>
      </c>
      <c r="K1957" s="106" t="s">
        <v>2522</v>
      </c>
      <c r="L1957" s="106" t="s">
        <v>845</v>
      </c>
      <c r="M1957" s="125"/>
      <c r="N1957" s="124">
        <v>43509</v>
      </c>
      <c r="O1957" s="125" t="s">
        <v>3706</v>
      </c>
      <c r="P1957" s="124">
        <v>43830</v>
      </c>
      <c r="Q1957" s="125" t="s">
        <v>3701</v>
      </c>
      <c r="R1957" s="125"/>
    </row>
    <row r="1958" spans="1:18" ht="30" customHeight="1" outlineLevel="4" x14ac:dyDescent="0.25">
      <c r="A1958" s="110">
        <v>36</v>
      </c>
      <c r="B1958" s="121" t="s">
        <v>2730</v>
      </c>
      <c r="C1958" s="106" t="s">
        <v>2408</v>
      </c>
      <c r="D1958" s="54">
        <v>22</v>
      </c>
      <c r="E1958" s="53" t="s">
        <v>724</v>
      </c>
      <c r="F1958" s="54">
        <v>25652</v>
      </c>
      <c r="G1958" s="98"/>
      <c r="H1958" s="98"/>
      <c r="I1958" s="55" t="e">
        <f t="shared" si="119"/>
        <v>#DIV/0!</v>
      </c>
      <c r="J1958" s="56"/>
      <c r="K1958" s="56"/>
      <c r="L1958" s="56" t="s">
        <v>845</v>
      </c>
      <c r="M1958" s="59"/>
    </row>
    <row r="1959" spans="1:18" s="34" customFormat="1" ht="30" hidden="1" customHeight="1" outlineLevel="4" x14ac:dyDescent="0.25">
      <c r="A1959" s="110">
        <v>37</v>
      </c>
      <c r="B1959" s="121" t="s">
        <v>2756</v>
      </c>
      <c r="C1959" s="106" t="s">
        <v>2408</v>
      </c>
      <c r="D1959" s="122">
        <v>892</v>
      </c>
      <c r="E1959" s="110" t="s">
        <v>724</v>
      </c>
      <c r="F1959" s="122">
        <v>4727.5999999999995</v>
      </c>
      <c r="G1959" s="122">
        <v>4727.6000000000004</v>
      </c>
      <c r="H1959" s="122">
        <v>0</v>
      </c>
      <c r="I1959" s="123">
        <f t="shared" si="119"/>
        <v>0</v>
      </c>
      <c r="J1959" s="106" t="s">
        <v>2782</v>
      </c>
      <c r="K1959" s="106" t="s">
        <v>2527</v>
      </c>
      <c r="L1959" s="106" t="s">
        <v>845</v>
      </c>
      <c r="M1959" s="125"/>
      <c r="N1959" s="124">
        <v>43509</v>
      </c>
      <c r="O1959" s="125" t="s">
        <v>3703</v>
      </c>
      <c r="P1959" s="124">
        <v>43830</v>
      </c>
      <c r="Q1959" s="125" t="s">
        <v>3701</v>
      </c>
      <c r="R1959" s="125"/>
    </row>
    <row r="1960" spans="1:18" s="34" customFormat="1" ht="30" hidden="1" customHeight="1" outlineLevel="4" x14ac:dyDescent="0.25">
      <c r="A1960" s="110">
        <v>38</v>
      </c>
      <c r="B1960" s="121" t="s">
        <v>2757</v>
      </c>
      <c r="C1960" s="106" t="s">
        <v>2408</v>
      </c>
      <c r="D1960" s="122">
        <v>1</v>
      </c>
      <c r="E1960" s="110" t="s">
        <v>724</v>
      </c>
      <c r="F1960" s="122">
        <v>37857.14</v>
      </c>
      <c r="G1960" s="122">
        <v>12000</v>
      </c>
      <c r="H1960" s="122">
        <v>25857.14</v>
      </c>
      <c r="I1960" s="123">
        <f t="shared" si="119"/>
        <v>2.1547616666666665</v>
      </c>
      <c r="J1960" s="106" t="s">
        <v>2782</v>
      </c>
      <c r="K1960" s="106" t="s">
        <v>2522</v>
      </c>
      <c r="L1960" s="106" t="s">
        <v>845</v>
      </c>
      <c r="M1960" s="125"/>
      <c r="N1960" s="124">
        <v>43509</v>
      </c>
      <c r="O1960" s="125" t="s">
        <v>3706</v>
      </c>
      <c r="P1960" s="124">
        <v>43830</v>
      </c>
      <c r="Q1960" s="125" t="s">
        <v>3701</v>
      </c>
      <c r="R1960" s="125"/>
    </row>
    <row r="1961" spans="1:18" ht="30" customHeight="1" outlineLevel="4" x14ac:dyDescent="0.25">
      <c r="A1961" s="110">
        <v>39</v>
      </c>
      <c r="B1961" s="121" t="s">
        <v>2758</v>
      </c>
      <c r="C1961" s="106" t="s">
        <v>2408</v>
      </c>
      <c r="D1961" s="54">
        <v>89</v>
      </c>
      <c r="E1961" s="53" t="s">
        <v>724</v>
      </c>
      <c r="F1961" s="54">
        <v>3301.9</v>
      </c>
      <c r="G1961" s="98"/>
      <c r="H1961" s="98"/>
      <c r="I1961" s="55" t="e">
        <f t="shared" si="119"/>
        <v>#DIV/0!</v>
      </c>
      <c r="J1961" s="56"/>
      <c r="K1961" s="56"/>
      <c r="L1961" s="56" t="s">
        <v>845</v>
      </c>
      <c r="M1961" s="59"/>
    </row>
    <row r="1962" spans="1:18" ht="30" customHeight="1" outlineLevel="4" x14ac:dyDescent="0.25">
      <c r="A1962" s="110">
        <v>40</v>
      </c>
      <c r="B1962" s="121" t="s">
        <v>2759</v>
      </c>
      <c r="C1962" s="106" t="s">
        <v>2408</v>
      </c>
      <c r="D1962" s="54">
        <v>89</v>
      </c>
      <c r="E1962" s="53" t="s">
        <v>724</v>
      </c>
      <c r="F1962" s="54">
        <v>3301.9</v>
      </c>
      <c r="G1962" s="98"/>
      <c r="H1962" s="98"/>
      <c r="I1962" s="55" t="e">
        <f t="shared" si="119"/>
        <v>#DIV/0!</v>
      </c>
      <c r="J1962" s="56"/>
      <c r="K1962" s="56"/>
      <c r="L1962" s="56" t="s">
        <v>845</v>
      </c>
      <c r="M1962" s="59"/>
    </row>
    <row r="1963" spans="1:18" s="34" customFormat="1" ht="30" hidden="1" customHeight="1" outlineLevel="4" x14ac:dyDescent="0.25">
      <c r="A1963" s="110">
        <v>41</v>
      </c>
      <c r="B1963" s="121" t="s">
        <v>2760</v>
      </c>
      <c r="C1963" s="106" t="s">
        <v>2408</v>
      </c>
      <c r="D1963" s="122">
        <v>4</v>
      </c>
      <c r="E1963" s="110" t="s">
        <v>724</v>
      </c>
      <c r="F1963" s="122">
        <v>4240</v>
      </c>
      <c r="G1963" s="122">
        <v>2000</v>
      </c>
      <c r="H1963" s="122">
        <v>2240</v>
      </c>
      <c r="I1963" s="123">
        <f t="shared" si="119"/>
        <v>1.1200000000000001</v>
      </c>
      <c r="J1963" s="106" t="s">
        <v>2782</v>
      </c>
      <c r="K1963" s="106" t="s">
        <v>2522</v>
      </c>
      <c r="L1963" s="106" t="s">
        <v>845</v>
      </c>
      <c r="M1963" s="125"/>
      <c r="N1963" s="124">
        <v>43509</v>
      </c>
      <c r="O1963" s="125" t="s">
        <v>3706</v>
      </c>
      <c r="P1963" s="124">
        <v>43830</v>
      </c>
      <c r="Q1963" s="125" t="s">
        <v>3701</v>
      </c>
      <c r="R1963" s="125"/>
    </row>
    <row r="1964" spans="1:18" s="34" customFormat="1" ht="30" hidden="1" customHeight="1" outlineLevel="4" x14ac:dyDescent="0.25">
      <c r="A1964" s="110">
        <v>42</v>
      </c>
      <c r="B1964" s="121" t="s">
        <v>2760</v>
      </c>
      <c r="C1964" s="106" t="s">
        <v>2408</v>
      </c>
      <c r="D1964" s="122">
        <v>4</v>
      </c>
      <c r="E1964" s="110" t="s">
        <v>724</v>
      </c>
      <c r="F1964" s="122">
        <v>4240</v>
      </c>
      <c r="G1964" s="122">
        <v>2000</v>
      </c>
      <c r="H1964" s="122">
        <v>2240</v>
      </c>
      <c r="I1964" s="123">
        <f t="shared" si="119"/>
        <v>1.1200000000000001</v>
      </c>
      <c r="J1964" s="106" t="s">
        <v>2782</v>
      </c>
      <c r="K1964" s="106" t="s">
        <v>2522</v>
      </c>
      <c r="L1964" s="106" t="s">
        <v>845</v>
      </c>
      <c r="M1964" s="125"/>
      <c r="N1964" s="124">
        <v>43509</v>
      </c>
      <c r="O1964" s="125" t="s">
        <v>3706</v>
      </c>
      <c r="P1964" s="124">
        <v>43830</v>
      </c>
      <c r="Q1964" s="125" t="s">
        <v>3701</v>
      </c>
      <c r="R1964" s="125"/>
    </row>
    <row r="1965" spans="1:18" s="34" customFormat="1" ht="30" hidden="1" customHeight="1" outlineLevel="4" x14ac:dyDescent="0.25">
      <c r="A1965" s="110">
        <v>43</v>
      </c>
      <c r="B1965" s="121" t="s">
        <v>2761</v>
      </c>
      <c r="C1965" s="106" t="s">
        <v>2408</v>
      </c>
      <c r="D1965" s="122">
        <v>1</v>
      </c>
      <c r="E1965" s="110" t="s">
        <v>4237</v>
      </c>
      <c r="F1965" s="122">
        <v>3707.88</v>
      </c>
      <c r="G1965" s="122">
        <v>3707</v>
      </c>
      <c r="H1965" s="122">
        <v>0.88000000000010914</v>
      </c>
      <c r="I1965" s="123">
        <f t="shared" si="119"/>
        <v>2.3738872403563776E-4</v>
      </c>
      <c r="J1965" s="106" t="s">
        <v>2785</v>
      </c>
      <c r="K1965" s="106" t="s">
        <v>2527</v>
      </c>
      <c r="L1965" s="106" t="s">
        <v>845</v>
      </c>
      <c r="M1965" s="126"/>
      <c r="N1965" s="124">
        <v>43539</v>
      </c>
      <c r="O1965" s="125" t="s">
        <v>3830</v>
      </c>
      <c r="P1965" s="124">
        <v>43830</v>
      </c>
      <c r="Q1965" s="125" t="s">
        <v>3701</v>
      </c>
      <c r="R1965" s="126"/>
    </row>
    <row r="1966" spans="1:18" ht="30" customHeight="1" outlineLevel="4" x14ac:dyDescent="0.25">
      <c r="A1966" s="110">
        <v>44</v>
      </c>
      <c r="B1966" s="121" t="s">
        <v>2762</v>
      </c>
      <c r="C1966" s="106" t="s">
        <v>2408</v>
      </c>
      <c r="D1966" s="54">
        <v>1</v>
      </c>
      <c r="E1966" s="53" t="s">
        <v>724</v>
      </c>
      <c r="F1966" s="54">
        <v>2650</v>
      </c>
      <c r="G1966" s="98"/>
      <c r="H1966" s="98"/>
      <c r="I1966" s="55" t="e">
        <f t="shared" si="119"/>
        <v>#DIV/0!</v>
      </c>
      <c r="J1966" s="56"/>
      <c r="K1966" s="56"/>
      <c r="L1966" s="56" t="s">
        <v>845</v>
      </c>
      <c r="M1966" s="59"/>
    </row>
    <row r="1967" spans="1:18" ht="30" customHeight="1" outlineLevel="4" x14ac:dyDescent="0.25">
      <c r="A1967" s="110">
        <v>45</v>
      </c>
      <c r="B1967" s="121" t="s">
        <v>2763</v>
      </c>
      <c r="C1967" s="106" t="s">
        <v>2408</v>
      </c>
      <c r="D1967" s="54">
        <v>1</v>
      </c>
      <c r="E1967" s="53" t="s">
        <v>724</v>
      </c>
      <c r="F1967" s="54">
        <v>4134</v>
      </c>
      <c r="G1967" s="98"/>
      <c r="H1967" s="98"/>
      <c r="I1967" s="55" t="e">
        <f t="shared" si="119"/>
        <v>#DIV/0!</v>
      </c>
      <c r="J1967" s="56"/>
      <c r="K1967" s="56"/>
      <c r="L1967" s="56" t="s">
        <v>845</v>
      </c>
      <c r="M1967" s="59"/>
    </row>
    <row r="1968" spans="1:18" s="34" customFormat="1" ht="30" hidden="1" customHeight="1" outlineLevel="4" x14ac:dyDescent="0.25">
      <c r="A1968" s="110">
        <v>46</v>
      </c>
      <c r="B1968" s="121" t="s">
        <v>2764</v>
      </c>
      <c r="C1968" s="106" t="s">
        <v>2408</v>
      </c>
      <c r="D1968" s="122">
        <v>26</v>
      </c>
      <c r="E1968" s="110" t="s">
        <v>724</v>
      </c>
      <c r="F1968" s="122">
        <v>16536</v>
      </c>
      <c r="G1968" s="122">
        <v>15600</v>
      </c>
      <c r="H1968" s="122">
        <v>936</v>
      </c>
      <c r="I1968" s="123">
        <f t="shared" si="119"/>
        <v>0.06</v>
      </c>
      <c r="J1968" s="106" t="s">
        <v>2782</v>
      </c>
      <c r="K1968" s="106" t="s">
        <v>2522</v>
      </c>
      <c r="L1968" s="106" t="s">
        <v>845</v>
      </c>
      <c r="M1968" s="125"/>
      <c r="N1968" s="124">
        <v>43509</v>
      </c>
      <c r="O1968" s="125" t="s">
        <v>3706</v>
      </c>
      <c r="P1968" s="124">
        <v>43830</v>
      </c>
      <c r="Q1968" s="125" t="s">
        <v>3701</v>
      </c>
      <c r="R1968" s="125"/>
    </row>
    <row r="1969" spans="1:18" s="34" customFormat="1" ht="30" hidden="1" customHeight="1" outlineLevel="4" x14ac:dyDescent="0.25">
      <c r="A1969" s="110">
        <v>47</v>
      </c>
      <c r="B1969" s="121" t="s">
        <v>2765</v>
      </c>
      <c r="C1969" s="106" t="s">
        <v>2408</v>
      </c>
      <c r="D1969" s="122">
        <v>357</v>
      </c>
      <c r="E1969" s="110" t="s">
        <v>724</v>
      </c>
      <c r="F1969" s="122">
        <v>141907.5</v>
      </c>
      <c r="G1969" s="122">
        <v>113169</v>
      </c>
      <c r="H1969" s="122">
        <v>28738.5</v>
      </c>
      <c r="I1969" s="123">
        <f t="shared" si="119"/>
        <v>0.25394321766561512</v>
      </c>
      <c r="J1969" s="106" t="s">
        <v>2782</v>
      </c>
      <c r="K1969" s="106" t="s">
        <v>2522</v>
      </c>
      <c r="L1969" s="106" t="s">
        <v>845</v>
      </c>
      <c r="M1969" s="125"/>
      <c r="N1969" s="124">
        <v>43509</v>
      </c>
      <c r="O1969" s="125" t="s">
        <v>3706</v>
      </c>
      <c r="P1969" s="124">
        <v>43830</v>
      </c>
      <c r="Q1969" s="125" t="s">
        <v>3701</v>
      </c>
      <c r="R1969" s="125"/>
    </row>
    <row r="1970" spans="1:18" s="34" customFormat="1" ht="30" hidden="1" customHeight="1" outlineLevel="4" x14ac:dyDescent="0.25">
      <c r="A1970" s="110">
        <v>48</v>
      </c>
      <c r="B1970" s="121" t="s">
        <v>2766</v>
      </c>
      <c r="C1970" s="106" t="s">
        <v>2408</v>
      </c>
      <c r="D1970" s="122">
        <v>178</v>
      </c>
      <c r="E1970" s="122" t="s">
        <v>2779</v>
      </c>
      <c r="F1970" s="122">
        <v>377360</v>
      </c>
      <c r="G1970" s="122">
        <v>302600</v>
      </c>
      <c r="H1970" s="122">
        <v>74760</v>
      </c>
      <c r="I1970" s="123">
        <f t="shared" si="119"/>
        <v>0.24705882352941178</v>
      </c>
      <c r="J1970" s="106" t="s">
        <v>2782</v>
      </c>
      <c r="K1970" s="106" t="s">
        <v>2783</v>
      </c>
      <c r="L1970" s="106" t="s">
        <v>845</v>
      </c>
      <c r="M1970" s="125"/>
      <c r="N1970" s="124">
        <v>43516</v>
      </c>
      <c r="O1970" s="125" t="s">
        <v>3737</v>
      </c>
      <c r="P1970" s="124">
        <v>43830</v>
      </c>
      <c r="Q1970" s="125" t="s">
        <v>3738</v>
      </c>
      <c r="R1970" s="125"/>
    </row>
    <row r="1971" spans="1:18" s="34" customFormat="1" ht="30" hidden="1" customHeight="1" outlineLevel="4" x14ac:dyDescent="0.25">
      <c r="A1971" s="110">
        <v>49</v>
      </c>
      <c r="B1971" s="121" t="s">
        <v>2767</v>
      </c>
      <c r="C1971" s="106" t="s">
        <v>2408</v>
      </c>
      <c r="D1971" s="122">
        <v>89</v>
      </c>
      <c r="E1971" s="110" t="s">
        <v>724</v>
      </c>
      <c r="F1971" s="122">
        <v>150944</v>
      </c>
      <c r="G1971" s="122">
        <v>98968</v>
      </c>
      <c r="H1971" s="122">
        <v>51976</v>
      </c>
      <c r="I1971" s="123">
        <f t="shared" si="119"/>
        <v>0.52517985611510787</v>
      </c>
      <c r="J1971" s="106" t="s">
        <v>2782</v>
      </c>
      <c r="K1971" s="106" t="s">
        <v>2783</v>
      </c>
      <c r="L1971" s="106" t="s">
        <v>845</v>
      </c>
      <c r="M1971" s="125"/>
      <c r="N1971" s="124">
        <v>43516</v>
      </c>
      <c r="O1971" s="125" t="s">
        <v>3737</v>
      </c>
      <c r="P1971" s="124">
        <v>43830</v>
      </c>
      <c r="Q1971" s="125" t="s">
        <v>3738</v>
      </c>
      <c r="R1971" s="125"/>
    </row>
    <row r="1972" spans="1:18" s="34" customFormat="1" ht="30" hidden="1" customHeight="1" outlineLevel="4" x14ac:dyDescent="0.25">
      <c r="A1972" s="110">
        <v>50</v>
      </c>
      <c r="B1972" s="121" t="s">
        <v>1335</v>
      </c>
      <c r="C1972" s="106" t="s">
        <v>2408</v>
      </c>
      <c r="D1972" s="122">
        <v>26</v>
      </c>
      <c r="E1972" s="122" t="s">
        <v>748</v>
      </c>
      <c r="F1972" s="122">
        <v>97011.199999999997</v>
      </c>
      <c r="G1972" s="122">
        <v>97006</v>
      </c>
      <c r="H1972" s="122">
        <v>5.1999999999970896</v>
      </c>
      <c r="I1972" s="123">
        <f t="shared" si="119"/>
        <v>5.3604931653682136E-5</v>
      </c>
      <c r="J1972" s="106" t="s">
        <v>2782</v>
      </c>
      <c r="K1972" s="106" t="s">
        <v>2784</v>
      </c>
      <c r="L1972" s="106" t="s">
        <v>845</v>
      </c>
      <c r="M1972" s="126"/>
      <c r="N1972" s="124">
        <v>43517</v>
      </c>
      <c r="O1972" s="125" t="s">
        <v>3776</v>
      </c>
      <c r="P1972" s="124">
        <v>43830</v>
      </c>
      <c r="Q1972" s="125" t="s">
        <v>3701</v>
      </c>
      <c r="R1972" s="126"/>
    </row>
    <row r="1973" spans="1:18" ht="30" customHeight="1" outlineLevel="4" x14ac:dyDescent="0.25">
      <c r="A1973" s="110">
        <v>51</v>
      </c>
      <c r="B1973" s="121" t="s">
        <v>2768</v>
      </c>
      <c r="C1973" s="106" t="s">
        <v>2408</v>
      </c>
      <c r="D1973" s="54">
        <v>89</v>
      </c>
      <c r="E1973" s="54" t="s">
        <v>748</v>
      </c>
      <c r="F1973" s="54">
        <v>192891.48</v>
      </c>
      <c r="G1973" s="98"/>
      <c r="H1973" s="98"/>
      <c r="I1973" s="55" t="e">
        <f t="shared" si="119"/>
        <v>#DIV/0!</v>
      </c>
      <c r="J1973" s="56"/>
      <c r="K1973" s="56"/>
      <c r="L1973" s="56" t="s">
        <v>845</v>
      </c>
      <c r="M1973" s="59"/>
    </row>
    <row r="1974" spans="1:18" ht="30" customHeight="1" outlineLevel="4" x14ac:dyDescent="0.25">
      <c r="A1974" s="110">
        <v>52</v>
      </c>
      <c r="B1974" s="121" t="s">
        <v>2768</v>
      </c>
      <c r="C1974" s="106" t="s">
        <v>2408</v>
      </c>
      <c r="D1974" s="54">
        <v>89</v>
      </c>
      <c r="E1974" s="54" t="s">
        <v>748</v>
      </c>
      <c r="F1974" s="54">
        <v>192891.48</v>
      </c>
      <c r="G1974" s="98"/>
      <c r="H1974" s="98"/>
      <c r="I1974" s="55" t="e">
        <f t="shared" si="119"/>
        <v>#DIV/0!</v>
      </c>
      <c r="J1974" s="56"/>
      <c r="K1974" s="56"/>
      <c r="L1974" s="56" t="s">
        <v>845</v>
      </c>
      <c r="M1974" s="59"/>
    </row>
    <row r="1975" spans="1:18" ht="30" customHeight="1" outlineLevel="4" x14ac:dyDescent="0.25">
      <c r="A1975" s="110">
        <v>53</v>
      </c>
      <c r="B1975" s="121" t="s">
        <v>2769</v>
      </c>
      <c r="C1975" s="106" t="s">
        <v>2408</v>
      </c>
      <c r="D1975" s="54">
        <v>4</v>
      </c>
      <c r="E1975" s="53" t="s">
        <v>724</v>
      </c>
      <c r="F1975" s="54">
        <v>1855</v>
      </c>
      <c r="G1975" s="98"/>
      <c r="H1975" s="98"/>
      <c r="I1975" s="55" t="e">
        <f t="shared" si="119"/>
        <v>#DIV/0!</v>
      </c>
      <c r="J1975" s="56"/>
      <c r="K1975" s="56"/>
      <c r="L1975" s="56" t="s">
        <v>845</v>
      </c>
      <c r="M1975" s="59"/>
    </row>
    <row r="1976" spans="1:18" s="34" customFormat="1" ht="30" hidden="1" customHeight="1" outlineLevel="4" x14ac:dyDescent="0.25">
      <c r="A1976" s="110">
        <v>54</v>
      </c>
      <c r="B1976" s="121" t="s">
        <v>2770</v>
      </c>
      <c r="C1976" s="106" t="s">
        <v>2408</v>
      </c>
      <c r="D1976" s="122">
        <v>2</v>
      </c>
      <c r="E1976" s="110" t="s">
        <v>724</v>
      </c>
      <c r="F1976" s="122">
        <v>48760</v>
      </c>
      <c r="G1976" s="122">
        <v>46800</v>
      </c>
      <c r="H1976" s="122">
        <v>1960</v>
      </c>
      <c r="I1976" s="123">
        <f t="shared" si="119"/>
        <v>4.1880341880341877E-2</v>
      </c>
      <c r="J1976" s="106" t="s">
        <v>2782</v>
      </c>
      <c r="K1976" s="106" t="s">
        <v>2536</v>
      </c>
      <c r="L1976" s="106" t="s">
        <v>845</v>
      </c>
      <c r="M1976" s="125"/>
      <c r="N1976" s="124">
        <v>43509</v>
      </c>
      <c r="O1976" s="125" t="s">
        <v>3705</v>
      </c>
      <c r="P1976" s="124">
        <v>43830</v>
      </c>
      <c r="Q1976" s="125" t="s">
        <v>3701</v>
      </c>
      <c r="R1976" s="125"/>
    </row>
    <row r="1977" spans="1:18" ht="30" customHeight="1" outlineLevel="4" x14ac:dyDescent="0.25">
      <c r="A1977" s="110">
        <v>55</v>
      </c>
      <c r="B1977" s="121" t="s">
        <v>2771</v>
      </c>
      <c r="C1977" s="106" t="s">
        <v>2408</v>
      </c>
      <c r="D1977" s="54">
        <v>1</v>
      </c>
      <c r="E1977" s="54" t="s">
        <v>2709</v>
      </c>
      <c r="F1977" s="54">
        <v>3604</v>
      </c>
      <c r="G1977" s="98"/>
      <c r="H1977" s="98"/>
      <c r="I1977" s="55" t="e">
        <f t="shared" si="119"/>
        <v>#DIV/0!</v>
      </c>
      <c r="J1977" s="56"/>
      <c r="K1977" s="56"/>
      <c r="L1977" s="56" t="s">
        <v>845</v>
      </c>
      <c r="M1977" s="59"/>
    </row>
    <row r="1978" spans="1:18" ht="30" customHeight="1" outlineLevel="4" x14ac:dyDescent="0.25">
      <c r="A1978" s="110">
        <v>56</v>
      </c>
      <c r="B1978" s="121" t="s">
        <v>2772</v>
      </c>
      <c r="C1978" s="106" t="s">
        <v>2408</v>
      </c>
      <c r="D1978" s="54">
        <v>2</v>
      </c>
      <c r="E1978" s="53" t="s">
        <v>4234</v>
      </c>
      <c r="F1978" s="54">
        <v>1696</v>
      </c>
      <c r="G1978" s="98"/>
      <c r="H1978" s="98"/>
      <c r="I1978" s="55" t="e">
        <f t="shared" si="119"/>
        <v>#DIV/0!</v>
      </c>
      <c r="J1978" s="56"/>
      <c r="K1978" s="56"/>
      <c r="L1978" s="56" t="s">
        <v>845</v>
      </c>
      <c r="M1978" s="59"/>
    </row>
    <row r="1979" spans="1:18" ht="30" customHeight="1" outlineLevel="4" x14ac:dyDescent="0.25">
      <c r="A1979" s="110">
        <v>57</v>
      </c>
      <c r="B1979" s="121" t="s">
        <v>2773</v>
      </c>
      <c r="C1979" s="106" t="s">
        <v>2408</v>
      </c>
      <c r="D1979" s="54">
        <v>1</v>
      </c>
      <c r="E1979" s="53" t="s">
        <v>724</v>
      </c>
      <c r="F1979" s="54">
        <v>3180</v>
      </c>
      <c r="G1979" s="98"/>
      <c r="H1979" s="98"/>
      <c r="I1979" s="55" t="e">
        <f t="shared" si="119"/>
        <v>#DIV/0!</v>
      </c>
      <c r="J1979" s="56"/>
      <c r="K1979" s="56"/>
      <c r="L1979" s="56" t="s">
        <v>845</v>
      </c>
      <c r="M1979" s="59"/>
    </row>
    <row r="1980" spans="1:18" ht="30" customHeight="1" outlineLevel="4" x14ac:dyDescent="0.25">
      <c r="A1980" s="110">
        <v>58</v>
      </c>
      <c r="B1980" s="121" t="s">
        <v>2774</v>
      </c>
      <c r="C1980" s="106" t="s">
        <v>2408</v>
      </c>
      <c r="D1980" s="54">
        <v>1</v>
      </c>
      <c r="E1980" s="53" t="s">
        <v>724</v>
      </c>
      <c r="F1980" s="54">
        <v>3180</v>
      </c>
      <c r="G1980" s="98"/>
      <c r="H1980" s="98"/>
      <c r="I1980" s="55" t="e">
        <f t="shared" si="119"/>
        <v>#DIV/0!</v>
      </c>
      <c r="J1980" s="56"/>
      <c r="K1980" s="56"/>
      <c r="L1980" s="56" t="s">
        <v>845</v>
      </c>
      <c r="M1980" s="59"/>
    </row>
    <row r="1981" spans="1:18" s="34" customFormat="1" ht="30" hidden="1" customHeight="1" outlineLevel="4" x14ac:dyDescent="0.25">
      <c r="A1981" s="110">
        <v>59</v>
      </c>
      <c r="B1981" s="121" t="s">
        <v>2775</v>
      </c>
      <c r="C1981" s="106" t="s">
        <v>2408</v>
      </c>
      <c r="D1981" s="122">
        <v>14</v>
      </c>
      <c r="E1981" s="110" t="s">
        <v>724</v>
      </c>
      <c r="F1981" s="122">
        <v>37100</v>
      </c>
      <c r="G1981" s="122">
        <v>37100</v>
      </c>
      <c r="H1981" s="122">
        <v>0</v>
      </c>
      <c r="I1981" s="123">
        <f t="shared" si="119"/>
        <v>0</v>
      </c>
      <c r="J1981" s="106" t="s">
        <v>2782</v>
      </c>
      <c r="K1981" s="106" t="s">
        <v>2527</v>
      </c>
      <c r="L1981" s="106" t="s">
        <v>845</v>
      </c>
      <c r="M1981" s="125"/>
      <c r="N1981" s="124">
        <v>43509</v>
      </c>
      <c r="O1981" s="125" t="s">
        <v>3703</v>
      </c>
      <c r="P1981" s="124">
        <v>43830</v>
      </c>
      <c r="Q1981" s="125" t="s">
        <v>3701</v>
      </c>
      <c r="R1981" s="125"/>
    </row>
    <row r="1982" spans="1:18" ht="15" customHeight="1" outlineLevel="3" x14ac:dyDescent="0.25">
      <c r="A1982" s="167" t="s">
        <v>2776</v>
      </c>
      <c r="B1982" s="168"/>
      <c r="C1982" s="53"/>
      <c r="D1982" s="142">
        <f>SUM(D1923:D1981)</f>
        <v>40408</v>
      </c>
      <c r="E1982" s="88"/>
      <c r="F1982" s="142">
        <f>SUM(F1923:F1981)</f>
        <v>8112493.660000002</v>
      </c>
      <c r="G1982" s="142">
        <f>SUM(G1923:G1981)</f>
        <v>5767361.0985714281</v>
      </c>
      <c r="H1982" s="142">
        <f>SUM(H1923:H1981)</f>
        <v>1199641.4014285714</v>
      </c>
      <c r="I1982" s="143">
        <f>H1982/G1982</f>
        <v>0.20800525247599322</v>
      </c>
      <c r="J1982" s="88"/>
      <c r="K1982" s="88"/>
      <c r="L1982" s="88"/>
      <c r="M1982" s="59"/>
    </row>
    <row r="1983" spans="1:18" ht="15" customHeight="1" outlineLevel="3" x14ac:dyDescent="0.25">
      <c r="A1983" s="52" t="s">
        <v>2788</v>
      </c>
      <c r="B1983" s="87" t="s">
        <v>2787</v>
      </c>
      <c r="C1983" s="52"/>
      <c r="D1983" s="52"/>
      <c r="E1983" s="169"/>
      <c r="F1983" s="169"/>
      <c r="G1983" s="170"/>
      <c r="H1983" s="170"/>
      <c r="I1983" s="169"/>
      <c r="J1983" s="169"/>
      <c r="K1983" s="169"/>
      <c r="L1983" s="169"/>
      <c r="M1983" s="59"/>
    </row>
    <row r="1984" spans="1:18" s="34" customFormat="1" ht="30" hidden="1" customHeight="1" outlineLevel="4" x14ac:dyDescent="0.25">
      <c r="A1984" s="110">
        <v>1</v>
      </c>
      <c r="B1984" s="121" t="s">
        <v>2789</v>
      </c>
      <c r="C1984" s="106" t="s">
        <v>2408</v>
      </c>
      <c r="D1984" s="122">
        <v>2609</v>
      </c>
      <c r="E1984" s="122" t="s">
        <v>4236</v>
      </c>
      <c r="F1984" s="122">
        <v>2043734.06</v>
      </c>
      <c r="G1984" s="122">
        <v>1487130</v>
      </c>
      <c r="H1984" s="122">
        <v>556604.06000000006</v>
      </c>
      <c r="I1984" s="123">
        <f>H1984/G1984</f>
        <v>0.37428070175438599</v>
      </c>
      <c r="J1984" s="106" t="s">
        <v>2818</v>
      </c>
      <c r="K1984" s="106" t="s">
        <v>2522</v>
      </c>
      <c r="L1984" s="106" t="s">
        <v>842</v>
      </c>
      <c r="M1984" s="126"/>
      <c r="N1984" s="124">
        <v>43524</v>
      </c>
      <c r="O1984" s="125" t="s">
        <v>3765</v>
      </c>
      <c r="P1984" s="124">
        <v>43830</v>
      </c>
      <c r="Q1984" s="125" t="s">
        <v>3664</v>
      </c>
      <c r="R1984" s="126"/>
    </row>
    <row r="1985" spans="1:18" s="34" customFormat="1" ht="30" hidden="1" customHeight="1" outlineLevel="4" x14ac:dyDescent="0.25">
      <c r="A1985" s="110">
        <v>2</v>
      </c>
      <c r="B1985" s="121" t="s">
        <v>2790</v>
      </c>
      <c r="C1985" s="106" t="s">
        <v>2408</v>
      </c>
      <c r="D1985" s="122">
        <v>2997</v>
      </c>
      <c r="E1985" s="110" t="s">
        <v>2294</v>
      </c>
      <c r="F1985" s="122">
        <v>778320.9</v>
      </c>
      <c r="G1985" s="122">
        <v>713286</v>
      </c>
      <c r="H1985" s="122">
        <v>65034.900000000023</v>
      </c>
      <c r="I1985" s="123">
        <f t="shared" ref="I1985:I2010" si="120">H1985/G1985</f>
        <v>9.1176470588235331E-2</v>
      </c>
      <c r="J1985" s="106" t="s">
        <v>2819</v>
      </c>
      <c r="K1985" s="106" t="s">
        <v>2403</v>
      </c>
      <c r="L1985" s="106" t="s">
        <v>842</v>
      </c>
      <c r="M1985" s="126"/>
      <c r="N1985" s="124">
        <v>43567</v>
      </c>
      <c r="O1985" s="125" t="s">
        <v>3895</v>
      </c>
      <c r="P1985" s="124">
        <v>43830</v>
      </c>
      <c r="Q1985" s="125" t="s">
        <v>3664</v>
      </c>
      <c r="R1985" s="126"/>
    </row>
    <row r="1986" spans="1:18" s="34" customFormat="1" ht="30" hidden="1" customHeight="1" outlineLevel="4" x14ac:dyDescent="0.25">
      <c r="A1986" s="110">
        <v>3</v>
      </c>
      <c r="B1986" s="121" t="s">
        <v>2791</v>
      </c>
      <c r="C1986" s="106" t="s">
        <v>2408</v>
      </c>
      <c r="D1986" s="122">
        <v>1089</v>
      </c>
      <c r="E1986" s="122" t="s">
        <v>2517</v>
      </c>
      <c r="F1986" s="122">
        <v>3277171.2600000002</v>
      </c>
      <c r="G1986" s="122">
        <v>2182007.52</v>
      </c>
      <c r="H1986" s="122">
        <v>1328950.2600000002</v>
      </c>
      <c r="I1986" s="123">
        <f t="shared" si="120"/>
        <v>0.60904934919747677</v>
      </c>
      <c r="J1986" s="106" t="s">
        <v>2818</v>
      </c>
      <c r="K1986" s="106" t="s">
        <v>2820</v>
      </c>
      <c r="L1986" s="106" t="s">
        <v>842</v>
      </c>
      <c r="M1986" s="126"/>
      <c r="N1986" s="124">
        <v>43524</v>
      </c>
      <c r="O1986" s="125" t="s">
        <v>3763</v>
      </c>
      <c r="P1986" s="124">
        <v>43830</v>
      </c>
      <c r="Q1986" s="125" t="s">
        <v>3664</v>
      </c>
      <c r="R1986" s="126"/>
    </row>
    <row r="1987" spans="1:18" s="34" customFormat="1" ht="30" hidden="1" customHeight="1" outlineLevel="4" x14ac:dyDescent="0.25">
      <c r="A1987" s="110">
        <v>4</v>
      </c>
      <c r="B1987" s="121" t="s">
        <v>2792</v>
      </c>
      <c r="C1987" s="106" t="s">
        <v>2408</v>
      </c>
      <c r="D1987" s="122">
        <v>242</v>
      </c>
      <c r="E1987" s="122" t="s">
        <v>2517</v>
      </c>
      <c r="F1987" s="122">
        <v>159042.40000000002</v>
      </c>
      <c r="G1987" s="122">
        <v>128018</v>
      </c>
      <c r="H1987" s="122">
        <f>F1987-G1987</f>
        <v>31024.400000000023</v>
      </c>
      <c r="I1987" s="123">
        <f t="shared" si="120"/>
        <v>0.24234404536862023</v>
      </c>
      <c r="J1987" s="106" t="s">
        <v>2818</v>
      </c>
      <c r="K1987" s="106" t="s">
        <v>2530</v>
      </c>
      <c r="L1987" s="106" t="s">
        <v>842</v>
      </c>
      <c r="M1987" s="125"/>
      <c r="N1987" s="124">
        <v>43524</v>
      </c>
      <c r="O1987" s="125" t="s">
        <v>3755</v>
      </c>
      <c r="P1987" s="124">
        <v>43830</v>
      </c>
      <c r="Q1987" s="125" t="s">
        <v>3664</v>
      </c>
      <c r="R1987" s="125"/>
    </row>
    <row r="1988" spans="1:18" s="34" customFormat="1" ht="30" hidden="1" customHeight="1" outlineLevel="4" x14ac:dyDescent="0.25">
      <c r="A1988" s="110">
        <v>5</v>
      </c>
      <c r="B1988" s="121" t="s">
        <v>2793</v>
      </c>
      <c r="C1988" s="106" t="s">
        <v>2408</v>
      </c>
      <c r="D1988" s="122">
        <v>12121</v>
      </c>
      <c r="E1988" s="122" t="s">
        <v>2517</v>
      </c>
      <c r="F1988" s="122">
        <v>2492562.4400000004</v>
      </c>
      <c r="G1988" s="122">
        <v>1886997.28</v>
      </c>
      <c r="H1988" s="122">
        <v>807743.44000000041</v>
      </c>
      <c r="I1988" s="123">
        <f t="shared" si="120"/>
        <v>0.42805755395683476</v>
      </c>
      <c r="J1988" s="106" t="s">
        <v>2818</v>
      </c>
      <c r="K1988" s="106" t="s">
        <v>2820</v>
      </c>
      <c r="L1988" s="106" t="s">
        <v>842</v>
      </c>
      <c r="M1988" s="126"/>
      <c r="N1988" s="124">
        <v>43524</v>
      </c>
      <c r="O1988" s="125" t="s">
        <v>3763</v>
      </c>
      <c r="P1988" s="124">
        <v>43830</v>
      </c>
      <c r="Q1988" s="125" t="s">
        <v>3664</v>
      </c>
      <c r="R1988" s="126"/>
    </row>
    <row r="1989" spans="1:18" s="34" customFormat="1" ht="30" hidden="1" customHeight="1" outlineLevel="4" x14ac:dyDescent="0.25">
      <c r="A1989" s="110">
        <v>6</v>
      </c>
      <c r="B1989" s="121" t="s">
        <v>2794</v>
      </c>
      <c r="C1989" s="106" t="s">
        <v>2408</v>
      </c>
      <c r="D1989" s="122">
        <v>430</v>
      </c>
      <c r="E1989" s="53" t="s">
        <v>2295</v>
      </c>
      <c r="F1989" s="122">
        <v>372844.4</v>
      </c>
      <c r="G1989" s="122">
        <f>299937-32136</f>
        <v>267801</v>
      </c>
      <c r="H1989" s="122">
        <v>105042.70000000001</v>
      </c>
      <c r="I1989" s="123">
        <f t="shared" si="120"/>
        <v>0.39224162717838995</v>
      </c>
      <c r="J1989" s="106" t="s">
        <v>2818</v>
      </c>
      <c r="K1989" s="106" t="s">
        <v>2821</v>
      </c>
      <c r="L1989" s="106" t="s">
        <v>842</v>
      </c>
      <c r="M1989" s="126"/>
      <c r="N1989" s="124">
        <v>43524</v>
      </c>
      <c r="O1989" s="125" t="s">
        <v>3764</v>
      </c>
      <c r="P1989" s="124">
        <v>43830</v>
      </c>
      <c r="Q1989" s="125" t="s">
        <v>3664</v>
      </c>
      <c r="R1989" s="126"/>
    </row>
    <row r="1990" spans="1:18" s="34" customFormat="1" ht="30" hidden="1" customHeight="1" outlineLevel="4" x14ac:dyDescent="0.25">
      <c r="A1990" s="110">
        <v>7</v>
      </c>
      <c r="B1990" s="121" t="s">
        <v>2795</v>
      </c>
      <c r="C1990" s="106" t="s">
        <v>2408</v>
      </c>
      <c r="D1990" s="122">
        <v>1645</v>
      </c>
      <c r="E1990" s="53" t="s">
        <v>2295</v>
      </c>
      <c r="F1990" s="122">
        <v>296429</v>
      </c>
      <c r="G1990" s="122">
        <v>240120</v>
      </c>
      <c r="H1990" s="122">
        <v>56309</v>
      </c>
      <c r="I1990" s="123">
        <f t="shared" si="120"/>
        <v>0.23450358154256204</v>
      </c>
      <c r="J1990" s="106" t="s">
        <v>2819</v>
      </c>
      <c r="K1990" s="106" t="s">
        <v>2403</v>
      </c>
      <c r="L1990" s="106" t="s">
        <v>842</v>
      </c>
      <c r="M1990" s="126"/>
      <c r="N1990" s="124">
        <v>43567</v>
      </c>
      <c r="O1990" s="125" t="s">
        <v>3895</v>
      </c>
      <c r="P1990" s="124">
        <v>43830</v>
      </c>
      <c r="Q1990" s="125" t="s">
        <v>3664</v>
      </c>
      <c r="R1990" s="126"/>
    </row>
    <row r="1991" spans="1:18" s="34" customFormat="1" ht="30" hidden="1" customHeight="1" outlineLevel="4" x14ac:dyDescent="0.25">
      <c r="A1991" s="110">
        <v>8</v>
      </c>
      <c r="B1991" s="121" t="s">
        <v>2796</v>
      </c>
      <c r="C1991" s="106" t="s">
        <v>2408</v>
      </c>
      <c r="D1991" s="122">
        <v>8060</v>
      </c>
      <c r="E1991" s="122" t="s">
        <v>2517</v>
      </c>
      <c r="F1991" s="122">
        <v>1426781.2000000002</v>
      </c>
      <c r="G1991" s="122">
        <v>1184820</v>
      </c>
      <c r="H1991" s="122">
        <f>F1991-G1991</f>
        <v>241961.20000000019</v>
      </c>
      <c r="I1991" s="123">
        <f t="shared" si="120"/>
        <v>0.2042176870748301</v>
      </c>
      <c r="J1991" s="106" t="s">
        <v>2818</v>
      </c>
      <c r="K1991" s="106" t="s">
        <v>2530</v>
      </c>
      <c r="L1991" s="106" t="s">
        <v>842</v>
      </c>
      <c r="M1991" s="125"/>
      <c r="N1991" s="124">
        <v>43524</v>
      </c>
      <c r="O1991" s="125" t="s">
        <v>3755</v>
      </c>
      <c r="P1991" s="124">
        <v>43830</v>
      </c>
      <c r="Q1991" s="125" t="s">
        <v>3664</v>
      </c>
      <c r="R1991" s="125"/>
    </row>
    <row r="1992" spans="1:18" s="34" customFormat="1" ht="30" hidden="1" customHeight="1" outlineLevel="4" x14ac:dyDescent="0.25">
      <c r="A1992" s="110">
        <v>9</v>
      </c>
      <c r="B1992" s="121" t="s">
        <v>2797</v>
      </c>
      <c r="C1992" s="106" t="s">
        <v>2408</v>
      </c>
      <c r="D1992" s="122">
        <v>6124</v>
      </c>
      <c r="E1992" s="110" t="s">
        <v>724</v>
      </c>
      <c r="F1992" s="122">
        <v>434926.48000000004</v>
      </c>
      <c r="G1992" s="122">
        <v>379688</v>
      </c>
      <c r="H1992" s="122">
        <v>55238.48000000004</v>
      </c>
      <c r="I1992" s="123">
        <f t="shared" si="120"/>
        <v>0.14548387096774204</v>
      </c>
      <c r="J1992" s="106" t="s">
        <v>2818</v>
      </c>
      <c r="K1992" s="106" t="s">
        <v>2522</v>
      </c>
      <c r="L1992" s="106" t="s">
        <v>842</v>
      </c>
      <c r="M1992" s="126"/>
      <c r="N1992" s="124">
        <v>43524</v>
      </c>
      <c r="O1992" s="125" t="s">
        <v>3765</v>
      </c>
      <c r="P1992" s="124">
        <v>43830</v>
      </c>
      <c r="Q1992" s="125" t="s">
        <v>3664</v>
      </c>
      <c r="R1992" s="126"/>
    </row>
    <row r="1993" spans="1:18" s="34" customFormat="1" ht="30" hidden="1" customHeight="1" outlineLevel="4" x14ac:dyDescent="0.25">
      <c r="A1993" s="110">
        <v>10</v>
      </c>
      <c r="B1993" s="121" t="s">
        <v>2798</v>
      </c>
      <c r="C1993" s="106" t="s">
        <v>2408</v>
      </c>
      <c r="D1993" s="122">
        <v>1378</v>
      </c>
      <c r="E1993" s="122" t="s">
        <v>4236</v>
      </c>
      <c r="F1993" s="122">
        <v>362248.64</v>
      </c>
      <c r="G1993" s="122">
        <v>310050</v>
      </c>
      <c r="H1993" s="122">
        <v>52198.640000000014</v>
      </c>
      <c r="I1993" s="123">
        <f t="shared" si="120"/>
        <v>0.16835555555555559</v>
      </c>
      <c r="J1993" s="106" t="s">
        <v>2818</v>
      </c>
      <c r="K1993" s="106" t="s">
        <v>2522</v>
      </c>
      <c r="L1993" s="106" t="s">
        <v>842</v>
      </c>
      <c r="M1993" s="126"/>
      <c r="N1993" s="124">
        <v>43524</v>
      </c>
      <c r="O1993" s="125" t="s">
        <v>3765</v>
      </c>
      <c r="P1993" s="124">
        <v>43830</v>
      </c>
      <c r="Q1993" s="125" t="s">
        <v>3664</v>
      </c>
      <c r="R1993" s="126"/>
    </row>
    <row r="1994" spans="1:18" s="34" customFormat="1" ht="30" hidden="1" customHeight="1" outlineLevel="4" x14ac:dyDescent="0.25">
      <c r="A1994" s="110">
        <v>11</v>
      </c>
      <c r="B1994" s="121" t="s">
        <v>2799</v>
      </c>
      <c r="C1994" s="106" t="s">
        <v>2408</v>
      </c>
      <c r="D1994" s="122">
        <v>8910</v>
      </c>
      <c r="E1994" s="122" t="s">
        <v>4236</v>
      </c>
      <c r="F1994" s="122">
        <v>1912531.5</v>
      </c>
      <c r="G1994" s="122">
        <f>2060704.8-220789.8</f>
        <v>1839915</v>
      </c>
      <c r="H1994" s="122">
        <f>F1994-G1994</f>
        <v>72616.5</v>
      </c>
      <c r="I1994" s="123">
        <f t="shared" si="120"/>
        <v>3.9467312348668279E-2</v>
      </c>
      <c r="J1994" s="106" t="s">
        <v>2822</v>
      </c>
      <c r="K1994" s="106" t="s">
        <v>2823</v>
      </c>
      <c r="L1994" s="106" t="s">
        <v>842</v>
      </c>
      <c r="M1994" s="126"/>
      <c r="N1994" s="130">
        <v>43537</v>
      </c>
      <c r="O1994" s="126" t="s">
        <v>3786</v>
      </c>
      <c r="P1994" s="130">
        <v>43830</v>
      </c>
      <c r="Q1994" s="126" t="s">
        <v>3664</v>
      </c>
      <c r="R1994" s="126"/>
    </row>
    <row r="1995" spans="1:18" s="34" customFormat="1" ht="30" hidden="1" customHeight="1" outlineLevel="4" x14ac:dyDescent="0.25">
      <c r="A1995" s="110">
        <v>12</v>
      </c>
      <c r="B1995" s="121" t="s">
        <v>2800</v>
      </c>
      <c r="C1995" s="106" t="s">
        <v>2408</v>
      </c>
      <c r="D1995" s="122">
        <v>2474</v>
      </c>
      <c r="E1995" s="122" t="s">
        <v>4236</v>
      </c>
      <c r="F1995" s="122">
        <v>637252.92000000016</v>
      </c>
      <c r="G1995" s="122">
        <v>554176</v>
      </c>
      <c r="H1995" s="122">
        <v>83076.920000000158</v>
      </c>
      <c r="I1995" s="123">
        <f t="shared" si="120"/>
        <v>0.14991071428571456</v>
      </c>
      <c r="J1995" s="106" t="s">
        <v>2819</v>
      </c>
      <c r="K1995" s="106" t="s">
        <v>2403</v>
      </c>
      <c r="L1995" s="106" t="s">
        <v>842</v>
      </c>
      <c r="M1995" s="126"/>
      <c r="N1995" s="124">
        <v>43567</v>
      </c>
      <c r="O1995" s="125" t="s">
        <v>3895</v>
      </c>
      <c r="P1995" s="124">
        <v>43830</v>
      </c>
      <c r="Q1995" s="125" t="s">
        <v>3664</v>
      </c>
      <c r="R1995" s="126"/>
    </row>
    <row r="1996" spans="1:18" s="34" customFormat="1" ht="30" hidden="1" customHeight="1" outlineLevel="4" x14ac:dyDescent="0.25">
      <c r="A1996" s="110">
        <v>13</v>
      </c>
      <c r="B1996" s="121" t="s">
        <v>2801</v>
      </c>
      <c r="C1996" s="106" t="s">
        <v>2408</v>
      </c>
      <c r="D1996" s="122">
        <v>10136</v>
      </c>
      <c r="E1996" s="122" t="s">
        <v>4236</v>
      </c>
      <c r="F1996" s="122">
        <v>1880228</v>
      </c>
      <c r="G1996" s="122">
        <v>1844752</v>
      </c>
      <c r="H1996" s="122">
        <v>35476</v>
      </c>
      <c r="I1996" s="123">
        <f t="shared" si="120"/>
        <v>1.9230769230769232E-2</v>
      </c>
      <c r="J1996" s="106" t="s">
        <v>2819</v>
      </c>
      <c r="K1996" s="106" t="s">
        <v>2403</v>
      </c>
      <c r="L1996" s="106" t="s">
        <v>842</v>
      </c>
      <c r="M1996" s="126"/>
      <c r="N1996" s="124">
        <v>43567</v>
      </c>
      <c r="O1996" s="125" t="s">
        <v>3895</v>
      </c>
      <c r="P1996" s="124">
        <v>43830</v>
      </c>
      <c r="Q1996" s="125" t="s">
        <v>3664</v>
      </c>
      <c r="R1996" s="126"/>
    </row>
    <row r="1997" spans="1:18" s="34" customFormat="1" ht="30" hidden="1" customHeight="1" outlineLevel="4" x14ac:dyDescent="0.25">
      <c r="A1997" s="110">
        <v>14</v>
      </c>
      <c r="B1997" s="121" t="s">
        <v>2802</v>
      </c>
      <c r="C1997" s="106" t="s">
        <v>2408</v>
      </c>
      <c r="D1997" s="122">
        <v>354</v>
      </c>
      <c r="E1997" s="122" t="s">
        <v>4236</v>
      </c>
      <c r="F1997" s="122">
        <v>61914.6</v>
      </c>
      <c r="G1997" s="122">
        <v>61596</v>
      </c>
      <c r="H1997" s="122">
        <v>318.59999999999854</v>
      </c>
      <c r="I1997" s="123">
        <f t="shared" si="120"/>
        <v>5.1724137931034248E-3</v>
      </c>
      <c r="J1997" s="106" t="s">
        <v>2819</v>
      </c>
      <c r="K1997" s="106" t="s">
        <v>2403</v>
      </c>
      <c r="L1997" s="106" t="s">
        <v>842</v>
      </c>
      <c r="M1997" s="126"/>
      <c r="N1997" s="124">
        <v>43567</v>
      </c>
      <c r="O1997" s="125" t="s">
        <v>3895</v>
      </c>
      <c r="P1997" s="124">
        <v>43830</v>
      </c>
      <c r="Q1997" s="125" t="s">
        <v>3664</v>
      </c>
      <c r="R1997" s="126"/>
    </row>
    <row r="1998" spans="1:18" s="34" customFormat="1" ht="45" hidden="1" customHeight="1" outlineLevel="4" x14ac:dyDescent="0.25">
      <c r="A1998" s="110">
        <v>15</v>
      </c>
      <c r="B1998" s="121" t="s">
        <v>2803</v>
      </c>
      <c r="C1998" s="106" t="s">
        <v>2408</v>
      </c>
      <c r="D1998" s="122">
        <v>36</v>
      </c>
      <c r="E1998" s="110" t="s">
        <v>724</v>
      </c>
      <c r="F1998" s="122">
        <v>71359.199999999997</v>
      </c>
      <c r="G1998" s="122">
        <v>71352</v>
      </c>
      <c r="H1998" s="122">
        <v>7.1999999999970896</v>
      </c>
      <c r="I1998" s="123">
        <f t="shared" si="120"/>
        <v>1.0090817356201773E-4</v>
      </c>
      <c r="J1998" s="106" t="s">
        <v>2824</v>
      </c>
      <c r="K1998" s="106" t="s">
        <v>2527</v>
      </c>
      <c r="L1998" s="106" t="s">
        <v>845</v>
      </c>
      <c r="M1998" s="126"/>
      <c r="N1998" s="124">
        <v>43518</v>
      </c>
      <c r="O1998" s="125" t="s">
        <v>3770</v>
      </c>
      <c r="P1998" s="124">
        <v>43830</v>
      </c>
      <c r="Q1998" s="125" t="s">
        <v>3701</v>
      </c>
      <c r="R1998" s="126"/>
    </row>
    <row r="1999" spans="1:18" s="34" customFormat="1" ht="30" hidden="1" customHeight="1" outlineLevel="4" x14ac:dyDescent="0.25">
      <c r="A1999" s="110">
        <v>16</v>
      </c>
      <c r="B1999" s="121" t="s">
        <v>2804</v>
      </c>
      <c r="C1999" s="106" t="s">
        <v>2408</v>
      </c>
      <c r="D1999" s="122">
        <v>48</v>
      </c>
      <c r="E1999" s="110" t="s">
        <v>724</v>
      </c>
      <c r="F1999" s="122">
        <v>101100</v>
      </c>
      <c r="G1999" s="122">
        <v>100800</v>
      </c>
      <c r="H1999" s="122">
        <v>300</v>
      </c>
      <c r="I1999" s="123">
        <f t="shared" si="120"/>
        <v>2.976190476190476E-3</v>
      </c>
      <c r="J1999" s="106" t="s">
        <v>2824</v>
      </c>
      <c r="K1999" s="106" t="s">
        <v>2527</v>
      </c>
      <c r="L1999" s="106" t="s">
        <v>845</v>
      </c>
      <c r="M1999" s="126"/>
      <c r="N1999" s="124">
        <v>43518</v>
      </c>
      <c r="O1999" s="125" t="s">
        <v>3770</v>
      </c>
      <c r="P1999" s="124">
        <v>43830</v>
      </c>
      <c r="Q1999" s="125" t="s">
        <v>3701</v>
      </c>
      <c r="R1999" s="126"/>
    </row>
    <row r="2000" spans="1:18" s="34" customFormat="1" ht="30" hidden="1" customHeight="1" outlineLevel="4" x14ac:dyDescent="0.25">
      <c r="A2000" s="110">
        <v>17</v>
      </c>
      <c r="B2000" s="121" t="s">
        <v>2805</v>
      </c>
      <c r="C2000" s="106" t="s">
        <v>2806</v>
      </c>
      <c r="D2000" s="122">
        <v>1200</v>
      </c>
      <c r="E2000" s="53" t="s">
        <v>2295</v>
      </c>
      <c r="F2000" s="122">
        <v>124932</v>
      </c>
      <c r="G2000" s="122">
        <v>124800</v>
      </c>
      <c r="H2000" s="122">
        <v>132</v>
      </c>
      <c r="I2000" s="123">
        <f t="shared" si="120"/>
        <v>1.0576923076923077E-3</v>
      </c>
      <c r="J2000" s="106" t="s">
        <v>2825</v>
      </c>
      <c r="K2000" s="106" t="s">
        <v>2403</v>
      </c>
      <c r="L2000" s="106" t="s">
        <v>840</v>
      </c>
      <c r="M2000" s="126"/>
      <c r="N2000" s="124">
        <v>43570</v>
      </c>
      <c r="O2000" s="125" t="s">
        <v>3945</v>
      </c>
      <c r="P2000" s="124">
        <v>43830</v>
      </c>
      <c r="Q2000" s="125" t="s">
        <v>3744</v>
      </c>
      <c r="R2000" s="126"/>
    </row>
    <row r="2001" spans="1:18" s="34" customFormat="1" ht="45" hidden="1" customHeight="1" outlineLevel="4" x14ac:dyDescent="0.25">
      <c r="A2001" s="110">
        <v>18</v>
      </c>
      <c r="B2001" s="121" t="s">
        <v>2807</v>
      </c>
      <c r="C2001" s="106" t="s">
        <v>2806</v>
      </c>
      <c r="D2001" s="122">
        <v>420</v>
      </c>
      <c r="E2001" s="53" t="s">
        <v>2295</v>
      </c>
      <c r="F2001" s="122">
        <v>366844.8</v>
      </c>
      <c r="G2001" s="122">
        <v>352800</v>
      </c>
      <c r="H2001" s="122">
        <v>14044.799999999988</v>
      </c>
      <c r="I2001" s="123">
        <f t="shared" si="120"/>
        <v>3.9809523809523774E-2</v>
      </c>
      <c r="J2001" s="106" t="s">
        <v>2825</v>
      </c>
      <c r="K2001" s="106" t="s">
        <v>2403</v>
      </c>
      <c r="L2001" s="106" t="s">
        <v>840</v>
      </c>
      <c r="M2001" s="126"/>
      <c r="N2001" s="124">
        <v>43570</v>
      </c>
      <c r="O2001" s="125" t="s">
        <v>3945</v>
      </c>
      <c r="P2001" s="124">
        <v>43830</v>
      </c>
      <c r="Q2001" s="125" t="s">
        <v>3744</v>
      </c>
      <c r="R2001" s="126"/>
    </row>
    <row r="2002" spans="1:18" s="34" customFormat="1" ht="30" hidden="1" customHeight="1" outlineLevel="4" x14ac:dyDescent="0.25">
      <c r="A2002" s="110">
        <v>19</v>
      </c>
      <c r="B2002" s="121" t="s">
        <v>2808</v>
      </c>
      <c r="C2002" s="106" t="s">
        <v>2806</v>
      </c>
      <c r="D2002" s="122">
        <v>420</v>
      </c>
      <c r="E2002" s="53" t="s">
        <v>2295</v>
      </c>
      <c r="F2002" s="122">
        <v>241298.4</v>
      </c>
      <c r="G2002" s="122">
        <v>228480</v>
      </c>
      <c r="H2002" s="122">
        <v>12818.399999999994</v>
      </c>
      <c r="I2002" s="123">
        <f t="shared" si="120"/>
        <v>5.6102941176470564E-2</v>
      </c>
      <c r="J2002" s="106" t="s">
        <v>2826</v>
      </c>
      <c r="K2002" s="106" t="s">
        <v>2821</v>
      </c>
      <c r="L2002" s="106" t="s">
        <v>840</v>
      </c>
      <c r="M2002" s="126"/>
      <c r="N2002" s="124">
        <v>43564</v>
      </c>
      <c r="O2002" s="125" t="s">
        <v>3903</v>
      </c>
      <c r="P2002" s="124">
        <v>43830</v>
      </c>
      <c r="Q2002" s="125" t="s">
        <v>3744</v>
      </c>
      <c r="R2002" s="126"/>
    </row>
    <row r="2003" spans="1:18" s="34" customFormat="1" ht="30" hidden="1" customHeight="1" outlineLevel="4" x14ac:dyDescent="0.25">
      <c r="A2003" s="110">
        <v>20</v>
      </c>
      <c r="B2003" s="121" t="s">
        <v>2809</v>
      </c>
      <c r="C2003" s="106" t="s">
        <v>2806</v>
      </c>
      <c r="D2003" s="122">
        <v>420</v>
      </c>
      <c r="E2003" s="53" t="s">
        <v>2295</v>
      </c>
      <c r="F2003" s="122">
        <v>215031.6</v>
      </c>
      <c r="G2003" s="122">
        <v>173797.5</v>
      </c>
      <c r="H2003" s="122">
        <v>41234.100000000006</v>
      </c>
      <c r="I2003" s="123">
        <f t="shared" si="120"/>
        <v>0.23725370042722138</v>
      </c>
      <c r="J2003" s="106" t="s">
        <v>2826</v>
      </c>
      <c r="K2003" s="106" t="s">
        <v>2821</v>
      </c>
      <c r="L2003" s="106" t="s">
        <v>840</v>
      </c>
      <c r="M2003" s="126"/>
      <c r="N2003" s="124">
        <v>43564</v>
      </c>
      <c r="O2003" s="125" t="s">
        <v>3903</v>
      </c>
      <c r="P2003" s="124">
        <v>43830</v>
      </c>
      <c r="Q2003" s="125" t="s">
        <v>3744</v>
      </c>
      <c r="R2003" s="126"/>
    </row>
    <row r="2004" spans="1:18" s="34" customFormat="1" ht="30" hidden="1" customHeight="1" outlineLevel="4" x14ac:dyDescent="0.25">
      <c r="A2004" s="110">
        <v>21</v>
      </c>
      <c r="B2004" s="121" t="s">
        <v>2810</v>
      </c>
      <c r="C2004" s="106" t="s">
        <v>2806</v>
      </c>
      <c r="D2004" s="122">
        <v>1500</v>
      </c>
      <c r="E2004" s="53" t="s">
        <v>2295</v>
      </c>
      <c r="F2004" s="122">
        <v>393750</v>
      </c>
      <c r="G2004" s="122">
        <v>393000</v>
      </c>
      <c r="H2004" s="122">
        <v>750</v>
      </c>
      <c r="I2004" s="123">
        <f t="shared" si="120"/>
        <v>1.9083969465648854E-3</v>
      </c>
      <c r="J2004" s="106" t="s">
        <v>2826</v>
      </c>
      <c r="K2004" s="106" t="s">
        <v>2821</v>
      </c>
      <c r="L2004" s="106" t="s">
        <v>840</v>
      </c>
      <c r="M2004" s="126"/>
      <c r="N2004" s="124">
        <v>43564</v>
      </c>
      <c r="O2004" s="125" t="s">
        <v>3903</v>
      </c>
      <c r="P2004" s="124">
        <v>43830</v>
      </c>
      <c r="Q2004" s="125" t="s">
        <v>3744</v>
      </c>
      <c r="R2004" s="126"/>
    </row>
    <row r="2005" spans="1:18" s="34" customFormat="1" ht="30" hidden="1" customHeight="1" outlineLevel="4" x14ac:dyDescent="0.25">
      <c r="A2005" s="110">
        <v>22</v>
      </c>
      <c r="B2005" s="121" t="s">
        <v>2811</v>
      </c>
      <c r="C2005" s="106" t="s">
        <v>2806</v>
      </c>
      <c r="D2005" s="122">
        <v>1200</v>
      </c>
      <c r="E2005" s="122" t="s">
        <v>2517</v>
      </c>
      <c r="F2005" s="122">
        <v>294156</v>
      </c>
      <c r="G2005" s="122">
        <v>294000</v>
      </c>
      <c r="H2005" s="122">
        <v>156</v>
      </c>
      <c r="I2005" s="123">
        <f t="shared" si="120"/>
        <v>5.3061224489795919E-4</v>
      </c>
      <c r="J2005" s="106" t="s">
        <v>2825</v>
      </c>
      <c r="K2005" s="106" t="s">
        <v>2403</v>
      </c>
      <c r="L2005" s="106" t="s">
        <v>840</v>
      </c>
      <c r="M2005" s="126"/>
      <c r="N2005" s="124">
        <v>43570</v>
      </c>
      <c r="O2005" s="125" t="s">
        <v>3945</v>
      </c>
      <c r="P2005" s="124">
        <v>43830</v>
      </c>
      <c r="Q2005" s="125" t="s">
        <v>3744</v>
      </c>
      <c r="R2005" s="126"/>
    </row>
    <row r="2006" spans="1:18" s="34" customFormat="1" ht="30" hidden="1" customHeight="1" outlineLevel="4" x14ac:dyDescent="0.25">
      <c r="A2006" s="110">
        <v>23</v>
      </c>
      <c r="B2006" s="121" t="s">
        <v>2812</v>
      </c>
      <c r="C2006" s="106" t="s">
        <v>2806</v>
      </c>
      <c r="D2006" s="122">
        <v>1200</v>
      </c>
      <c r="E2006" s="122" t="s">
        <v>2517</v>
      </c>
      <c r="F2006" s="122">
        <v>368880</v>
      </c>
      <c r="G2006" s="122">
        <v>296035.71000000002</v>
      </c>
      <c r="H2006" s="122">
        <v>72844.289999999979</v>
      </c>
      <c r="I2006" s="123">
        <f t="shared" si="120"/>
        <v>0.24606588847000915</v>
      </c>
      <c r="J2006" s="106" t="s">
        <v>2826</v>
      </c>
      <c r="K2006" s="106" t="s">
        <v>2821</v>
      </c>
      <c r="L2006" s="106" t="s">
        <v>840</v>
      </c>
      <c r="M2006" s="126"/>
      <c r="N2006" s="124">
        <v>43564</v>
      </c>
      <c r="O2006" s="125" t="s">
        <v>3903</v>
      </c>
      <c r="P2006" s="124">
        <v>43830</v>
      </c>
      <c r="Q2006" s="125" t="s">
        <v>3744</v>
      </c>
      <c r="R2006" s="126"/>
    </row>
    <row r="2007" spans="1:18" s="34" customFormat="1" ht="30" hidden="1" customHeight="1" outlineLevel="4" x14ac:dyDescent="0.25">
      <c r="A2007" s="110">
        <v>24</v>
      </c>
      <c r="B2007" s="121" t="s">
        <v>2813</v>
      </c>
      <c r="C2007" s="106" t="s">
        <v>2806</v>
      </c>
      <c r="D2007" s="122">
        <v>30</v>
      </c>
      <c r="E2007" s="53" t="s">
        <v>2295</v>
      </c>
      <c r="F2007" s="122">
        <v>12053.7</v>
      </c>
      <c r="G2007" s="122">
        <v>12000</v>
      </c>
      <c r="H2007" s="122">
        <v>53.700000000000728</v>
      </c>
      <c r="I2007" s="123">
        <f t="shared" si="120"/>
        <v>4.4750000000000605E-3</v>
      </c>
      <c r="J2007" s="106" t="s">
        <v>2825</v>
      </c>
      <c r="K2007" s="106" t="s">
        <v>2403</v>
      </c>
      <c r="L2007" s="106" t="s">
        <v>840</v>
      </c>
      <c r="M2007" s="126"/>
      <c r="N2007" s="124">
        <v>43570</v>
      </c>
      <c r="O2007" s="125" t="s">
        <v>3945</v>
      </c>
      <c r="P2007" s="124">
        <v>43830</v>
      </c>
      <c r="Q2007" s="125" t="s">
        <v>3744</v>
      </c>
      <c r="R2007" s="126"/>
    </row>
    <row r="2008" spans="1:18" s="34" customFormat="1" ht="45" hidden="1" customHeight="1" outlineLevel="4" x14ac:dyDescent="0.25">
      <c r="A2008" s="110">
        <v>25</v>
      </c>
      <c r="B2008" s="121" t="s">
        <v>2814</v>
      </c>
      <c r="C2008" s="106" t="s">
        <v>2806</v>
      </c>
      <c r="D2008" s="122">
        <v>5000</v>
      </c>
      <c r="E2008" s="110" t="s">
        <v>724</v>
      </c>
      <c r="F2008" s="122">
        <v>227900</v>
      </c>
      <c r="G2008" s="122">
        <v>220000</v>
      </c>
      <c r="H2008" s="122">
        <v>7900</v>
      </c>
      <c r="I2008" s="123">
        <f t="shared" si="120"/>
        <v>3.5909090909090911E-2</v>
      </c>
      <c r="J2008" s="106" t="s">
        <v>2825</v>
      </c>
      <c r="K2008" s="106" t="s">
        <v>2403</v>
      </c>
      <c r="L2008" s="106" t="s">
        <v>840</v>
      </c>
      <c r="M2008" s="126"/>
      <c r="N2008" s="124">
        <v>43570</v>
      </c>
      <c r="O2008" s="125" t="s">
        <v>3945</v>
      </c>
      <c r="P2008" s="124">
        <v>43830</v>
      </c>
      <c r="Q2008" s="125" t="s">
        <v>3744</v>
      </c>
      <c r="R2008" s="126"/>
    </row>
    <row r="2009" spans="1:18" s="34" customFormat="1" ht="30" hidden="1" customHeight="1" outlineLevel="4" x14ac:dyDescent="0.25">
      <c r="A2009" s="110">
        <v>26</v>
      </c>
      <c r="B2009" s="121" t="s">
        <v>2815</v>
      </c>
      <c r="C2009" s="106" t="s">
        <v>2806</v>
      </c>
      <c r="D2009" s="122">
        <v>24</v>
      </c>
      <c r="E2009" s="53" t="s">
        <v>2295</v>
      </c>
      <c r="F2009" s="122">
        <v>58885.68</v>
      </c>
      <c r="G2009" s="122">
        <v>58800</v>
      </c>
      <c r="H2009" s="122">
        <v>85.680000000000291</v>
      </c>
      <c r="I2009" s="123">
        <f t="shared" si="120"/>
        <v>1.4571428571428621E-3</v>
      </c>
      <c r="J2009" s="106" t="s">
        <v>2825</v>
      </c>
      <c r="K2009" s="106" t="s">
        <v>2403</v>
      </c>
      <c r="L2009" s="106" t="s">
        <v>840</v>
      </c>
      <c r="M2009" s="126"/>
      <c r="N2009" s="124">
        <v>43570</v>
      </c>
      <c r="O2009" s="125" t="s">
        <v>3945</v>
      </c>
      <c r="P2009" s="124">
        <v>43830</v>
      </c>
      <c r="Q2009" s="125" t="s">
        <v>3744</v>
      </c>
      <c r="R2009" s="126"/>
    </row>
    <row r="2010" spans="1:18" s="34" customFormat="1" ht="30" hidden="1" customHeight="1" outlineLevel="4" x14ac:dyDescent="0.25">
      <c r="A2010" s="110">
        <v>27</v>
      </c>
      <c r="B2010" s="121" t="s">
        <v>2816</v>
      </c>
      <c r="C2010" s="106" t="s">
        <v>2806</v>
      </c>
      <c r="D2010" s="122">
        <v>1000</v>
      </c>
      <c r="E2010" s="53" t="s">
        <v>2295</v>
      </c>
      <c r="F2010" s="122">
        <v>276790</v>
      </c>
      <c r="G2010" s="122">
        <v>276000</v>
      </c>
      <c r="H2010" s="122">
        <v>790</v>
      </c>
      <c r="I2010" s="123">
        <f t="shared" si="120"/>
        <v>2.86231884057971E-3</v>
      </c>
      <c r="J2010" s="106" t="s">
        <v>2825</v>
      </c>
      <c r="K2010" s="106" t="s">
        <v>2403</v>
      </c>
      <c r="L2010" s="106" t="s">
        <v>840</v>
      </c>
      <c r="M2010" s="126"/>
      <c r="N2010" s="124">
        <v>43570</v>
      </c>
      <c r="O2010" s="125" t="s">
        <v>3945</v>
      </c>
      <c r="P2010" s="124">
        <v>43830</v>
      </c>
      <c r="Q2010" s="125" t="s">
        <v>3744</v>
      </c>
      <c r="R2010" s="126"/>
    </row>
    <row r="2011" spans="1:18" ht="15" customHeight="1" outlineLevel="3" x14ac:dyDescent="0.25">
      <c r="A2011" s="405" t="s">
        <v>2817</v>
      </c>
      <c r="B2011" s="406"/>
      <c r="C2011" s="407"/>
      <c r="D2011" s="142">
        <f>SUM(D1984:D2010)</f>
        <v>71067</v>
      </c>
      <c r="E2011" s="88"/>
      <c r="F2011" s="142">
        <f>SUM(F1984:F2010)</f>
        <v>18888969.180000003</v>
      </c>
      <c r="G2011" s="142">
        <f>SUM(G1984:G2010)</f>
        <v>15682222.010000002</v>
      </c>
      <c r="H2011" s="142">
        <f>SUM(H1984:H2010)</f>
        <v>3642711.2700000014</v>
      </c>
      <c r="I2011" s="143">
        <f>H2011/G2011</f>
        <v>0.23228285300878743</v>
      </c>
      <c r="J2011" s="88"/>
      <c r="K2011" s="88"/>
      <c r="L2011" s="88"/>
      <c r="M2011" s="59"/>
    </row>
    <row r="2012" spans="1:18" ht="15" customHeight="1" outlineLevel="3" x14ac:dyDescent="0.25">
      <c r="A2012" s="52" t="s">
        <v>2827</v>
      </c>
      <c r="B2012" s="87" t="s">
        <v>2828</v>
      </c>
      <c r="C2012" s="53"/>
      <c r="D2012" s="53"/>
      <c r="E2012" s="88"/>
      <c r="F2012" s="88"/>
      <c r="G2012" s="56"/>
      <c r="H2012" s="56"/>
      <c r="I2012" s="88"/>
      <c r="J2012" s="88"/>
      <c r="K2012" s="88"/>
      <c r="L2012" s="88"/>
      <c r="M2012" s="59"/>
    </row>
    <row r="2013" spans="1:18" s="34" customFormat="1" ht="30" hidden="1" customHeight="1" outlineLevel="4" x14ac:dyDescent="0.25">
      <c r="A2013" s="110">
        <v>1</v>
      </c>
      <c r="B2013" s="121" t="s">
        <v>2829</v>
      </c>
      <c r="C2013" s="106" t="s">
        <v>2408</v>
      </c>
      <c r="D2013" s="127">
        <v>1</v>
      </c>
      <c r="E2013" s="127" t="s">
        <v>748</v>
      </c>
      <c r="F2013" s="127">
        <v>18928.57</v>
      </c>
      <c r="G2013" s="127">
        <v>18928</v>
      </c>
      <c r="H2013" s="127">
        <v>0.56999999999970896</v>
      </c>
      <c r="I2013" s="123">
        <f>H2013/G2013</f>
        <v>3.0114116652562816E-5</v>
      </c>
      <c r="J2013" s="106" t="s">
        <v>2987</v>
      </c>
      <c r="K2013" s="106" t="s">
        <v>2527</v>
      </c>
      <c r="L2013" s="106" t="s">
        <v>842</v>
      </c>
      <c r="M2013" s="126"/>
      <c r="N2013" s="124">
        <v>43550</v>
      </c>
      <c r="O2013" s="125" t="s">
        <v>3891</v>
      </c>
      <c r="P2013" s="124">
        <v>43830</v>
      </c>
      <c r="Q2013" s="125" t="s">
        <v>3664</v>
      </c>
      <c r="R2013" s="126"/>
    </row>
    <row r="2014" spans="1:18" s="34" customFormat="1" ht="30" hidden="1" customHeight="1" outlineLevel="4" x14ac:dyDescent="0.25">
      <c r="A2014" s="110">
        <v>2</v>
      </c>
      <c r="B2014" s="121" t="s">
        <v>2830</v>
      </c>
      <c r="C2014" s="106" t="s">
        <v>2408</v>
      </c>
      <c r="D2014" s="127">
        <v>2</v>
      </c>
      <c r="E2014" s="110" t="s">
        <v>724</v>
      </c>
      <c r="F2014" s="127">
        <v>9085.7000000000007</v>
      </c>
      <c r="G2014" s="127">
        <v>9084</v>
      </c>
      <c r="H2014" s="127">
        <v>1.7000000000007276</v>
      </c>
      <c r="I2014" s="123">
        <f t="shared" ref="I2014:I2077" si="121">H2014/G2014</f>
        <v>1.8714222809343106E-4</v>
      </c>
      <c r="J2014" s="106" t="s">
        <v>2987</v>
      </c>
      <c r="K2014" s="106" t="s">
        <v>2527</v>
      </c>
      <c r="L2014" s="106" t="s">
        <v>842</v>
      </c>
      <c r="M2014" s="126"/>
      <c r="N2014" s="124">
        <v>43550</v>
      </c>
      <c r="O2014" s="125" t="s">
        <v>3891</v>
      </c>
      <c r="P2014" s="124">
        <v>43830</v>
      </c>
      <c r="Q2014" s="125" t="s">
        <v>3664</v>
      </c>
      <c r="R2014" s="126"/>
    </row>
    <row r="2015" spans="1:18" s="34" customFormat="1" ht="30" hidden="1" customHeight="1" outlineLevel="4" x14ac:dyDescent="0.25">
      <c r="A2015" s="110">
        <v>3</v>
      </c>
      <c r="B2015" s="121" t="s">
        <v>2831</v>
      </c>
      <c r="C2015" s="106" t="s">
        <v>2408</v>
      </c>
      <c r="D2015" s="127">
        <v>1</v>
      </c>
      <c r="E2015" s="110" t="s">
        <v>724</v>
      </c>
      <c r="F2015" s="127">
        <v>13723.21</v>
      </c>
      <c r="G2015" s="127">
        <v>13723</v>
      </c>
      <c r="H2015" s="127">
        <v>0.20999999999912689</v>
      </c>
      <c r="I2015" s="123">
        <f t="shared" si="121"/>
        <v>1.5302776360790417E-5</v>
      </c>
      <c r="J2015" s="106" t="s">
        <v>2987</v>
      </c>
      <c r="K2015" s="106" t="s">
        <v>2527</v>
      </c>
      <c r="L2015" s="106" t="s">
        <v>842</v>
      </c>
      <c r="M2015" s="126"/>
      <c r="N2015" s="124">
        <v>43550</v>
      </c>
      <c r="O2015" s="125" t="s">
        <v>3891</v>
      </c>
      <c r="P2015" s="124">
        <v>43830</v>
      </c>
      <c r="Q2015" s="125" t="s">
        <v>3664</v>
      </c>
      <c r="R2015" s="126"/>
    </row>
    <row r="2016" spans="1:18" s="34" customFormat="1" ht="30" hidden="1" customHeight="1" outlineLevel="4" x14ac:dyDescent="0.25">
      <c r="A2016" s="110">
        <v>4</v>
      </c>
      <c r="B2016" s="121" t="s">
        <v>2832</v>
      </c>
      <c r="C2016" s="106" t="s">
        <v>2408</v>
      </c>
      <c r="D2016" s="127">
        <v>1</v>
      </c>
      <c r="E2016" s="110" t="s">
        <v>4237</v>
      </c>
      <c r="F2016" s="127">
        <v>1892.85</v>
      </c>
      <c r="G2016" s="127">
        <v>1892</v>
      </c>
      <c r="H2016" s="127">
        <v>0.84999999999990905</v>
      </c>
      <c r="I2016" s="123">
        <f t="shared" si="121"/>
        <v>4.4926004228325003E-4</v>
      </c>
      <c r="J2016" s="106" t="s">
        <v>2987</v>
      </c>
      <c r="K2016" s="106" t="s">
        <v>2527</v>
      </c>
      <c r="L2016" s="106" t="s">
        <v>842</v>
      </c>
      <c r="M2016" s="126"/>
      <c r="N2016" s="124">
        <v>43550</v>
      </c>
      <c r="O2016" s="125" t="s">
        <v>3891</v>
      </c>
      <c r="P2016" s="124">
        <v>43830</v>
      </c>
      <c r="Q2016" s="125" t="s">
        <v>3664</v>
      </c>
      <c r="R2016" s="126"/>
    </row>
    <row r="2017" spans="1:18" s="34" customFormat="1" ht="30" hidden="1" customHeight="1" outlineLevel="4" x14ac:dyDescent="0.25">
      <c r="A2017" s="110">
        <v>5</v>
      </c>
      <c r="B2017" s="121" t="s">
        <v>2833</v>
      </c>
      <c r="C2017" s="106" t="s">
        <v>2408</v>
      </c>
      <c r="D2017" s="127">
        <v>1</v>
      </c>
      <c r="E2017" s="110" t="s">
        <v>724</v>
      </c>
      <c r="F2017" s="127">
        <v>1419.64</v>
      </c>
      <c r="G2017" s="127">
        <v>1419</v>
      </c>
      <c r="H2017" s="127">
        <v>0.64000000000010004</v>
      </c>
      <c r="I2017" s="123">
        <f t="shared" si="121"/>
        <v>4.510218463707541E-4</v>
      </c>
      <c r="J2017" s="106" t="s">
        <v>2987</v>
      </c>
      <c r="K2017" s="106" t="s">
        <v>2527</v>
      </c>
      <c r="L2017" s="106" t="s">
        <v>842</v>
      </c>
      <c r="M2017" s="126"/>
      <c r="N2017" s="124">
        <v>43550</v>
      </c>
      <c r="O2017" s="125" t="s">
        <v>3891</v>
      </c>
      <c r="P2017" s="124">
        <v>43830</v>
      </c>
      <c r="Q2017" s="125" t="s">
        <v>3664</v>
      </c>
      <c r="R2017" s="126"/>
    </row>
    <row r="2018" spans="1:18" s="34" customFormat="1" ht="30" hidden="1" customHeight="1" outlineLevel="4" x14ac:dyDescent="0.25">
      <c r="A2018" s="110">
        <v>6</v>
      </c>
      <c r="B2018" s="121" t="s">
        <v>2834</v>
      </c>
      <c r="C2018" s="106" t="s">
        <v>2408</v>
      </c>
      <c r="D2018" s="127">
        <v>1</v>
      </c>
      <c r="E2018" s="110" t="s">
        <v>4238</v>
      </c>
      <c r="F2018" s="127">
        <v>28392.85</v>
      </c>
      <c r="G2018" s="127">
        <v>28392</v>
      </c>
      <c r="H2018" s="127">
        <v>0.84999999999854481</v>
      </c>
      <c r="I2018" s="123">
        <f t="shared" si="121"/>
        <v>2.9938010707190224E-5</v>
      </c>
      <c r="J2018" s="106" t="s">
        <v>2987</v>
      </c>
      <c r="K2018" s="106" t="s">
        <v>2527</v>
      </c>
      <c r="L2018" s="106" t="s">
        <v>842</v>
      </c>
      <c r="M2018" s="126"/>
      <c r="N2018" s="124">
        <v>43550</v>
      </c>
      <c r="O2018" s="125" t="s">
        <v>3891</v>
      </c>
      <c r="P2018" s="124">
        <v>43830</v>
      </c>
      <c r="Q2018" s="125" t="s">
        <v>3664</v>
      </c>
      <c r="R2018" s="126"/>
    </row>
    <row r="2019" spans="1:18" s="34" customFormat="1" ht="30" hidden="1" customHeight="1" outlineLevel="4" x14ac:dyDescent="0.25">
      <c r="A2019" s="110">
        <v>7</v>
      </c>
      <c r="B2019" s="121" t="s">
        <v>2835</v>
      </c>
      <c r="C2019" s="106" t="s">
        <v>2408</v>
      </c>
      <c r="D2019" s="127">
        <v>1</v>
      </c>
      <c r="E2019" s="110" t="s">
        <v>4234</v>
      </c>
      <c r="F2019" s="127">
        <v>5205.3500000000004</v>
      </c>
      <c r="G2019" s="127">
        <v>5205</v>
      </c>
      <c r="H2019" s="127">
        <v>0.3500000000003638</v>
      </c>
      <c r="I2019" s="123">
        <f t="shared" si="121"/>
        <v>6.7243035542817258E-5</v>
      </c>
      <c r="J2019" s="106" t="s">
        <v>2987</v>
      </c>
      <c r="K2019" s="106" t="s">
        <v>2527</v>
      </c>
      <c r="L2019" s="106" t="s">
        <v>842</v>
      </c>
      <c r="M2019" s="126"/>
      <c r="N2019" s="124">
        <v>43550</v>
      </c>
      <c r="O2019" s="125" t="s">
        <v>3891</v>
      </c>
      <c r="P2019" s="124">
        <v>43830</v>
      </c>
      <c r="Q2019" s="125" t="s">
        <v>3664</v>
      </c>
      <c r="R2019" s="126"/>
    </row>
    <row r="2020" spans="1:18" s="34" customFormat="1" ht="75" hidden="1" customHeight="1" outlineLevel="4" x14ac:dyDescent="0.25">
      <c r="A2020" s="110">
        <v>8</v>
      </c>
      <c r="B2020" s="121" t="s">
        <v>2836</v>
      </c>
      <c r="C2020" s="106" t="s">
        <v>2408</v>
      </c>
      <c r="D2020" s="127">
        <v>1</v>
      </c>
      <c r="E2020" s="110" t="s">
        <v>4237</v>
      </c>
      <c r="F2020" s="127">
        <v>1490.62</v>
      </c>
      <c r="G2020" s="127">
        <v>1490</v>
      </c>
      <c r="H2020" s="127">
        <v>0.61999999999989086</v>
      </c>
      <c r="I2020" s="123">
        <f t="shared" si="121"/>
        <v>4.1610738255026233E-4</v>
      </c>
      <c r="J2020" s="106" t="s">
        <v>2987</v>
      </c>
      <c r="K2020" s="106" t="s">
        <v>2527</v>
      </c>
      <c r="L2020" s="106" t="s">
        <v>842</v>
      </c>
      <c r="M2020" s="126"/>
      <c r="N2020" s="124">
        <v>43550</v>
      </c>
      <c r="O2020" s="125" t="s">
        <v>3891</v>
      </c>
      <c r="P2020" s="124">
        <v>43830</v>
      </c>
      <c r="Q2020" s="125" t="s">
        <v>3664</v>
      </c>
      <c r="R2020" s="126"/>
    </row>
    <row r="2021" spans="1:18" s="34" customFormat="1" ht="30" hidden="1" customHeight="1" outlineLevel="4" x14ac:dyDescent="0.25">
      <c r="A2021" s="110">
        <v>9</v>
      </c>
      <c r="B2021" s="121" t="s">
        <v>2837</v>
      </c>
      <c r="C2021" s="106" t="s">
        <v>2408</v>
      </c>
      <c r="D2021" s="127">
        <v>1</v>
      </c>
      <c r="E2021" s="110" t="s">
        <v>724</v>
      </c>
      <c r="F2021" s="127">
        <v>3577.5</v>
      </c>
      <c r="G2021" s="127">
        <v>3577</v>
      </c>
      <c r="H2021" s="127">
        <v>0.5</v>
      </c>
      <c r="I2021" s="123">
        <f t="shared" si="121"/>
        <v>1.3978194017332961E-4</v>
      </c>
      <c r="J2021" s="106" t="s">
        <v>2987</v>
      </c>
      <c r="K2021" s="106" t="s">
        <v>2527</v>
      </c>
      <c r="L2021" s="106" t="s">
        <v>842</v>
      </c>
      <c r="M2021" s="126"/>
      <c r="N2021" s="124">
        <v>43550</v>
      </c>
      <c r="O2021" s="125" t="s">
        <v>3891</v>
      </c>
      <c r="P2021" s="124">
        <v>43830</v>
      </c>
      <c r="Q2021" s="125" t="s">
        <v>3664</v>
      </c>
      <c r="R2021" s="126"/>
    </row>
    <row r="2022" spans="1:18" s="34" customFormat="1" ht="45" hidden="1" customHeight="1" outlineLevel="4" x14ac:dyDescent="0.25">
      <c r="A2022" s="110">
        <v>10</v>
      </c>
      <c r="B2022" s="121" t="s">
        <v>2838</v>
      </c>
      <c r="C2022" s="106" t="s">
        <v>2408</v>
      </c>
      <c r="D2022" s="127">
        <v>1</v>
      </c>
      <c r="E2022" s="110" t="s">
        <v>724</v>
      </c>
      <c r="F2022" s="127">
        <v>6459.37</v>
      </c>
      <c r="G2022" s="127">
        <v>6459</v>
      </c>
      <c r="H2022" s="127">
        <v>0.36999999999989086</v>
      </c>
      <c r="I2022" s="123">
        <f t="shared" si="121"/>
        <v>5.7284409351275874E-5</v>
      </c>
      <c r="J2022" s="106" t="s">
        <v>2987</v>
      </c>
      <c r="K2022" s="106" t="s">
        <v>2527</v>
      </c>
      <c r="L2022" s="106" t="s">
        <v>842</v>
      </c>
      <c r="M2022" s="126"/>
      <c r="N2022" s="124">
        <v>43550</v>
      </c>
      <c r="O2022" s="125" t="s">
        <v>3891</v>
      </c>
      <c r="P2022" s="124">
        <v>43830</v>
      </c>
      <c r="Q2022" s="125" t="s">
        <v>3664</v>
      </c>
      <c r="R2022" s="126"/>
    </row>
    <row r="2023" spans="1:18" s="34" customFormat="1" ht="30" hidden="1" customHeight="1" outlineLevel="4" x14ac:dyDescent="0.25">
      <c r="A2023" s="110">
        <v>11</v>
      </c>
      <c r="B2023" s="121" t="s">
        <v>2839</v>
      </c>
      <c r="C2023" s="106" t="s">
        <v>2408</v>
      </c>
      <c r="D2023" s="127">
        <v>1</v>
      </c>
      <c r="E2023" s="110" t="s">
        <v>4234</v>
      </c>
      <c r="F2023" s="127">
        <v>946.42</v>
      </c>
      <c r="G2023" s="127">
        <v>946</v>
      </c>
      <c r="H2023" s="127">
        <v>0.41999999999995907</v>
      </c>
      <c r="I2023" s="123">
        <f t="shared" si="121"/>
        <v>4.4397463002109836E-4</v>
      </c>
      <c r="J2023" s="106" t="s">
        <v>2987</v>
      </c>
      <c r="K2023" s="106" t="s">
        <v>2527</v>
      </c>
      <c r="L2023" s="106" t="s">
        <v>842</v>
      </c>
      <c r="M2023" s="126"/>
      <c r="N2023" s="124">
        <v>43550</v>
      </c>
      <c r="O2023" s="125" t="s">
        <v>3891</v>
      </c>
      <c r="P2023" s="124">
        <v>43830</v>
      </c>
      <c r="Q2023" s="125" t="s">
        <v>3664</v>
      </c>
      <c r="R2023" s="126"/>
    </row>
    <row r="2024" spans="1:18" s="34" customFormat="1" ht="30" hidden="1" customHeight="1" outlineLevel="4" x14ac:dyDescent="0.25">
      <c r="A2024" s="110">
        <v>12</v>
      </c>
      <c r="B2024" s="121" t="s">
        <v>2840</v>
      </c>
      <c r="C2024" s="106" t="s">
        <v>2408</v>
      </c>
      <c r="D2024" s="127">
        <v>1</v>
      </c>
      <c r="E2024" s="110" t="s">
        <v>724</v>
      </c>
      <c r="F2024" s="127">
        <v>3312.4999999999995</v>
      </c>
      <c r="G2024" s="127">
        <v>3312</v>
      </c>
      <c r="H2024" s="127">
        <v>0.49999999999954525</v>
      </c>
      <c r="I2024" s="123">
        <f t="shared" si="121"/>
        <v>1.5096618357474193E-4</v>
      </c>
      <c r="J2024" s="106" t="s">
        <v>2987</v>
      </c>
      <c r="K2024" s="106" t="s">
        <v>2527</v>
      </c>
      <c r="L2024" s="106" t="s">
        <v>842</v>
      </c>
      <c r="M2024" s="126"/>
      <c r="N2024" s="124">
        <v>43550</v>
      </c>
      <c r="O2024" s="125" t="s">
        <v>3891</v>
      </c>
      <c r="P2024" s="124">
        <v>43830</v>
      </c>
      <c r="Q2024" s="125" t="s">
        <v>3664</v>
      </c>
      <c r="R2024" s="126"/>
    </row>
    <row r="2025" spans="1:18" s="34" customFormat="1" ht="30" hidden="1" customHeight="1" outlineLevel="4" x14ac:dyDescent="0.25">
      <c r="A2025" s="110">
        <v>13</v>
      </c>
      <c r="B2025" s="121" t="s">
        <v>2841</v>
      </c>
      <c r="C2025" s="106" t="s">
        <v>2408</v>
      </c>
      <c r="D2025" s="127">
        <v>1</v>
      </c>
      <c r="E2025" s="110" t="s">
        <v>4234</v>
      </c>
      <c r="F2025" s="127">
        <v>3596.42</v>
      </c>
      <c r="G2025" s="127">
        <v>3596</v>
      </c>
      <c r="H2025" s="127">
        <v>0.42000000000007276</v>
      </c>
      <c r="I2025" s="123">
        <f t="shared" si="121"/>
        <v>1.1679644048945293E-4</v>
      </c>
      <c r="J2025" s="106" t="s">
        <v>2987</v>
      </c>
      <c r="K2025" s="106" t="s">
        <v>2527</v>
      </c>
      <c r="L2025" s="106" t="s">
        <v>842</v>
      </c>
      <c r="M2025" s="126"/>
      <c r="N2025" s="124">
        <v>43550</v>
      </c>
      <c r="O2025" s="125" t="s">
        <v>3891</v>
      </c>
      <c r="P2025" s="124">
        <v>43830</v>
      </c>
      <c r="Q2025" s="125" t="s">
        <v>3664</v>
      </c>
      <c r="R2025" s="126"/>
    </row>
    <row r="2026" spans="1:18" s="34" customFormat="1" ht="30" hidden="1" customHeight="1" outlineLevel="4" x14ac:dyDescent="0.25">
      <c r="A2026" s="110">
        <v>14</v>
      </c>
      <c r="B2026" s="121" t="s">
        <v>2842</v>
      </c>
      <c r="C2026" s="106" t="s">
        <v>2408</v>
      </c>
      <c r="D2026" s="127">
        <v>1</v>
      </c>
      <c r="E2026" s="110" t="s">
        <v>4237</v>
      </c>
      <c r="F2026" s="127">
        <v>13773.37</v>
      </c>
      <c r="G2026" s="127">
        <v>13773</v>
      </c>
      <c r="H2026" s="127">
        <v>0.37000000000080036</v>
      </c>
      <c r="I2026" s="123">
        <f t="shared" si="121"/>
        <v>2.6864154505249427E-5</v>
      </c>
      <c r="J2026" s="106" t="s">
        <v>2987</v>
      </c>
      <c r="K2026" s="106" t="s">
        <v>2527</v>
      </c>
      <c r="L2026" s="106" t="s">
        <v>842</v>
      </c>
      <c r="M2026" s="126"/>
      <c r="N2026" s="124">
        <v>43550</v>
      </c>
      <c r="O2026" s="125" t="s">
        <v>3891</v>
      </c>
      <c r="P2026" s="124">
        <v>43830</v>
      </c>
      <c r="Q2026" s="125" t="s">
        <v>3664</v>
      </c>
      <c r="R2026" s="126"/>
    </row>
    <row r="2027" spans="1:18" s="34" customFormat="1" ht="30" hidden="1" customHeight="1" outlineLevel="4" x14ac:dyDescent="0.25">
      <c r="A2027" s="110">
        <v>15</v>
      </c>
      <c r="B2027" s="121" t="s">
        <v>2843</v>
      </c>
      <c r="C2027" s="106" t="s">
        <v>2408</v>
      </c>
      <c r="D2027" s="127">
        <v>1</v>
      </c>
      <c r="E2027" s="110" t="s">
        <v>4237</v>
      </c>
      <c r="F2027" s="127">
        <v>8486.6200000000008</v>
      </c>
      <c r="G2027" s="127">
        <v>8486</v>
      </c>
      <c r="H2027" s="127">
        <v>0.62000000000080036</v>
      </c>
      <c r="I2027" s="123">
        <f t="shared" si="121"/>
        <v>7.3061513080461985E-5</v>
      </c>
      <c r="J2027" s="106" t="s">
        <v>2987</v>
      </c>
      <c r="K2027" s="106" t="s">
        <v>2527</v>
      </c>
      <c r="L2027" s="106" t="s">
        <v>842</v>
      </c>
      <c r="M2027" s="126"/>
      <c r="N2027" s="124">
        <v>43550</v>
      </c>
      <c r="O2027" s="125" t="s">
        <v>3891</v>
      </c>
      <c r="P2027" s="124">
        <v>43830</v>
      </c>
      <c r="Q2027" s="125" t="s">
        <v>3664</v>
      </c>
      <c r="R2027" s="126"/>
    </row>
    <row r="2028" spans="1:18" s="34" customFormat="1" ht="30" hidden="1" customHeight="1" outlineLevel="4" x14ac:dyDescent="0.25">
      <c r="A2028" s="110">
        <v>16</v>
      </c>
      <c r="B2028" s="121" t="s">
        <v>2844</v>
      </c>
      <c r="C2028" s="106" t="s">
        <v>2408</v>
      </c>
      <c r="D2028" s="127">
        <v>1</v>
      </c>
      <c r="E2028" s="110" t="s">
        <v>724</v>
      </c>
      <c r="F2028" s="127">
        <v>1892.85</v>
      </c>
      <c r="G2028" s="127">
        <v>1892</v>
      </c>
      <c r="H2028" s="127">
        <v>0.84999999999990905</v>
      </c>
      <c r="I2028" s="123">
        <f t="shared" si="121"/>
        <v>4.4926004228325003E-4</v>
      </c>
      <c r="J2028" s="106" t="s">
        <v>2987</v>
      </c>
      <c r="K2028" s="106" t="s">
        <v>2527</v>
      </c>
      <c r="L2028" s="106" t="s">
        <v>842</v>
      </c>
      <c r="M2028" s="126"/>
      <c r="N2028" s="124">
        <v>43550</v>
      </c>
      <c r="O2028" s="125" t="s">
        <v>3891</v>
      </c>
      <c r="P2028" s="124">
        <v>43830</v>
      </c>
      <c r="Q2028" s="125" t="s">
        <v>3664</v>
      </c>
      <c r="R2028" s="126"/>
    </row>
    <row r="2029" spans="1:18" s="34" customFormat="1" ht="30" hidden="1" customHeight="1" outlineLevel="4" x14ac:dyDescent="0.25">
      <c r="A2029" s="110">
        <v>17</v>
      </c>
      <c r="B2029" s="121" t="s">
        <v>2845</v>
      </c>
      <c r="C2029" s="106" t="s">
        <v>2408</v>
      </c>
      <c r="D2029" s="127">
        <v>1</v>
      </c>
      <c r="E2029" s="110" t="s">
        <v>4234</v>
      </c>
      <c r="F2029" s="127">
        <v>1419.64</v>
      </c>
      <c r="G2029" s="127">
        <v>1419</v>
      </c>
      <c r="H2029" s="127">
        <v>0.64000000000010004</v>
      </c>
      <c r="I2029" s="123">
        <f t="shared" si="121"/>
        <v>4.510218463707541E-4</v>
      </c>
      <c r="J2029" s="106" t="s">
        <v>2987</v>
      </c>
      <c r="K2029" s="106" t="s">
        <v>2527</v>
      </c>
      <c r="L2029" s="106" t="s">
        <v>842</v>
      </c>
      <c r="M2029" s="126"/>
      <c r="N2029" s="124">
        <v>43550</v>
      </c>
      <c r="O2029" s="125" t="s">
        <v>3891</v>
      </c>
      <c r="P2029" s="124">
        <v>43830</v>
      </c>
      <c r="Q2029" s="125" t="s">
        <v>3664</v>
      </c>
      <c r="R2029" s="126"/>
    </row>
    <row r="2030" spans="1:18" s="34" customFormat="1" ht="30" hidden="1" customHeight="1" outlineLevel="4" x14ac:dyDescent="0.25">
      <c r="A2030" s="110">
        <v>18</v>
      </c>
      <c r="B2030" s="121" t="s">
        <v>2846</v>
      </c>
      <c r="C2030" s="106" t="s">
        <v>2408</v>
      </c>
      <c r="D2030" s="127">
        <v>1</v>
      </c>
      <c r="E2030" s="110" t="s">
        <v>4234</v>
      </c>
      <c r="F2030" s="127">
        <v>1514.28</v>
      </c>
      <c r="G2030" s="127">
        <v>1514</v>
      </c>
      <c r="H2030" s="127">
        <v>0.27999999999997272</v>
      </c>
      <c r="I2030" s="123">
        <f t="shared" si="121"/>
        <v>1.8494055482164644E-4</v>
      </c>
      <c r="J2030" s="106" t="s">
        <v>2987</v>
      </c>
      <c r="K2030" s="106" t="s">
        <v>2527</v>
      </c>
      <c r="L2030" s="106" t="s">
        <v>842</v>
      </c>
      <c r="M2030" s="126"/>
      <c r="N2030" s="124">
        <v>43550</v>
      </c>
      <c r="O2030" s="125" t="s">
        <v>3891</v>
      </c>
      <c r="P2030" s="124">
        <v>43830</v>
      </c>
      <c r="Q2030" s="125" t="s">
        <v>3664</v>
      </c>
      <c r="R2030" s="126"/>
    </row>
    <row r="2031" spans="1:18" s="34" customFormat="1" ht="60" hidden="1" customHeight="1" outlineLevel="4" x14ac:dyDescent="0.25">
      <c r="A2031" s="110">
        <v>19</v>
      </c>
      <c r="B2031" s="121" t="s">
        <v>2847</v>
      </c>
      <c r="C2031" s="106" t="s">
        <v>2408</v>
      </c>
      <c r="D2031" s="127">
        <v>1</v>
      </c>
      <c r="E2031" s="110" t="s">
        <v>724</v>
      </c>
      <c r="F2031" s="127">
        <v>2649.9999999999995</v>
      </c>
      <c r="G2031" s="127">
        <v>2650</v>
      </c>
      <c r="H2031" s="127">
        <v>0</v>
      </c>
      <c r="I2031" s="123">
        <f t="shared" si="121"/>
        <v>0</v>
      </c>
      <c r="J2031" s="106" t="s">
        <v>2987</v>
      </c>
      <c r="K2031" s="106" t="s">
        <v>2527</v>
      </c>
      <c r="L2031" s="106" t="s">
        <v>842</v>
      </c>
      <c r="M2031" s="126"/>
      <c r="N2031" s="124">
        <v>43550</v>
      </c>
      <c r="O2031" s="125" t="s">
        <v>3891</v>
      </c>
      <c r="P2031" s="124">
        <v>43830</v>
      </c>
      <c r="Q2031" s="125" t="s">
        <v>3664</v>
      </c>
      <c r="R2031" s="126"/>
    </row>
    <row r="2032" spans="1:18" s="34" customFormat="1" ht="30" hidden="1" customHeight="1" outlineLevel="4" x14ac:dyDescent="0.25">
      <c r="A2032" s="110">
        <v>20</v>
      </c>
      <c r="B2032" s="121" t="s">
        <v>2848</v>
      </c>
      <c r="C2032" s="106" t="s">
        <v>2408</v>
      </c>
      <c r="D2032" s="127">
        <v>1</v>
      </c>
      <c r="E2032" s="110" t="s">
        <v>724</v>
      </c>
      <c r="F2032" s="127">
        <v>2555.35</v>
      </c>
      <c r="G2032" s="127">
        <v>2555</v>
      </c>
      <c r="H2032" s="127">
        <v>0.34999999999990905</v>
      </c>
      <c r="I2032" s="123">
        <f t="shared" si="121"/>
        <v>1.3698630136982741E-4</v>
      </c>
      <c r="J2032" s="106" t="s">
        <v>2987</v>
      </c>
      <c r="K2032" s="106" t="s">
        <v>2527</v>
      </c>
      <c r="L2032" s="106" t="s">
        <v>842</v>
      </c>
      <c r="M2032" s="126"/>
      <c r="N2032" s="124">
        <v>43550</v>
      </c>
      <c r="O2032" s="125" t="s">
        <v>3891</v>
      </c>
      <c r="P2032" s="124">
        <v>43830</v>
      </c>
      <c r="Q2032" s="125" t="s">
        <v>3664</v>
      </c>
      <c r="R2032" s="126"/>
    </row>
    <row r="2033" spans="1:18" s="34" customFormat="1" ht="30" hidden="1" customHeight="1" outlineLevel="4" x14ac:dyDescent="0.25">
      <c r="A2033" s="110">
        <v>21</v>
      </c>
      <c r="B2033" s="121" t="s">
        <v>2849</v>
      </c>
      <c r="C2033" s="106" t="s">
        <v>2408</v>
      </c>
      <c r="D2033" s="127">
        <v>1</v>
      </c>
      <c r="E2033" s="110" t="s">
        <v>724</v>
      </c>
      <c r="F2033" s="127">
        <v>6260.62</v>
      </c>
      <c r="G2033" s="127">
        <v>6260</v>
      </c>
      <c r="H2033" s="127">
        <v>0.61999999999989086</v>
      </c>
      <c r="I2033" s="123">
        <f t="shared" si="121"/>
        <v>9.9041533546308442E-5</v>
      </c>
      <c r="J2033" s="106" t="s">
        <v>2987</v>
      </c>
      <c r="K2033" s="106" t="s">
        <v>2527</v>
      </c>
      <c r="L2033" s="106" t="s">
        <v>842</v>
      </c>
      <c r="M2033" s="126"/>
      <c r="N2033" s="124">
        <v>43550</v>
      </c>
      <c r="O2033" s="125" t="s">
        <v>3891</v>
      </c>
      <c r="P2033" s="124">
        <v>43830</v>
      </c>
      <c r="Q2033" s="125" t="s">
        <v>3664</v>
      </c>
      <c r="R2033" s="126"/>
    </row>
    <row r="2034" spans="1:18" s="34" customFormat="1" ht="30" hidden="1" customHeight="1" outlineLevel="4" x14ac:dyDescent="0.25">
      <c r="A2034" s="110">
        <v>22</v>
      </c>
      <c r="B2034" s="121" t="s">
        <v>2850</v>
      </c>
      <c r="C2034" s="106" t="s">
        <v>2408</v>
      </c>
      <c r="D2034" s="127">
        <v>1</v>
      </c>
      <c r="E2034" s="110" t="s">
        <v>724</v>
      </c>
      <c r="F2034" s="127">
        <v>6151.78</v>
      </c>
      <c r="G2034" s="127">
        <v>6151</v>
      </c>
      <c r="H2034" s="127">
        <v>0.77999999999974534</v>
      </c>
      <c r="I2034" s="123">
        <f t="shared" si="121"/>
        <v>1.2680864900012118E-4</v>
      </c>
      <c r="J2034" s="106" t="s">
        <v>2987</v>
      </c>
      <c r="K2034" s="106" t="s">
        <v>2527</v>
      </c>
      <c r="L2034" s="106" t="s">
        <v>842</v>
      </c>
      <c r="M2034" s="126"/>
      <c r="N2034" s="124">
        <v>43550</v>
      </c>
      <c r="O2034" s="125" t="s">
        <v>3891</v>
      </c>
      <c r="P2034" s="124">
        <v>43830</v>
      </c>
      <c r="Q2034" s="125" t="s">
        <v>3664</v>
      </c>
      <c r="R2034" s="126"/>
    </row>
    <row r="2035" spans="1:18" s="34" customFormat="1" ht="30" hidden="1" customHeight="1" outlineLevel="4" x14ac:dyDescent="0.25">
      <c r="A2035" s="110">
        <v>23</v>
      </c>
      <c r="B2035" s="121" t="s">
        <v>2851</v>
      </c>
      <c r="C2035" s="106" t="s">
        <v>2408</v>
      </c>
      <c r="D2035" s="127">
        <v>1</v>
      </c>
      <c r="E2035" s="110" t="s">
        <v>724</v>
      </c>
      <c r="F2035" s="127">
        <v>5110.71</v>
      </c>
      <c r="G2035" s="127">
        <v>5110</v>
      </c>
      <c r="H2035" s="127">
        <v>0.71000000000003638</v>
      </c>
      <c r="I2035" s="123">
        <f t="shared" si="121"/>
        <v>1.3894324853229675E-4</v>
      </c>
      <c r="J2035" s="106" t="s">
        <v>2987</v>
      </c>
      <c r="K2035" s="106" t="s">
        <v>2527</v>
      </c>
      <c r="L2035" s="106" t="s">
        <v>842</v>
      </c>
      <c r="M2035" s="126"/>
      <c r="N2035" s="124">
        <v>43550</v>
      </c>
      <c r="O2035" s="125" t="s">
        <v>3891</v>
      </c>
      <c r="P2035" s="124">
        <v>43830</v>
      </c>
      <c r="Q2035" s="125" t="s">
        <v>3664</v>
      </c>
      <c r="R2035" s="126"/>
    </row>
    <row r="2036" spans="1:18" s="34" customFormat="1" ht="30" hidden="1" customHeight="1" outlineLevel="4" x14ac:dyDescent="0.25">
      <c r="A2036" s="110">
        <v>24</v>
      </c>
      <c r="B2036" s="121" t="s">
        <v>2852</v>
      </c>
      <c r="C2036" s="106" t="s">
        <v>2408</v>
      </c>
      <c r="D2036" s="127">
        <v>1</v>
      </c>
      <c r="E2036" s="110" t="s">
        <v>4237</v>
      </c>
      <c r="F2036" s="127">
        <v>1419.64</v>
      </c>
      <c r="G2036" s="127">
        <v>1419</v>
      </c>
      <c r="H2036" s="127">
        <v>0.64000000000010004</v>
      </c>
      <c r="I2036" s="123">
        <f t="shared" si="121"/>
        <v>4.510218463707541E-4</v>
      </c>
      <c r="J2036" s="106" t="s">
        <v>2987</v>
      </c>
      <c r="K2036" s="106" t="s">
        <v>2527</v>
      </c>
      <c r="L2036" s="106" t="s">
        <v>842</v>
      </c>
      <c r="M2036" s="126"/>
      <c r="N2036" s="124">
        <v>43550</v>
      </c>
      <c r="O2036" s="125" t="s">
        <v>3891</v>
      </c>
      <c r="P2036" s="124">
        <v>43830</v>
      </c>
      <c r="Q2036" s="125" t="s">
        <v>3664</v>
      </c>
      <c r="R2036" s="126"/>
    </row>
    <row r="2037" spans="1:18" s="34" customFormat="1" ht="30" hidden="1" customHeight="1" outlineLevel="4" x14ac:dyDescent="0.25">
      <c r="A2037" s="110">
        <v>25</v>
      </c>
      <c r="B2037" s="121" t="s">
        <v>2853</v>
      </c>
      <c r="C2037" s="106" t="s">
        <v>2408</v>
      </c>
      <c r="D2037" s="127">
        <v>1</v>
      </c>
      <c r="E2037" s="110" t="s">
        <v>4237</v>
      </c>
      <c r="F2037" s="127">
        <v>3203.66</v>
      </c>
      <c r="G2037" s="127">
        <v>3203</v>
      </c>
      <c r="H2037" s="127">
        <v>0.65999999999985448</v>
      </c>
      <c r="I2037" s="123">
        <f t="shared" si="121"/>
        <v>2.0605682172958304E-4</v>
      </c>
      <c r="J2037" s="106" t="s">
        <v>2987</v>
      </c>
      <c r="K2037" s="106" t="s">
        <v>2527</v>
      </c>
      <c r="L2037" s="106" t="s">
        <v>842</v>
      </c>
      <c r="M2037" s="126"/>
      <c r="N2037" s="124">
        <v>43550</v>
      </c>
      <c r="O2037" s="125" t="s">
        <v>3891</v>
      </c>
      <c r="P2037" s="124">
        <v>43830</v>
      </c>
      <c r="Q2037" s="125" t="s">
        <v>3664</v>
      </c>
      <c r="R2037" s="126"/>
    </row>
    <row r="2038" spans="1:18" s="34" customFormat="1" ht="30" hidden="1" customHeight="1" outlineLevel="4" x14ac:dyDescent="0.25">
      <c r="A2038" s="110">
        <v>26</v>
      </c>
      <c r="B2038" s="121" t="s">
        <v>2854</v>
      </c>
      <c r="C2038" s="106" t="s">
        <v>2408</v>
      </c>
      <c r="D2038" s="127">
        <v>1</v>
      </c>
      <c r="E2038" s="110" t="s">
        <v>4237</v>
      </c>
      <c r="F2038" s="127">
        <v>9464.2800000000007</v>
      </c>
      <c r="G2038" s="127">
        <v>9464</v>
      </c>
      <c r="H2038" s="127">
        <v>0.28000000000065484</v>
      </c>
      <c r="I2038" s="123">
        <f t="shared" si="121"/>
        <v>2.9585798816637239E-5</v>
      </c>
      <c r="J2038" s="106" t="s">
        <v>2987</v>
      </c>
      <c r="K2038" s="106" t="s">
        <v>2527</v>
      </c>
      <c r="L2038" s="106" t="s">
        <v>842</v>
      </c>
      <c r="M2038" s="126"/>
      <c r="N2038" s="124">
        <v>43550</v>
      </c>
      <c r="O2038" s="125" t="s">
        <v>3891</v>
      </c>
      <c r="P2038" s="124">
        <v>43830</v>
      </c>
      <c r="Q2038" s="125" t="s">
        <v>3664</v>
      </c>
      <c r="R2038" s="126"/>
    </row>
    <row r="2039" spans="1:18" s="34" customFormat="1" ht="30" hidden="1" customHeight="1" outlineLevel="4" x14ac:dyDescent="0.25">
      <c r="A2039" s="110">
        <v>27</v>
      </c>
      <c r="B2039" s="121" t="s">
        <v>2855</v>
      </c>
      <c r="C2039" s="106" t="s">
        <v>2408</v>
      </c>
      <c r="D2039" s="127">
        <v>1</v>
      </c>
      <c r="E2039" s="110" t="s">
        <v>724</v>
      </c>
      <c r="F2039" s="127">
        <v>5678.57</v>
      </c>
      <c r="G2039" s="127">
        <v>5678</v>
      </c>
      <c r="H2039" s="127">
        <v>0.56999999999970896</v>
      </c>
      <c r="I2039" s="123">
        <f t="shared" si="121"/>
        <v>1.0038746037331965E-4</v>
      </c>
      <c r="J2039" s="106" t="s">
        <v>2987</v>
      </c>
      <c r="K2039" s="106" t="s">
        <v>2527</v>
      </c>
      <c r="L2039" s="106" t="s">
        <v>842</v>
      </c>
      <c r="M2039" s="126"/>
      <c r="N2039" s="124">
        <v>43550</v>
      </c>
      <c r="O2039" s="125" t="s">
        <v>3891</v>
      </c>
      <c r="P2039" s="124">
        <v>43830</v>
      </c>
      <c r="Q2039" s="125" t="s">
        <v>3664</v>
      </c>
      <c r="R2039" s="126"/>
    </row>
    <row r="2040" spans="1:18" s="34" customFormat="1" ht="30" hidden="1" customHeight="1" outlineLevel="4" x14ac:dyDescent="0.25">
      <c r="A2040" s="110">
        <v>28</v>
      </c>
      <c r="B2040" s="121" t="s">
        <v>2856</v>
      </c>
      <c r="C2040" s="106" t="s">
        <v>2408</v>
      </c>
      <c r="D2040" s="127">
        <v>1</v>
      </c>
      <c r="E2040" s="110" t="s">
        <v>724</v>
      </c>
      <c r="F2040" s="127">
        <v>23660.71</v>
      </c>
      <c r="G2040" s="127">
        <v>23660</v>
      </c>
      <c r="H2040" s="127">
        <v>0.70999999999912689</v>
      </c>
      <c r="I2040" s="123">
        <f t="shared" si="121"/>
        <v>3.0008453085339261E-5</v>
      </c>
      <c r="J2040" s="106" t="s">
        <v>2987</v>
      </c>
      <c r="K2040" s="106" t="s">
        <v>2527</v>
      </c>
      <c r="L2040" s="106" t="s">
        <v>842</v>
      </c>
      <c r="M2040" s="126"/>
      <c r="N2040" s="124">
        <v>43550</v>
      </c>
      <c r="O2040" s="125" t="s">
        <v>3891</v>
      </c>
      <c r="P2040" s="124">
        <v>43830</v>
      </c>
      <c r="Q2040" s="125" t="s">
        <v>3664</v>
      </c>
      <c r="R2040" s="126"/>
    </row>
    <row r="2041" spans="1:18" s="34" customFormat="1" ht="30" hidden="1" customHeight="1" outlineLevel="4" x14ac:dyDescent="0.25">
      <c r="A2041" s="110">
        <v>29</v>
      </c>
      <c r="B2041" s="121" t="s">
        <v>2857</v>
      </c>
      <c r="C2041" s="106" t="s">
        <v>2408</v>
      </c>
      <c r="D2041" s="127">
        <v>1</v>
      </c>
      <c r="E2041" s="110" t="s">
        <v>724</v>
      </c>
      <c r="F2041" s="127">
        <v>19874.999999999996</v>
      </c>
      <c r="G2041" s="127">
        <v>19875</v>
      </c>
      <c r="H2041" s="127">
        <v>0</v>
      </c>
      <c r="I2041" s="123">
        <f t="shared" si="121"/>
        <v>0</v>
      </c>
      <c r="J2041" s="106" t="s">
        <v>2987</v>
      </c>
      <c r="K2041" s="106" t="s">
        <v>2527</v>
      </c>
      <c r="L2041" s="106" t="s">
        <v>842</v>
      </c>
      <c r="M2041" s="126"/>
      <c r="N2041" s="124">
        <v>43550</v>
      </c>
      <c r="O2041" s="125" t="s">
        <v>3891</v>
      </c>
      <c r="P2041" s="124">
        <v>43830</v>
      </c>
      <c r="Q2041" s="125" t="s">
        <v>3664</v>
      </c>
      <c r="R2041" s="126"/>
    </row>
    <row r="2042" spans="1:18" s="34" customFormat="1" ht="30" hidden="1" customHeight="1" outlineLevel="4" x14ac:dyDescent="0.25">
      <c r="A2042" s="110">
        <v>30</v>
      </c>
      <c r="B2042" s="121" t="s">
        <v>2858</v>
      </c>
      <c r="C2042" s="106" t="s">
        <v>2408</v>
      </c>
      <c r="D2042" s="127">
        <v>1</v>
      </c>
      <c r="E2042" s="110" t="s">
        <v>724</v>
      </c>
      <c r="F2042" s="127">
        <v>28392.85</v>
      </c>
      <c r="G2042" s="127">
        <v>28392</v>
      </c>
      <c r="H2042" s="127">
        <v>0.84999999999854481</v>
      </c>
      <c r="I2042" s="123">
        <f t="shared" si="121"/>
        <v>2.9938010707190224E-5</v>
      </c>
      <c r="J2042" s="106" t="s">
        <v>2987</v>
      </c>
      <c r="K2042" s="106" t="s">
        <v>2527</v>
      </c>
      <c r="L2042" s="106" t="s">
        <v>842</v>
      </c>
      <c r="M2042" s="126"/>
      <c r="N2042" s="124">
        <v>43550</v>
      </c>
      <c r="O2042" s="125" t="s">
        <v>3891</v>
      </c>
      <c r="P2042" s="124">
        <v>43830</v>
      </c>
      <c r="Q2042" s="125" t="s">
        <v>3664</v>
      </c>
      <c r="R2042" s="126"/>
    </row>
    <row r="2043" spans="1:18" s="34" customFormat="1" ht="30" hidden="1" customHeight="1" outlineLevel="4" x14ac:dyDescent="0.25">
      <c r="A2043" s="110">
        <v>31</v>
      </c>
      <c r="B2043" s="121" t="s">
        <v>2859</v>
      </c>
      <c r="C2043" s="106" t="s">
        <v>2408</v>
      </c>
      <c r="D2043" s="127">
        <v>3</v>
      </c>
      <c r="E2043" s="110" t="s">
        <v>4237</v>
      </c>
      <c r="F2043" s="127">
        <v>1419.6299999999999</v>
      </c>
      <c r="G2043" s="127">
        <v>1419</v>
      </c>
      <c r="H2043" s="127">
        <v>0.62999999999988177</v>
      </c>
      <c r="I2043" s="123">
        <f t="shared" si="121"/>
        <v>4.439746300210583E-4</v>
      </c>
      <c r="J2043" s="106" t="s">
        <v>2987</v>
      </c>
      <c r="K2043" s="106" t="s">
        <v>2527</v>
      </c>
      <c r="L2043" s="106" t="s">
        <v>842</v>
      </c>
      <c r="M2043" s="126"/>
      <c r="N2043" s="124">
        <v>43550</v>
      </c>
      <c r="O2043" s="125" t="s">
        <v>3891</v>
      </c>
      <c r="P2043" s="124">
        <v>43830</v>
      </c>
      <c r="Q2043" s="125" t="s">
        <v>3664</v>
      </c>
      <c r="R2043" s="126"/>
    </row>
    <row r="2044" spans="1:18" s="34" customFormat="1" ht="30" hidden="1" customHeight="1" outlineLevel="4" x14ac:dyDescent="0.25">
      <c r="A2044" s="110">
        <v>32</v>
      </c>
      <c r="B2044" s="121" t="s">
        <v>2860</v>
      </c>
      <c r="C2044" s="106" t="s">
        <v>2408</v>
      </c>
      <c r="D2044" s="127">
        <v>2</v>
      </c>
      <c r="E2044" s="110" t="s">
        <v>724</v>
      </c>
      <c r="F2044" s="127">
        <v>11357.14</v>
      </c>
      <c r="G2044" s="127">
        <v>11356</v>
      </c>
      <c r="H2044" s="127">
        <v>1.1399999999994179</v>
      </c>
      <c r="I2044" s="123">
        <f t="shared" si="121"/>
        <v>1.0038746037331965E-4</v>
      </c>
      <c r="J2044" s="106" t="s">
        <v>2987</v>
      </c>
      <c r="K2044" s="106" t="s">
        <v>2527</v>
      </c>
      <c r="L2044" s="106" t="s">
        <v>842</v>
      </c>
      <c r="M2044" s="126"/>
      <c r="N2044" s="124">
        <v>43550</v>
      </c>
      <c r="O2044" s="125" t="s">
        <v>3891</v>
      </c>
      <c r="P2044" s="124">
        <v>43830</v>
      </c>
      <c r="Q2044" s="125" t="s">
        <v>3664</v>
      </c>
      <c r="R2044" s="126"/>
    </row>
    <row r="2045" spans="1:18" s="34" customFormat="1" ht="30" hidden="1" customHeight="1" outlineLevel="4" x14ac:dyDescent="0.25">
      <c r="A2045" s="110">
        <v>33</v>
      </c>
      <c r="B2045" s="121" t="s">
        <v>2861</v>
      </c>
      <c r="C2045" s="106" t="s">
        <v>2408</v>
      </c>
      <c r="D2045" s="127">
        <v>3</v>
      </c>
      <c r="E2045" s="110" t="s">
        <v>724</v>
      </c>
      <c r="F2045" s="127">
        <v>5678.5499999999993</v>
      </c>
      <c r="G2045" s="127">
        <v>5676</v>
      </c>
      <c r="H2045" s="127">
        <v>2.5499999999992724</v>
      </c>
      <c r="I2045" s="123">
        <f t="shared" si="121"/>
        <v>4.492600422831699E-4</v>
      </c>
      <c r="J2045" s="106" t="s">
        <v>2987</v>
      </c>
      <c r="K2045" s="106" t="s">
        <v>2527</v>
      </c>
      <c r="L2045" s="106" t="s">
        <v>842</v>
      </c>
      <c r="M2045" s="126"/>
      <c r="N2045" s="124">
        <v>43550</v>
      </c>
      <c r="O2045" s="125" t="s">
        <v>3891</v>
      </c>
      <c r="P2045" s="124">
        <v>43830</v>
      </c>
      <c r="Q2045" s="125" t="s">
        <v>3664</v>
      </c>
      <c r="R2045" s="126"/>
    </row>
    <row r="2046" spans="1:18" s="34" customFormat="1" ht="30" hidden="1" customHeight="1" outlineLevel="4" x14ac:dyDescent="0.25">
      <c r="A2046" s="110">
        <v>34</v>
      </c>
      <c r="B2046" s="121" t="s">
        <v>2862</v>
      </c>
      <c r="C2046" s="106" t="s">
        <v>2408</v>
      </c>
      <c r="D2046" s="127">
        <v>3</v>
      </c>
      <c r="E2046" s="110" t="s">
        <v>724</v>
      </c>
      <c r="F2046" s="127">
        <v>5678.5499999999993</v>
      </c>
      <c r="G2046" s="127">
        <v>5676</v>
      </c>
      <c r="H2046" s="127">
        <v>2.5499999999992724</v>
      </c>
      <c r="I2046" s="123">
        <f t="shared" si="121"/>
        <v>4.492600422831699E-4</v>
      </c>
      <c r="J2046" s="106" t="s">
        <v>2987</v>
      </c>
      <c r="K2046" s="106" t="s">
        <v>2527</v>
      </c>
      <c r="L2046" s="106" t="s">
        <v>842</v>
      </c>
      <c r="M2046" s="126"/>
      <c r="N2046" s="124">
        <v>43550</v>
      </c>
      <c r="O2046" s="125" t="s">
        <v>3891</v>
      </c>
      <c r="P2046" s="124">
        <v>43830</v>
      </c>
      <c r="Q2046" s="125" t="s">
        <v>3664</v>
      </c>
      <c r="R2046" s="126"/>
    </row>
    <row r="2047" spans="1:18" s="34" customFormat="1" ht="30" hidden="1" customHeight="1" outlineLevel="4" x14ac:dyDescent="0.25">
      <c r="A2047" s="110">
        <v>35</v>
      </c>
      <c r="B2047" s="121" t="s">
        <v>2863</v>
      </c>
      <c r="C2047" s="106" t="s">
        <v>2408</v>
      </c>
      <c r="D2047" s="127">
        <v>1</v>
      </c>
      <c r="E2047" s="110" t="s">
        <v>724</v>
      </c>
      <c r="F2047" s="127">
        <v>3785.71</v>
      </c>
      <c r="G2047" s="127">
        <v>3785</v>
      </c>
      <c r="H2047" s="127">
        <v>0.71000000000003638</v>
      </c>
      <c r="I2047" s="123">
        <f t="shared" si="121"/>
        <v>1.8758256274769785E-4</v>
      </c>
      <c r="J2047" s="106" t="s">
        <v>2987</v>
      </c>
      <c r="K2047" s="106" t="s">
        <v>2527</v>
      </c>
      <c r="L2047" s="106" t="s">
        <v>842</v>
      </c>
      <c r="M2047" s="126"/>
      <c r="N2047" s="124">
        <v>43550</v>
      </c>
      <c r="O2047" s="125" t="s">
        <v>3891</v>
      </c>
      <c r="P2047" s="124">
        <v>43830</v>
      </c>
      <c r="Q2047" s="125" t="s">
        <v>3664</v>
      </c>
      <c r="R2047" s="126"/>
    </row>
    <row r="2048" spans="1:18" s="34" customFormat="1" ht="30" hidden="1" customHeight="1" outlineLevel="4" x14ac:dyDescent="0.25">
      <c r="A2048" s="110">
        <v>36</v>
      </c>
      <c r="B2048" s="121" t="s">
        <v>2864</v>
      </c>
      <c r="C2048" s="106" t="s">
        <v>2408</v>
      </c>
      <c r="D2048" s="127">
        <v>1</v>
      </c>
      <c r="E2048" s="110" t="s">
        <v>724</v>
      </c>
      <c r="F2048" s="127">
        <v>3785.71</v>
      </c>
      <c r="G2048" s="127">
        <v>3785</v>
      </c>
      <c r="H2048" s="127">
        <v>0.71000000000003638</v>
      </c>
      <c r="I2048" s="123">
        <f t="shared" si="121"/>
        <v>1.8758256274769785E-4</v>
      </c>
      <c r="J2048" s="106" t="s">
        <v>2987</v>
      </c>
      <c r="K2048" s="106" t="s">
        <v>2527</v>
      </c>
      <c r="L2048" s="106" t="s">
        <v>842</v>
      </c>
      <c r="M2048" s="126"/>
      <c r="N2048" s="124">
        <v>43550</v>
      </c>
      <c r="O2048" s="125" t="s">
        <v>3891</v>
      </c>
      <c r="P2048" s="124">
        <v>43830</v>
      </c>
      <c r="Q2048" s="125" t="s">
        <v>3664</v>
      </c>
      <c r="R2048" s="126"/>
    </row>
    <row r="2049" spans="1:18" s="34" customFormat="1" ht="30" hidden="1" customHeight="1" outlineLevel="4" x14ac:dyDescent="0.25">
      <c r="A2049" s="110">
        <v>37</v>
      </c>
      <c r="B2049" s="121" t="s">
        <v>2865</v>
      </c>
      <c r="C2049" s="106" t="s">
        <v>2408</v>
      </c>
      <c r="D2049" s="127">
        <v>3</v>
      </c>
      <c r="E2049" s="110" t="s">
        <v>724</v>
      </c>
      <c r="F2049" s="127">
        <v>1419.6299999999999</v>
      </c>
      <c r="G2049" s="127">
        <v>1419</v>
      </c>
      <c r="H2049" s="127">
        <v>0.62999999999988177</v>
      </c>
      <c r="I2049" s="123">
        <f t="shared" si="121"/>
        <v>4.439746300210583E-4</v>
      </c>
      <c r="J2049" s="106" t="s">
        <v>2987</v>
      </c>
      <c r="K2049" s="106" t="s">
        <v>2527</v>
      </c>
      <c r="L2049" s="106" t="s">
        <v>842</v>
      </c>
      <c r="M2049" s="126"/>
      <c r="N2049" s="124">
        <v>43550</v>
      </c>
      <c r="O2049" s="125" t="s">
        <v>3891</v>
      </c>
      <c r="P2049" s="124">
        <v>43830</v>
      </c>
      <c r="Q2049" s="125" t="s">
        <v>3664</v>
      </c>
      <c r="R2049" s="126"/>
    </row>
    <row r="2050" spans="1:18" s="34" customFormat="1" ht="30" hidden="1" customHeight="1" outlineLevel="4" x14ac:dyDescent="0.25">
      <c r="A2050" s="110">
        <v>38</v>
      </c>
      <c r="B2050" s="121" t="s">
        <v>2866</v>
      </c>
      <c r="C2050" s="106" t="s">
        <v>2408</v>
      </c>
      <c r="D2050" s="127">
        <v>1</v>
      </c>
      <c r="E2050" s="110" t="s">
        <v>724</v>
      </c>
      <c r="F2050" s="127">
        <v>2839.28</v>
      </c>
      <c r="G2050" s="127">
        <v>2839</v>
      </c>
      <c r="H2050" s="127">
        <v>0.28000000000020009</v>
      </c>
      <c r="I2050" s="123">
        <f t="shared" si="121"/>
        <v>9.8626276858119086E-5</v>
      </c>
      <c r="J2050" s="106" t="s">
        <v>2987</v>
      </c>
      <c r="K2050" s="106" t="s">
        <v>2527</v>
      </c>
      <c r="L2050" s="106" t="s">
        <v>842</v>
      </c>
      <c r="M2050" s="126"/>
      <c r="N2050" s="124">
        <v>43550</v>
      </c>
      <c r="O2050" s="125" t="s">
        <v>3891</v>
      </c>
      <c r="P2050" s="124">
        <v>43830</v>
      </c>
      <c r="Q2050" s="125" t="s">
        <v>3664</v>
      </c>
      <c r="R2050" s="126"/>
    </row>
    <row r="2051" spans="1:18" s="34" customFormat="1" ht="30" hidden="1" customHeight="1" outlineLevel="4" x14ac:dyDescent="0.25">
      <c r="A2051" s="110">
        <v>39</v>
      </c>
      <c r="B2051" s="121" t="s">
        <v>2867</v>
      </c>
      <c r="C2051" s="106" t="s">
        <v>2408</v>
      </c>
      <c r="D2051" s="127">
        <v>1</v>
      </c>
      <c r="E2051" s="110" t="s">
        <v>724</v>
      </c>
      <c r="F2051" s="127">
        <v>3785.71</v>
      </c>
      <c r="G2051" s="127">
        <v>3785</v>
      </c>
      <c r="H2051" s="127">
        <v>0.71000000000003638</v>
      </c>
      <c r="I2051" s="123">
        <f t="shared" si="121"/>
        <v>1.8758256274769785E-4</v>
      </c>
      <c r="J2051" s="106" t="s">
        <v>2987</v>
      </c>
      <c r="K2051" s="106" t="s">
        <v>2527</v>
      </c>
      <c r="L2051" s="106" t="s">
        <v>842</v>
      </c>
      <c r="M2051" s="126"/>
      <c r="N2051" s="124">
        <v>43550</v>
      </c>
      <c r="O2051" s="125" t="s">
        <v>3891</v>
      </c>
      <c r="P2051" s="124">
        <v>43830</v>
      </c>
      <c r="Q2051" s="125" t="s">
        <v>3664</v>
      </c>
      <c r="R2051" s="126"/>
    </row>
    <row r="2052" spans="1:18" s="34" customFormat="1" ht="30" hidden="1" customHeight="1" outlineLevel="4" x14ac:dyDescent="0.25">
      <c r="A2052" s="110">
        <v>40</v>
      </c>
      <c r="B2052" s="121" t="s">
        <v>2868</v>
      </c>
      <c r="C2052" s="106" t="s">
        <v>2408</v>
      </c>
      <c r="D2052" s="127">
        <v>1</v>
      </c>
      <c r="E2052" s="110" t="s">
        <v>724</v>
      </c>
      <c r="F2052" s="127">
        <v>3785.71</v>
      </c>
      <c r="G2052" s="127">
        <v>3785</v>
      </c>
      <c r="H2052" s="127">
        <v>0.71000000000003638</v>
      </c>
      <c r="I2052" s="123">
        <f t="shared" si="121"/>
        <v>1.8758256274769785E-4</v>
      </c>
      <c r="J2052" s="106" t="s">
        <v>2987</v>
      </c>
      <c r="K2052" s="106" t="s">
        <v>2527</v>
      </c>
      <c r="L2052" s="106" t="s">
        <v>842</v>
      </c>
      <c r="M2052" s="126"/>
      <c r="N2052" s="124">
        <v>43550</v>
      </c>
      <c r="O2052" s="125" t="s">
        <v>3891</v>
      </c>
      <c r="P2052" s="124">
        <v>43830</v>
      </c>
      <c r="Q2052" s="125" t="s">
        <v>3664</v>
      </c>
      <c r="R2052" s="126"/>
    </row>
    <row r="2053" spans="1:18" s="34" customFormat="1" ht="30" hidden="1" customHeight="1" outlineLevel="4" x14ac:dyDescent="0.25">
      <c r="A2053" s="110">
        <v>41</v>
      </c>
      <c r="B2053" s="121" t="s">
        <v>2869</v>
      </c>
      <c r="C2053" s="106" t="s">
        <v>2408</v>
      </c>
      <c r="D2053" s="127">
        <v>1</v>
      </c>
      <c r="E2053" s="110" t="s">
        <v>724</v>
      </c>
      <c r="F2053" s="127">
        <v>3785.71</v>
      </c>
      <c r="G2053" s="127">
        <v>3785</v>
      </c>
      <c r="H2053" s="127">
        <v>0.71000000000003638</v>
      </c>
      <c r="I2053" s="123">
        <f t="shared" si="121"/>
        <v>1.8758256274769785E-4</v>
      </c>
      <c r="J2053" s="106" t="s">
        <v>2987</v>
      </c>
      <c r="K2053" s="106" t="s">
        <v>2527</v>
      </c>
      <c r="L2053" s="106" t="s">
        <v>842</v>
      </c>
      <c r="M2053" s="126"/>
      <c r="N2053" s="124">
        <v>43550</v>
      </c>
      <c r="O2053" s="125" t="s">
        <v>3891</v>
      </c>
      <c r="P2053" s="124">
        <v>43830</v>
      </c>
      <c r="Q2053" s="125" t="s">
        <v>3664</v>
      </c>
      <c r="R2053" s="126"/>
    </row>
    <row r="2054" spans="1:18" s="34" customFormat="1" ht="30" hidden="1" customHeight="1" outlineLevel="4" x14ac:dyDescent="0.25">
      <c r="A2054" s="110">
        <v>42</v>
      </c>
      <c r="B2054" s="121" t="s">
        <v>2870</v>
      </c>
      <c r="C2054" s="106" t="s">
        <v>2408</v>
      </c>
      <c r="D2054" s="127">
        <v>1</v>
      </c>
      <c r="E2054" s="110" t="s">
        <v>724</v>
      </c>
      <c r="F2054" s="127">
        <v>3785.71</v>
      </c>
      <c r="G2054" s="127">
        <v>3785</v>
      </c>
      <c r="H2054" s="127">
        <v>0.71000000000003638</v>
      </c>
      <c r="I2054" s="123">
        <f t="shared" si="121"/>
        <v>1.8758256274769785E-4</v>
      </c>
      <c r="J2054" s="106" t="s">
        <v>2987</v>
      </c>
      <c r="K2054" s="106" t="s">
        <v>2527</v>
      </c>
      <c r="L2054" s="106" t="s">
        <v>842</v>
      </c>
      <c r="M2054" s="126"/>
      <c r="N2054" s="124">
        <v>43550</v>
      </c>
      <c r="O2054" s="125" t="s">
        <v>3891</v>
      </c>
      <c r="P2054" s="124">
        <v>43830</v>
      </c>
      <c r="Q2054" s="125" t="s">
        <v>3664</v>
      </c>
      <c r="R2054" s="126"/>
    </row>
    <row r="2055" spans="1:18" s="34" customFormat="1" ht="30" hidden="1" customHeight="1" outlineLevel="4" x14ac:dyDescent="0.25">
      <c r="A2055" s="110">
        <v>43</v>
      </c>
      <c r="B2055" s="121" t="s">
        <v>2871</v>
      </c>
      <c r="C2055" s="106" t="s">
        <v>2408</v>
      </c>
      <c r="D2055" s="127">
        <v>1</v>
      </c>
      <c r="E2055" s="110" t="s">
        <v>724</v>
      </c>
      <c r="F2055" s="127">
        <v>4732.1400000000003</v>
      </c>
      <c r="G2055" s="127">
        <v>4732</v>
      </c>
      <c r="H2055" s="127">
        <v>0.14000000000032742</v>
      </c>
      <c r="I2055" s="123">
        <f t="shared" si="121"/>
        <v>2.9585798816637239E-5</v>
      </c>
      <c r="J2055" s="106" t="s">
        <v>2987</v>
      </c>
      <c r="K2055" s="106" t="s">
        <v>2527</v>
      </c>
      <c r="L2055" s="106" t="s">
        <v>842</v>
      </c>
      <c r="M2055" s="126"/>
      <c r="N2055" s="124">
        <v>43550</v>
      </c>
      <c r="O2055" s="125" t="s">
        <v>3891</v>
      </c>
      <c r="P2055" s="124">
        <v>43830</v>
      </c>
      <c r="Q2055" s="125" t="s">
        <v>3664</v>
      </c>
      <c r="R2055" s="126"/>
    </row>
    <row r="2056" spans="1:18" s="34" customFormat="1" ht="30" hidden="1" customHeight="1" outlineLevel="4" x14ac:dyDescent="0.25">
      <c r="A2056" s="110">
        <v>44</v>
      </c>
      <c r="B2056" s="121" t="s">
        <v>2872</v>
      </c>
      <c r="C2056" s="106" t="s">
        <v>2408</v>
      </c>
      <c r="D2056" s="127">
        <v>1</v>
      </c>
      <c r="E2056" s="110" t="s">
        <v>724</v>
      </c>
      <c r="F2056" s="127">
        <v>4732.1400000000003</v>
      </c>
      <c r="G2056" s="127">
        <v>4732</v>
      </c>
      <c r="H2056" s="127">
        <v>0.14000000000032742</v>
      </c>
      <c r="I2056" s="123">
        <f t="shared" si="121"/>
        <v>2.9585798816637239E-5</v>
      </c>
      <c r="J2056" s="106" t="s">
        <v>2987</v>
      </c>
      <c r="K2056" s="106" t="s">
        <v>2527</v>
      </c>
      <c r="L2056" s="106" t="s">
        <v>842</v>
      </c>
      <c r="M2056" s="126"/>
      <c r="N2056" s="124">
        <v>43550</v>
      </c>
      <c r="O2056" s="125" t="s">
        <v>3891</v>
      </c>
      <c r="P2056" s="124">
        <v>43830</v>
      </c>
      <c r="Q2056" s="125" t="s">
        <v>3664</v>
      </c>
      <c r="R2056" s="126"/>
    </row>
    <row r="2057" spans="1:18" s="34" customFormat="1" ht="30" hidden="1" customHeight="1" outlineLevel="4" x14ac:dyDescent="0.25">
      <c r="A2057" s="110">
        <v>45</v>
      </c>
      <c r="B2057" s="121" t="s">
        <v>2873</v>
      </c>
      <c r="C2057" s="106" t="s">
        <v>2408</v>
      </c>
      <c r="D2057" s="127">
        <v>1</v>
      </c>
      <c r="E2057" s="110" t="s">
        <v>724</v>
      </c>
      <c r="F2057" s="127">
        <v>4732.1400000000003</v>
      </c>
      <c r="G2057" s="127">
        <v>4732</v>
      </c>
      <c r="H2057" s="127">
        <v>0.14000000000032742</v>
      </c>
      <c r="I2057" s="123">
        <f t="shared" si="121"/>
        <v>2.9585798816637239E-5</v>
      </c>
      <c r="J2057" s="106" t="s">
        <v>2987</v>
      </c>
      <c r="K2057" s="106" t="s">
        <v>2527</v>
      </c>
      <c r="L2057" s="106" t="s">
        <v>842</v>
      </c>
      <c r="M2057" s="126"/>
      <c r="N2057" s="124">
        <v>43550</v>
      </c>
      <c r="O2057" s="125" t="s">
        <v>3891</v>
      </c>
      <c r="P2057" s="124">
        <v>43830</v>
      </c>
      <c r="Q2057" s="125" t="s">
        <v>3664</v>
      </c>
      <c r="R2057" s="126"/>
    </row>
    <row r="2058" spans="1:18" s="34" customFormat="1" ht="30" hidden="1" customHeight="1" outlineLevel="4" x14ac:dyDescent="0.25">
      <c r="A2058" s="110">
        <v>46</v>
      </c>
      <c r="B2058" s="121" t="s">
        <v>2874</v>
      </c>
      <c r="C2058" s="106" t="s">
        <v>2408</v>
      </c>
      <c r="D2058" s="127">
        <v>1</v>
      </c>
      <c r="E2058" s="110" t="s">
        <v>724</v>
      </c>
      <c r="F2058" s="127">
        <v>4732.1400000000003</v>
      </c>
      <c r="G2058" s="127">
        <v>4732</v>
      </c>
      <c r="H2058" s="127">
        <v>0.14000000000032742</v>
      </c>
      <c r="I2058" s="123">
        <f t="shared" si="121"/>
        <v>2.9585798816637239E-5</v>
      </c>
      <c r="J2058" s="106" t="s">
        <v>2987</v>
      </c>
      <c r="K2058" s="106" t="s">
        <v>2527</v>
      </c>
      <c r="L2058" s="106" t="s">
        <v>842</v>
      </c>
      <c r="M2058" s="126"/>
      <c r="N2058" s="124">
        <v>43550</v>
      </c>
      <c r="O2058" s="125" t="s">
        <v>3891</v>
      </c>
      <c r="P2058" s="124">
        <v>43830</v>
      </c>
      <c r="Q2058" s="125" t="s">
        <v>3664</v>
      </c>
      <c r="R2058" s="126"/>
    </row>
    <row r="2059" spans="1:18" s="34" customFormat="1" ht="30" hidden="1" customHeight="1" outlineLevel="4" x14ac:dyDescent="0.25">
      <c r="A2059" s="110">
        <v>47</v>
      </c>
      <c r="B2059" s="121" t="s">
        <v>2875</v>
      </c>
      <c r="C2059" s="106" t="s">
        <v>2408</v>
      </c>
      <c r="D2059" s="127">
        <v>1</v>
      </c>
      <c r="E2059" s="110" t="s">
        <v>724</v>
      </c>
      <c r="F2059" s="127">
        <v>3312.4999999999995</v>
      </c>
      <c r="G2059" s="127">
        <v>3312</v>
      </c>
      <c r="H2059" s="127">
        <v>0.49999999999954525</v>
      </c>
      <c r="I2059" s="123">
        <f t="shared" si="121"/>
        <v>1.5096618357474193E-4</v>
      </c>
      <c r="J2059" s="106" t="s">
        <v>2987</v>
      </c>
      <c r="K2059" s="106" t="s">
        <v>2527</v>
      </c>
      <c r="L2059" s="106" t="s">
        <v>842</v>
      </c>
      <c r="M2059" s="126"/>
      <c r="N2059" s="124">
        <v>43550</v>
      </c>
      <c r="O2059" s="125" t="s">
        <v>3891</v>
      </c>
      <c r="P2059" s="124">
        <v>43830</v>
      </c>
      <c r="Q2059" s="125" t="s">
        <v>3664</v>
      </c>
      <c r="R2059" s="126"/>
    </row>
    <row r="2060" spans="1:18" s="34" customFormat="1" ht="30" hidden="1" customHeight="1" outlineLevel="4" x14ac:dyDescent="0.25">
      <c r="A2060" s="110">
        <v>48</v>
      </c>
      <c r="B2060" s="121" t="s">
        <v>2875</v>
      </c>
      <c r="C2060" s="106" t="s">
        <v>2408</v>
      </c>
      <c r="D2060" s="127">
        <v>1</v>
      </c>
      <c r="E2060" s="110" t="s">
        <v>724</v>
      </c>
      <c r="F2060" s="127">
        <v>4732.1400000000003</v>
      </c>
      <c r="G2060" s="127">
        <v>4732</v>
      </c>
      <c r="H2060" s="127">
        <v>0.14000000000032742</v>
      </c>
      <c r="I2060" s="123">
        <f t="shared" si="121"/>
        <v>2.9585798816637239E-5</v>
      </c>
      <c r="J2060" s="106" t="s">
        <v>2987</v>
      </c>
      <c r="K2060" s="106" t="s">
        <v>2527</v>
      </c>
      <c r="L2060" s="106" t="s">
        <v>842</v>
      </c>
      <c r="M2060" s="126"/>
      <c r="N2060" s="124">
        <v>43550</v>
      </c>
      <c r="O2060" s="125" t="s">
        <v>3891</v>
      </c>
      <c r="P2060" s="124">
        <v>43830</v>
      </c>
      <c r="Q2060" s="125" t="s">
        <v>3664</v>
      </c>
      <c r="R2060" s="126"/>
    </row>
    <row r="2061" spans="1:18" s="34" customFormat="1" ht="30" hidden="1" customHeight="1" outlineLevel="4" x14ac:dyDescent="0.25">
      <c r="A2061" s="110">
        <v>49</v>
      </c>
      <c r="B2061" s="121" t="s">
        <v>2876</v>
      </c>
      <c r="C2061" s="106" t="s">
        <v>2408</v>
      </c>
      <c r="D2061" s="127">
        <v>3</v>
      </c>
      <c r="E2061" s="110" t="s">
        <v>724</v>
      </c>
      <c r="F2061" s="127">
        <v>2839.2599999999998</v>
      </c>
      <c r="G2061" s="127">
        <v>2838</v>
      </c>
      <c r="H2061" s="127">
        <v>1.2599999999997635</v>
      </c>
      <c r="I2061" s="123">
        <f t="shared" si="121"/>
        <v>4.439746300210583E-4</v>
      </c>
      <c r="J2061" s="106" t="s">
        <v>2987</v>
      </c>
      <c r="K2061" s="106" t="s">
        <v>2527</v>
      </c>
      <c r="L2061" s="106" t="s">
        <v>842</v>
      </c>
      <c r="M2061" s="126"/>
      <c r="N2061" s="124">
        <v>43550</v>
      </c>
      <c r="O2061" s="125" t="s">
        <v>3891</v>
      </c>
      <c r="P2061" s="124">
        <v>43830</v>
      </c>
      <c r="Q2061" s="125" t="s">
        <v>3664</v>
      </c>
      <c r="R2061" s="126"/>
    </row>
    <row r="2062" spans="1:18" s="34" customFormat="1" ht="30" hidden="1" customHeight="1" outlineLevel="4" x14ac:dyDescent="0.25">
      <c r="A2062" s="110">
        <v>50</v>
      </c>
      <c r="B2062" s="121" t="s">
        <v>2875</v>
      </c>
      <c r="C2062" s="106" t="s">
        <v>2408</v>
      </c>
      <c r="D2062" s="127">
        <v>1</v>
      </c>
      <c r="E2062" s="110" t="s">
        <v>724</v>
      </c>
      <c r="F2062" s="127">
        <v>6624.9999999999991</v>
      </c>
      <c r="G2062" s="127">
        <v>6625</v>
      </c>
      <c r="H2062" s="127">
        <v>0</v>
      </c>
      <c r="I2062" s="123">
        <f t="shared" si="121"/>
        <v>0</v>
      </c>
      <c r="J2062" s="106" t="s">
        <v>2987</v>
      </c>
      <c r="K2062" s="106" t="s">
        <v>2527</v>
      </c>
      <c r="L2062" s="106" t="s">
        <v>842</v>
      </c>
      <c r="M2062" s="126"/>
      <c r="N2062" s="124">
        <v>43550</v>
      </c>
      <c r="O2062" s="125" t="s">
        <v>3891</v>
      </c>
      <c r="P2062" s="124">
        <v>43830</v>
      </c>
      <c r="Q2062" s="125" t="s">
        <v>3664</v>
      </c>
      <c r="R2062" s="126"/>
    </row>
    <row r="2063" spans="1:18" s="34" customFormat="1" ht="30" hidden="1" customHeight="1" outlineLevel="4" x14ac:dyDescent="0.25">
      <c r="A2063" s="110">
        <v>51</v>
      </c>
      <c r="B2063" s="121" t="s">
        <v>2877</v>
      </c>
      <c r="C2063" s="106" t="s">
        <v>2408</v>
      </c>
      <c r="D2063" s="127">
        <v>4</v>
      </c>
      <c r="E2063" s="110" t="s">
        <v>724</v>
      </c>
      <c r="F2063" s="127">
        <v>9464.2800000000007</v>
      </c>
      <c r="G2063" s="127">
        <v>9464</v>
      </c>
      <c r="H2063" s="127">
        <v>0.28000000000065484</v>
      </c>
      <c r="I2063" s="123">
        <f t="shared" si="121"/>
        <v>2.9585798816637239E-5</v>
      </c>
      <c r="J2063" s="106" t="s">
        <v>2987</v>
      </c>
      <c r="K2063" s="106" t="s">
        <v>2527</v>
      </c>
      <c r="L2063" s="106" t="s">
        <v>842</v>
      </c>
      <c r="M2063" s="126"/>
      <c r="N2063" s="124">
        <v>43550</v>
      </c>
      <c r="O2063" s="125" t="s">
        <v>3891</v>
      </c>
      <c r="P2063" s="124">
        <v>43830</v>
      </c>
      <c r="Q2063" s="125" t="s">
        <v>3664</v>
      </c>
      <c r="R2063" s="126"/>
    </row>
    <row r="2064" spans="1:18" s="34" customFormat="1" ht="30" hidden="1" customHeight="1" outlineLevel="4" x14ac:dyDescent="0.25">
      <c r="A2064" s="110">
        <v>52</v>
      </c>
      <c r="B2064" s="121" t="s">
        <v>2878</v>
      </c>
      <c r="C2064" s="106" t="s">
        <v>2408</v>
      </c>
      <c r="D2064" s="127">
        <v>4</v>
      </c>
      <c r="E2064" s="110" t="s">
        <v>724</v>
      </c>
      <c r="F2064" s="127">
        <v>9464.2800000000007</v>
      </c>
      <c r="G2064" s="127">
        <v>9464</v>
      </c>
      <c r="H2064" s="127">
        <v>0.28000000000065484</v>
      </c>
      <c r="I2064" s="123">
        <f t="shared" si="121"/>
        <v>2.9585798816637239E-5</v>
      </c>
      <c r="J2064" s="106" t="s">
        <v>2987</v>
      </c>
      <c r="K2064" s="106" t="s">
        <v>2527</v>
      </c>
      <c r="L2064" s="106" t="s">
        <v>842</v>
      </c>
      <c r="M2064" s="126"/>
      <c r="N2064" s="124">
        <v>43550</v>
      </c>
      <c r="O2064" s="125" t="s">
        <v>3891</v>
      </c>
      <c r="P2064" s="124">
        <v>43830</v>
      </c>
      <c r="Q2064" s="125" t="s">
        <v>3664</v>
      </c>
      <c r="R2064" s="126"/>
    </row>
    <row r="2065" spans="1:18" s="34" customFormat="1" ht="30" hidden="1" customHeight="1" outlineLevel="4" x14ac:dyDescent="0.25">
      <c r="A2065" s="110">
        <v>53</v>
      </c>
      <c r="B2065" s="121" t="s">
        <v>2879</v>
      </c>
      <c r="C2065" s="106" t="s">
        <v>2408</v>
      </c>
      <c r="D2065" s="127">
        <v>1</v>
      </c>
      <c r="E2065" s="110" t="s">
        <v>4237</v>
      </c>
      <c r="F2065" s="127">
        <v>2645.26</v>
      </c>
      <c r="G2065" s="127">
        <v>2645</v>
      </c>
      <c r="H2065" s="127">
        <v>0.26000000000021828</v>
      </c>
      <c r="I2065" s="123">
        <f t="shared" si="121"/>
        <v>9.8298676748664757E-5</v>
      </c>
      <c r="J2065" s="106" t="s">
        <v>2987</v>
      </c>
      <c r="K2065" s="106" t="s">
        <v>2527</v>
      </c>
      <c r="L2065" s="106" t="s">
        <v>842</v>
      </c>
      <c r="M2065" s="126"/>
      <c r="N2065" s="124">
        <v>43550</v>
      </c>
      <c r="O2065" s="125" t="s">
        <v>3891</v>
      </c>
      <c r="P2065" s="124">
        <v>43830</v>
      </c>
      <c r="Q2065" s="125" t="s">
        <v>3664</v>
      </c>
      <c r="R2065" s="126"/>
    </row>
    <row r="2066" spans="1:18" s="34" customFormat="1" ht="30" hidden="1" customHeight="1" outlineLevel="4" x14ac:dyDescent="0.25">
      <c r="A2066" s="110">
        <v>54</v>
      </c>
      <c r="B2066" s="121" t="s">
        <v>2880</v>
      </c>
      <c r="C2066" s="106" t="s">
        <v>2408</v>
      </c>
      <c r="D2066" s="127">
        <v>2</v>
      </c>
      <c r="E2066" s="110" t="s">
        <v>4237</v>
      </c>
      <c r="F2066" s="127">
        <v>5961.4400000000005</v>
      </c>
      <c r="G2066" s="127">
        <v>5961.44</v>
      </c>
      <c r="H2066" s="127">
        <v>0</v>
      </c>
      <c r="I2066" s="123">
        <f t="shared" si="121"/>
        <v>0</v>
      </c>
      <c r="J2066" s="106" t="s">
        <v>2988</v>
      </c>
      <c r="K2066" s="106" t="s">
        <v>2989</v>
      </c>
      <c r="L2066" s="106" t="s">
        <v>845</v>
      </c>
      <c r="M2066" s="126"/>
      <c r="N2066" s="124">
        <v>43571</v>
      </c>
      <c r="O2066" s="125" t="s">
        <v>3936</v>
      </c>
      <c r="P2066" s="124">
        <v>43830</v>
      </c>
      <c r="Q2066" s="125" t="s">
        <v>3701</v>
      </c>
      <c r="R2066" s="126"/>
    </row>
    <row r="2067" spans="1:18" s="34" customFormat="1" ht="30" hidden="1" customHeight="1" outlineLevel="4" x14ac:dyDescent="0.25">
      <c r="A2067" s="110">
        <v>55</v>
      </c>
      <c r="B2067" s="121" t="s">
        <v>2881</v>
      </c>
      <c r="C2067" s="106" t="s">
        <v>2408</v>
      </c>
      <c r="D2067" s="127">
        <v>2</v>
      </c>
      <c r="E2067" s="110" t="s">
        <v>4237</v>
      </c>
      <c r="F2067" s="127">
        <v>5961.4400000000005</v>
      </c>
      <c r="G2067" s="127">
        <v>5961.44</v>
      </c>
      <c r="H2067" s="127">
        <v>0</v>
      </c>
      <c r="I2067" s="123">
        <f t="shared" si="121"/>
        <v>0</v>
      </c>
      <c r="J2067" s="106" t="s">
        <v>2988</v>
      </c>
      <c r="K2067" s="106" t="s">
        <v>2989</v>
      </c>
      <c r="L2067" s="106" t="s">
        <v>845</v>
      </c>
      <c r="M2067" s="126"/>
      <c r="N2067" s="124">
        <v>43571</v>
      </c>
      <c r="O2067" s="125" t="s">
        <v>3936</v>
      </c>
      <c r="P2067" s="124">
        <v>43830</v>
      </c>
      <c r="Q2067" s="125" t="s">
        <v>3701</v>
      </c>
      <c r="R2067" s="126"/>
    </row>
    <row r="2068" spans="1:18" s="34" customFormat="1" ht="45" hidden="1" customHeight="1" outlineLevel="4" x14ac:dyDescent="0.25">
      <c r="A2068" s="110">
        <v>56</v>
      </c>
      <c r="B2068" s="121" t="s">
        <v>2882</v>
      </c>
      <c r="C2068" s="106" t="s">
        <v>2408</v>
      </c>
      <c r="D2068" s="127">
        <v>6</v>
      </c>
      <c r="E2068" s="110" t="s">
        <v>4238</v>
      </c>
      <c r="F2068" s="127">
        <v>23315.759999999998</v>
      </c>
      <c r="G2068" s="127">
        <v>23315.759999999998</v>
      </c>
      <c r="H2068" s="127">
        <v>0</v>
      </c>
      <c r="I2068" s="123">
        <f t="shared" si="121"/>
        <v>0</v>
      </c>
      <c r="J2068" s="106" t="s">
        <v>2988</v>
      </c>
      <c r="K2068" s="106" t="s">
        <v>2989</v>
      </c>
      <c r="L2068" s="106" t="s">
        <v>845</v>
      </c>
      <c r="M2068" s="126"/>
      <c r="N2068" s="124">
        <v>43571</v>
      </c>
      <c r="O2068" s="125" t="s">
        <v>3936</v>
      </c>
      <c r="P2068" s="124">
        <v>43830</v>
      </c>
      <c r="Q2068" s="125" t="s">
        <v>3701</v>
      </c>
      <c r="R2068" s="126"/>
    </row>
    <row r="2069" spans="1:18" s="34" customFormat="1" ht="45" hidden="1" customHeight="1" outlineLevel="4" x14ac:dyDescent="0.25">
      <c r="A2069" s="110">
        <v>57</v>
      </c>
      <c r="B2069" s="121" t="s">
        <v>2883</v>
      </c>
      <c r="C2069" s="106" t="s">
        <v>2408</v>
      </c>
      <c r="D2069" s="127">
        <v>6</v>
      </c>
      <c r="E2069" s="110" t="s">
        <v>4238</v>
      </c>
      <c r="F2069" s="127">
        <v>37193.279999999999</v>
      </c>
      <c r="G2069" s="127">
        <v>37188</v>
      </c>
      <c r="H2069" s="127">
        <v>5.2799999999988358</v>
      </c>
      <c r="I2069" s="123">
        <f t="shared" si="121"/>
        <v>1.41981284285222E-4</v>
      </c>
      <c r="J2069" s="106" t="s">
        <v>2990</v>
      </c>
      <c r="K2069" s="106" t="s">
        <v>2991</v>
      </c>
      <c r="L2069" s="106" t="s">
        <v>845</v>
      </c>
      <c r="M2069" s="126"/>
      <c r="N2069" s="124">
        <v>43553</v>
      </c>
      <c r="O2069" s="125" t="s">
        <v>3839</v>
      </c>
      <c r="P2069" s="124">
        <v>43830</v>
      </c>
      <c r="Q2069" s="125" t="s">
        <v>3701</v>
      </c>
      <c r="R2069" s="126"/>
    </row>
    <row r="2070" spans="1:18" s="34" customFormat="1" ht="30" hidden="1" customHeight="1" outlineLevel="4" x14ac:dyDescent="0.25">
      <c r="A2070" s="110">
        <v>58</v>
      </c>
      <c r="B2070" s="121" t="s">
        <v>2884</v>
      </c>
      <c r="C2070" s="106" t="s">
        <v>2408</v>
      </c>
      <c r="D2070" s="127">
        <v>2</v>
      </c>
      <c r="E2070" s="110" t="s">
        <v>4237</v>
      </c>
      <c r="F2070" s="127">
        <v>4837.84</v>
      </c>
      <c r="G2070" s="127">
        <v>4837.84</v>
      </c>
      <c r="H2070" s="127">
        <v>0</v>
      </c>
      <c r="I2070" s="123">
        <f t="shared" si="121"/>
        <v>0</v>
      </c>
      <c r="J2070" s="106" t="s">
        <v>2988</v>
      </c>
      <c r="K2070" s="106" t="s">
        <v>2989</v>
      </c>
      <c r="L2070" s="106" t="s">
        <v>845</v>
      </c>
      <c r="M2070" s="126"/>
      <c r="N2070" s="124">
        <v>43571</v>
      </c>
      <c r="O2070" s="125" t="s">
        <v>3936</v>
      </c>
      <c r="P2070" s="124">
        <v>43830</v>
      </c>
      <c r="Q2070" s="125" t="s">
        <v>3701</v>
      </c>
      <c r="R2070" s="126"/>
    </row>
    <row r="2071" spans="1:18" ht="30" customHeight="1" outlineLevel="4" x14ac:dyDescent="0.25">
      <c r="A2071" s="110">
        <v>59</v>
      </c>
      <c r="B2071" s="121" t="s">
        <v>2885</v>
      </c>
      <c r="C2071" s="106" t="s">
        <v>2408</v>
      </c>
      <c r="D2071" s="98">
        <v>6</v>
      </c>
      <c r="E2071" s="53" t="s">
        <v>4238</v>
      </c>
      <c r="F2071" s="98">
        <v>5196.12</v>
      </c>
      <c r="G2071" s="98"/>
      <c r="H2071" s="98"/>
      <c r="I2071" s="55" t="e">
        <f t="shared" si="121"/>
        <v>#DIV/0!</v>
      </c>
      <c r="J2071" s="56"/>
      <c r="K2071" s="56"/>
      <c r="L2071" s="56"/>
      <c r="M2071" s="59"/>
    </row>
    <row r="2072" spans="1:18" ht="30" customHeight="1" outlineLevel="4" x14ac:dyDescent="0.25">
      <c r="A2072" s="110">
        <v>60</v>
      </c>
      <c r="B2072" s="121" t="s">
        <v>2886</v>
      </c>
      <c r="C2072" s="106" t="s">
        <v>2408</v>
      </c>
      <c r="D2072" s="98">
        <v>6</v>
      </c>
      <c r="E2072" s="53" t="s">
        <v>4238</v>
      </c>
      <c r="F2072" s="98">
        <v>14984.16</v>
      </c>
      <c r="G2072" s="98"/>
      <c r="H2072" s="98"/>
      <c r="I2072" s="55" t="e">
        <f t="shared" si="121"/>
        <v>#DIV/0!</v>
      </c>
      <c r="J2072" s="56"/>
      <c r="K2072" s="56"/>
      <c r="L2072" s="56"/>
      <c r="M2072" s="59"/>
    </row>
    <row r="2073" spans="1:18" s="34" customFormat="1" ht="30" hidden="1" customHeight="1" outlineLevel="4" x14ac:dyDescent="0.25">
      <c r="A2073" s="110">
        <v>61</v>
      </c>
      <c r="B2073" s="121" t="s">
        <v>2887</v>
      </c>
      <c r="C2073" s="106" t="s">
        <v>2408</v>
      </c>
      <c r="D2073" s="127">
        <v>6</v>
      </c>
      <c r="E2073" s="110" t="s">
        <v>4237</v>
      </c>
      <c r="F2073" s="127">
        <v>17629.920000000002</v>
      </c>
      <c r="G2073" s="127">
        <v>17629.919999999998</v>
      </c>
      <c r="H2073" s="127">
        <v>0</v>
      </c>
      <c r="I2073" s="123">
        <f t="shared" si="121"/>
        <v>0</v>
      </c>
      <c r="J2073" s="106" t="s">
        <v>2988</v>
      </c>
      <c r="K2073" s="106" t="s">
        <v>2989</v>
      </c>
      <c r="L2073" s="106" t="s">
        <v>845</v>
      </c>
      <c r="M2073" s="126"/>
      <c r="N2073" s="124">
        <v>43571</v>
      </c>
      <c r="O2073" s="125" t="s">
        <v>3936</v>
      </c>
      <c r="P2073" s="124">
        <v>43830</v>
      </c>
      <c r="Q2073" s="125" t="s">
        <v>3701</v>
      </c>
      <c r="R2073" s="126"/>
    </row>
    <row r="2074" spans="1:18" ht="30" customHeight="1" outlineLevel="4" x14ac:dyDescent="0.25">
      <c r="A2074" s="110">
        <v>62</v>
      </c>
      <c r="B2074" s="121" t="s">
        <v>2888</v>
      </c>
      <c r="C2074" s="106" t="s">
        <v>2408</v>
      </c>
      <c r="D2074" s="98">
        <v>6</v>
      </c>
      <c r="E2074" s="53" t="s">
        <v>4237</v>
      </c>
      <c r="F2074" s="98">
        <v>6951.4800000000014</v>
      </c>
      <c r="G2074" s="98"/>
      <c r="H2074" s="98"/>
      <c r="I2074" s="55" t="e">
        <f t="shared" si="121"/>
        <v>#DIV/0!</v>
      </c>
      <c r="J2074" s="56" t="s">
        <v>2988</v>
      </c>
      <c r="K2074" s="56"/>
      <c r="L2074" s="56"/>
      <c r="M2074" s="59"/>
    </row>
    <row r="2075" spans="1:18" ht="45" customHeight="1" outlineLevel="4" x14ac:dyDescent="0.25">
      <c r="A2075" s="110">
        <v>63</v>
      </c>
      <c r="B2075" s="121" t="s">
        <v>2889</v>
      </c>
      <c r="C2075" s="106" t="s">
        <v>2408</v>
      </c>
      <c r="D2075" s="98">
        <v>6</v>
      </c>
      <c r="E2075" s="53" t="s">
        <v>4237</v>
      </c>
      <c r="F2075" s="98">
        <v>16485.120000000003</v>
      </c>
      <c r="G2075" s="98"/>
      <c r="H2075" s="98"/>
      <c r="I2075" s="55" t="e">
        <f t="shared" si="121"/>
        <v>#DIV/0!</v>
      </c>
      <c r="J2075" s="56" t="s">
        <v>2988</v>
      </c>
      <c r="K2075" s="56"/>
      <c r="L2075" s="56"/>
      <c r="M2075" s="59"/>
    </row>
    <row r="2076" spans="1:18" ht="30" customHeight="1" outlineLevel="4" x14ac:dyDescent="0.25">
      <c r="A2076" s="110">
        <v>64</v>
      </c>
      <c r="B2076" s="121" t="s">
        <v>2890</v>
      </c>
      <c r="C2076" s="106" t="s">
        <v>2408</v>
      </c>
      <c r="D2076" s="98">
        <v>6</v>
      </c>
      <c r="E2076" s="53" t="s">
        <v>4238</v>
      </c>
      <c r="F2076" s="98">
        <v>23150.400000000001</v>
      </c>
      <c r="G2076" s="98"/>
      <c r="H2076" s="98"/>
      <c r="I2076" s="55" t="e">
        <f t="shared" si="121"/>
        <v>#DIV/0!</v>
      </c>
      <c r="J2076" s="56" t="s">
        <v>2988</v>
      </c>
      <c r="K2076" s="56"/>
      <c r="L2076" s="56"/>
      <c r="M2076" s="59"/>
    </row>
    <row r="2077" spans="1:18" s="34" customFormat="1" ht="30" hidden="1" customHeight="1" outlineLevel="4" x14ac:dyDescent="0.25">
      <c r="A2077" s="110">
        <v>65</v>
      </c>
      <c r="B2077" s="121" t="s">
        <v>2891</v>
      </c>
      <c r="C2077" s="106" t="s">
        <v>2408</v>
      </c>
      <c r="D2077" s="127">
        <v>6</v>
      </c>
      <c r="E2077" s="110" t="s">
        <v>4237</v>
      </c>
      <c r="F2077" s="127">
        <v>17095.68</v>
      </c>
      <c r="G2077" s="127">
        <v>17095.68</v>
      </c>
      <c r="H2077" s="127">
        <v>0</v>
      </c>
      <c r="I2077" s="123">
        <f t="shared" si="121"/>
        <v>0</v>
      </c>
      <c r="J2077" s="106" t="s">
        <v>2988</v>
      </c>
      <c r="K2077" s="106" t="s">
        <v>2989</v>
      </c>
      <c r="L2077" s="106" t="s">
        <v>845</v>
      </c>
      <c r="M2077" s="126"/>
      <c r="N2077" s="124">
        <v>43571</v>
      </c>
      <c r="O2077" s="125" t="s">
        <v>3936</v>
      </c>
      <c r="P2077" s="124">
        <v>43830</v>
      </c>
      <c r="Q2077" s="125" t="s">
        <v>3701</v>
      </c>
      <c r="R2077" s="126"/>
    </row>
    <row r="2078" spans="1:18" s="34" customFormat="1" ht="60" hidden="1" customHeight="1" outlineLevel="4" x14ac:dyDescent="0.25">
      <c r="A2078" s="110">
        <v>66</v>
      </c>
      <c r="B2078" s="121" t="s">
        <v>2892</v>
      </c>
      <c r="C2078" s="106" t="s">
        <v>2408</v>
      </c>
      <c r="D2078" s="127">
        <v>6</v>
      </c>
      <c r="E2078" s="110" t="s">
        <v>4237</v>
      </c>
      <c r="F2078" s="127">
        <v>42637.440000000002</v>
      </c>
      <c r="G2078" s="127">
        <v>42600</v>
      </c>
      <c r="H2078" s="127">
        <v>37.440000000002328</v>
      </c>
      <c r="I2078" s="123">
        <f t="shared" ref="I2078:I2141" si="122">H2078/G2078</f>
        <v>8.7887323943667433E-4</v>
      </c>
      <c r="J2078" s="106" t="s">
        <v>2990</v>
      </c>
      <c r="K2078" s="106" t="s">
        <v>2991</v>
      </c>
      <c r="L2078" s="106" t="s">
        <v>845</v>
      </c>
      <c r="M2078" s="126"/>
      <c r="N2078" s="124">
        <v>43553</v>
      </c>
      <c r="O2078" s="125" t="s">
        <v>3839</v>
      </c>
      <c r="P2078" s="124">
        <v>43830</v>
      </c>
      <c r="Q2078" s="125" t="s">
        <v>3701</v>
      </c>
      <c r="R2078" s="126"/>
    </row>
    <row r="2079" spans="1:18" ht="30" customHeight="1" outlineLevel="4" x14ac:dyDescent="0.25">
      <c r="A2079" s="110">
        <v>67</v>
      </c>
      <c r="B2079" s="121" t="s">
        <v>2893</v>
      </c>
      <c r="C2079" s="106" t="s">
        <v>2408</v>
      </c>
      <c r="D2079" s="98">
        <v>6</v>
      </c>
      <c r="E2079" s="53" t="s">
        <v>4237</v>
      </c>
      <c r="F2079" s="98">
        <v>102128.88000000002</v>
      </c>
      <c r="G2079" s="98"/>
      <c r="H2079" s="98"/>
      <c r="I2079" s="55" t="e">
        <f t="shared" si="122"/>
        <v>#DIV/0!</v>
      </c>
      <c r="J2079" s="56"/>
      <c r="K2079" s="56"/>
      <c r="L2079" s="56" t="s">
        <v>845</v>
      </c>
      <c r="M2079" s="59"/>
    </row>
    <row r="2080" spans="1:18" ht="30" customHeight="1" outlineLevel="4" x14ac:dyDescent="0.25">
      <c r="A2080" s="110">
        <v>68</v>
      </c>
      <c r="B2080" s="121" t="s">
        <v>2894</v>
      </c>
      <c r="C2080" s="106" t="s">
        <v>2408</v>
      </c>
      <c r="D2080" s="98">
        <v>2</v>
      </c>
      <c r="E2080" s="53" t="s">
        <v>724</v>
      </c>
      <c r="F2080" s="98">
        <v>6343.0400000000009</v>
      </c>
      <c r="G2080" s="98"/>
      <c r="H2080" s="98"/>
      <c r="I2080" s="55" t="e">
        <f t="shared" si="122"/>
        <v>#DIV/0!</v>
      </c>
      <c r="J2080" s="56"/>
      <c r="K2080" s="56"/>
      <c r="L2080" s="56" t="s">
        <v>845</v>
      </c>
      <c r="M2080" s="59"/>
    </row>
    <row r="2081" spans="1:18" ht="30" customHeight="1" outlineLevel="4" x14ac:dyDescent="0.25">
      <c r="A2081" s="110">
        <v>69</v>
      </c>
      <c r="B2081" s="121" t="s">
        <v>2895</v>
      </c>
      <c r="C2081" s="106" t="s">
        <v>2408</v>
      </c>
      <c r="D2081" s="98">
        <v>2</v>
      </c>
      <c r="E2081" s="53" t="s">
        <v>724</v>
      </c>
      <c r="F2081" s="98">
        <v>3921.14</v>
      </c>
      <c r="G2081" s="98"/>
      <c r="H2081" s="98"/>
      <c r="I2081" s="55" t="e">
        <f t="shared" si="122"/>
        <v>#DIV/0!</v>
      </c>
      <c r="J2081" s="56"/>
      <c r="K2081" s="56"/>
      <c r="L2081" s="56" t="s">
        <v>845</v>
      </c>
      <c r="M2081" s="59"/>
    </row>
    <row r="2082" spans="1:18" ht="45" customHeight="1" outlineLevel="4" x14ac:dyDescent="0.25">
      <c r="A2082" s="110">
        <v>70</v>
      </c>
      <c r="B2082" s="121" t="s">
        <v>2896</v>
      </c>
      <c r="C2082" s="106" t="s">
        <v>2408</v>
      </c>
      <c r="D2082" s="98">
        <v>6</v>
      </c>
      <c r="E2082" s="53" t="s">
        <v>4238</v>
      </c>
      <c r="F2082" s="98">
        <v>31628.28</v>
      </c>
      <c r="G2082" s="98"/>
      <c r="H2082" s="98"/>
      <c r="I2082" s="55" t="e">
        <f t="shared" si="122"/>
        <v>#DIV/0!</v>
      </c>
      <c r="J2082" s="56"/>
      <c r="K2082" s="56"/>
      <c r="L2082" s="56" t="s">
        <v>845</v>
      </c>
      <c r="M2082" s="59"/>
    </row>
    <row r="2083" spans="1:18" ht="30" customHeight="1" outlineLevel="4" x14ac:dyDescent="0.25">
      <c r="A2083" s="110">
        <v>71</v>
      </c>
      <c r="B2083" s="121" t="s">
        <v>2897</v>
      </c>
      <c r="C2083" s="106" t="s">
        <v>2408</v>
      </c>
      <c r="D2083" s="98">
        <v>6</v>
      </c>
      <c r="E2083" s="53" t="s">
        <v>4238</v>
      </c>
      <c r="F2083" s="98">
        <v>9323.76</v>
      </c>
      <c r="G2083" s="98"/>
      <c r="H2083" s="98"/>
      <c r="I2083" s="55" t="e">
        <f t="shared" si="122"/>
        <v>#DIV/0!</v>
      </c>
      <c r="J2083" s="56"/>
      <c r="K2083" s="56"/>
      <c r="L2083" s="56" t="s">
        <v>845</v>
      </c>
      <c r="M2083" s="59"/>
    </row>
    <row r="2084" spans="1:18" s="34" customFormat="1" ht="45" hidden="1" customHeight="1" outlineLevel="4" x14ac:dyDescent="0.25">
      <c r="A2084" s="110">
        <v>72</v>
      </c>
      <c r="B2084" s="121" t="s">
        <v>2898</v>
      </c>
      <c r="C2084" s="106" t="s">
        <v>2408</v>
      </c>
      <c r="D2084" s="127">
        <v>6</v>
      </c>
      <c r="E2084" s="110" t="s">
        <v>4238</v>
      </c>
      <c r="F2084" s="127">
        <v>40360.559999999998</v>
      </c>
      <c r="G2084" s="127">
        <v>40360.559999999998</v>
      </c>
      <c r="H2084" s="127">
        <v>0</v>
      </c>
      <c r="I2084" s="123">
        <f t="shared" si="122"/>
        <v>0</v>
      </c>
      <c r="J2084" s="106" t="s">
        <v>2988</v>
      </c>
      <c r="K2084" s="106" t="s">
        <v>2989</v>
      </c>
      <c r="L2084" s="106" t="s">
        <v>845</v>
      </c>
      <c r="M2084" s="126"/>
      <c r="N2084" s="124">
        <v>43571</v>
      </c>
      <c r="O2084" s="125" t="s">
        <v>3936</v>
      </c>
      <c r="P2084" s="124">
        <v>43830</v>
      </c>
      <c r="Q2084" s="125" t="s">
        <v>3701</v>
      </c>
      <c r="R2084" s="126"/>
    </row>
    <row r="2085" spans="1:18" s="34" customFormat="1" ht="30" hidden="1" customHeight="1" outlineLevel="4" x14ac:dyDescent="0.25">
      <c r="A2085" s="110">
        <v>73</v>
      </c>
      <c r="B2085" s="121" t="s">
        <v>2899</v>
      </c>
      <c r="C2085" s="106" t="s">
        <v>2408</v>
      </c>
      <c r="D2085" s="127">
        <v>6</v>
      </c>
      <c r="E2085" s="110" t="s">
        <v>4238</v>
      </c>
      <c r="F2085" s="127">
        <v>40640.400000000001</v>
      </c>
      <c r="G2085" s="127">
        <v>40640.400000000001</v>
      </c>
      <c r="H2085" s="127">
        <v>0</v>
      </c>
      <c r="I2085" s="123">
        <f t="shared" si="122"/>
        <v>0</v>
      </c>
      <c r="J2085" s="106" t="s">
        <v>2988</v>
      </c>
      <c r="K2085" s="106" t="s">
        <v>2989</v>
      </c>
      <c r="L2085" s="106" t="s">
        <v>845</v>
      </c>
      <c r="M2085" s="126"/>
      <c r="N2085" s="124">
        <v>43571</v>
      </c>
      <c r="O2085" s="125" t="s">
        <v>3936</v>
      </c>
      <c r="P2085" s="124">
        <v>43830</v>
      </c>
      <c r="Q2085" s="125" t="s">
        <v>3701</v>
      </c>
      <c r="R2085" s="126"/>
    </row>
    <row r="2086" spans="1:18" ht="60" customHeight="1" outlineLevel="4" x14ac:dyDescent="0.25">
      <c r="A2086" s="110">
        <v>74</v>
      </c>
      <c r="B2086" s="121" t="s">
        <v>2900</v>
      </c>
      <c r="C2086" s="106" t="s">
        <v>2408</v>
      </c>
      <c r="D2086" s="98">
        <v>2</v>
      </c>
      <c r="E2086" s="53" t="s">
        <v>4238</v>
      </c>
      <c r="F2086" s="98">
        <v>23958.12</v>
      </c>
      <c r="G2086" s="98"/>
      <c r="H2086" s="98"/>
      <c r="I2086" s="55" t="e">
        <f t="shared" si="122"/>
        <v>#DIV/0!</v>
      </c>
      <c r="J2086" s="56"/>
      <c r="K2086" s="56"/>
      <c r="L2086" s="56" t="s">
        <v>845</v>
      </c>
      <c r="M2086" s="59"/>
    </row>
    <row r="2087" spans="1:18" ht="30" customHeight="1" outlineLevel="4" x14ac:dyDescent="0.25">
      <c r="A2087" s="110">
        <v>75</v>
      </c>
      <c r="B2087" s="121" t="s">
        <v>2901</v>
      </c>
      <c r="C2087" s="106" t="s">
        <v>2408</v>
      </c>
      <c r="D2087" s="98">
        <v>4</v>
      </c>
      <c r="E2087" s="53" t="s">
        <v>4237</v>
      </c>
      <c r="F2087" s="98">
        <v>59970.560000000005</v>
      </c>
      <c r="G2087" s="98"/>
      <c r="H2087" s="98"/>
      <c r="I2087" s="55" t="e">
        <f t="shared" si="122"/>
        <v>#DIV/0!</v>
      </c>
      <c r="J2087" s="56"/>
      <c r="K2087" s="56"/>
      <c r="L2087" s="56" t="s">
        <v>845</v>
      </c>
      <c r="M2087" s="59"/>
    </row>
    <row r="2088" spans="1:18" s="34" customFormat="1" ht="30" hidden="1" customHeight="1" outlineLevel="4" x14ac:dyDescent="0.25">
      <c r="A2088" s="110">
        <v>76</v>
      </c>
      <c r="B2088" s="121" t="s">
        <v>2902</v>
      </c>
      <c r="C2088" s="106" t="s">
        <v>2408</v>
      </c>
      <c r="D2088" s="127">
        <v>6</v>
      </c>
      <c r="E2088" s="110" t="s">
        <v>4238</v>
      </c>
      <c r="F2088" s="127">
        <v>12446.52</v>
      </c>
      <c r="G2088" s="127">
        <v>12446.52</v>
      </c>
      <c r="H2088" s="127">
        <v>0</v>
      </c>
      <c r="I2088" s="123">
        <f t="shared" si="122"/>
        <v>0</v>
      </c>
      <c r="J2088" s="106" t="s">
        <v>2988</v>
      </c>
      <c r="K2088" s="106" t="s">
        <v>2989</v>
      </c>
      <c r="L2088" s="106" t="s">
        <v>845</v>
      </c>
      <c r="M2088" s="126"/>
      <c r="N2088" s="124">
        <v>43571</v>
      </c>
      <c r="O2088" s="125" t="s">
        <v>3936</v>
      </c>
      <c r="P2088" s="124">
        <v>43830</v>
      </c>
      <c r="Q2088" s="125" t="s">
        <v>3701</v>
      </c>
      <c r="R2088" s="126"/>
    </row>
    <row r="2089" spans="1:18" ht="30" customHeight="1" outlineLevel="4" x14ac:dyDescent="0.25">
      <c r="A2089" s="110">
        <v>77</v>
      </c>
      <c r="B2089" s="121" t="s">
        <v>2903</v>
      </c>
      <c r="C2089" s="106" t="s">
        <v>2408</v>
      </c>
      <c r="D2089" s="98">
        <v>6</v>
      </c>
      <c r="E2089" s="53" t="s">
        <v>724</v>
      </c>
      <c r="F2089" s="98">
        <v>53500.320000000007</v>
      </c>
      <c r="G2089" s="98"/>
      <c r="H2089" s="98"/>
      <c r="I2089" s="55" t="e">
        <f t="shared" si="122"/>
        <v>#DIV/0!</v>
      </c>
      <c r="J2089" s="56"/>
      <c r="K2089" s="56"/>
      <c r="L2089" s="56"/>
      <c r="M2089" s="59"/>
    </row>
    <row r="2090" spans="1:18" s="34" customFormat="1" ht="30" hidden="1" customHeight="1" outlineLevel="4" x14ac:dyDescent="0.25">
      <c r="A2090" s="110">
        <v>78</v>
      </c>
      <c r="B2090" s="121" t="s">
        <v>2904</v>
      </c>
      <c r="C2090" s="106" t="s">
        <v>2408</v>
      </c>
      <c r="D2090" s="127">
        <v>6</v>
      </c>
      <c r="E2090" s="110" t="s">
        <v>4237</v>
      </c>
      <c r="F2090" s="127">
        <v>17629.920000000002</v>
      </c>
      <c r="G2090" s="127">
        <v>17629.919999999998</v>
      </c>
      <c r="H2090" s="127">
        <v>0</v>
      </c>
      <c r="I2090" s="123">
        <f t="shared" si="122"/>
        <v>0</v>
      </c>
      <c r="J2090" s="106" t="s">
        <v>2988</v>
      </c>
      <c r="K2090" s="106" t="s">
        <v>2989</v>
      </c>
      <c r="L2090" s="106" t="s">
        <v>845</v>
      </c>
      <c r="M2090" s="126"/>
      <c r="N2090" s="124">
        <v>43571</v>
      </c>
      <c r="O2090" s="125" t="s">
        <v>3936</v>
      </c>
      <c r="P2090" s="124">
        <v>43830</v>
      </c>
      <c r="Q2090" s="125" t="s">
        <v>3701</v>
      </c>
      <c r="R2090" s="126"/>
    </row>
    <row r="2091" spans="1:18" s="34" customFormat="1" ht="30" hidden="1" customHeight="1" outlineLevel="4" x14ac:dyDescent="0.25">
      <c r="A2091" s="110">
        <v>79</v>
      </c>
      <c r="B2091" s="121" t="s">
        <v>2905</v>
      </c>
      <c r="C2091" s="106" t="s">
        <v>2408</v>
      </c>
      <c r="D2091" s="127">
        <v>6</v>
      </c>
      <c r="E2091" s="110" t="s">
        <v>4237</v>
      </c>
      <c r="F2091" s="127">
        <v>18087.840000000004</v>
      </c>
      <c r="G2091" s="127">
        <v>18087.84</v>
      </c>
      <c r="H2091" s="127">
        <v>0</v>
      </c>
      <c r="I2091" s="123">
        <f t="shared" si="122"/>
        <v>0</v>
      </c>
      <c r="J2091" s="106" t="s">
        <v>2988</v>
      </c>
      <c r="K2091" s="106" t="s">
        <v>2989</v>
      </c>
      <c r="L2091" s="106" t="s">
        <v>845</v>
      </c>
      <c r="M2091" s="126"/>
      <c r="N2091" s="124">
        <v>43571</v>
      </c>
      <c r="O2091" s="125" t="s">
        <v>3936</v>
      </c>
      <c r="P2091" s="124">
        <v>43830</v>
      </c>
      <c r="Q2091" s="125" t="s">
        <v>3701</v>
      </c>
      <c r="R2091" s="126"/>
    </row>
    <row r="2092" spans="1:18" s="34" customFormat="1" ht="30" hidden="1" customHeight="1" outlineLevel="4" x14ac:dyDescent="0.25">
      <c r="A2092" s="110">
        <v>80</v>
      </c>
      <c r="B2092" s="121" t="s">
        <v>2906</v>
      </c>
      <c r="C2092" s="106" t="s">
        <v>2408</v>
      </c>
      <c r="D2092" s="127">
        <v>18</v>
      </c>
      <c r="E2092" s="110" t="s">
        <v>724</v>
      </c>
      <c r="F2092" s="127">
        <v>88016.040000000008</v>
      </c>
      <c r="G2092" s="127">
        <v>87930</v>
      </c>
      <c r="H2092" s="127">
        <v>86.040000000008149</v>
      </c>
      <c r="I2092" s="123">
        <f t="shared" si="122"/>
        <v>9.7850562947808658E-4</v>
      </c>
      <c r="J2092" s="106" t="s">
        <v>2990</v>
      </c>
      <c r="K2092" s="106" t="s">
        <v>2991</v>
      </c>
      <c r="L2092" s="106" t="s">
        <v>845</v>
      </c>
      <c r="M2092" s="126"/>
      <c r="N2092" s="124">
        <v>43553</v>
      </c>
      <c r="O2092" s="125" t="s">
        <v>3839</v>
      </c>
      <c r="P2092" s="124">
        <v>43830</v>
      </c>
      <c r="Q2092" s="125" t="s">
        <v>3701</v>
      </c>
      <c r="R2092" s="126"/>
    </row>
    <row r="2093" spans="1:18" s="34" customFormat="1" ht="30" hidden="1" customHeight="1" outlineLevel="4" x14ac:dyDescent="0.25">
      <c r="A2093" s="110">
        <v>81</v>
      </c>
      <c r="B2093" s="121" t="s">
        <v>2907</v>
      </c>
      <c r="C2093" s="106" t="s">
        <v>2408</v>
      </c>
      <c r="D2093" s="127">
        <v>6</v>
      </c>
      <c r="E2093" s="110" t="s">
        <v>4237</v>
      </c>
      <c r="F2093" s="127">
        <v>23353.920000000006</v>
      </c>
      <c r="G2093" s="127">
        <v>23352</v>
      </c>
      <c r="H2093" s="127">
        <v>1.9200000000055297</v>
      </c>
      <c r="I2093" s="123">
        <f t="shared" si="122"/>
        <v>8.2219938335283043E-5</v>
      </c>
      <c r="J2093" s="106" t="s">
        <v>2990</v>
      </c>
      <c r="K2093" s="106" t="s">
        <v>2991</v>
      </c>
      <c r="L2093" s="106" t="s">
        <v>845</v>
      </c>
      <c r="M2093" s="126"/>
      <c r="N2093" s="124">
        <v>43553</v>
      </c>
      <c r="O2093" s="125" t="s">
        <v>3839</v>
      </c>
      <c r="P2093" s="124">
        <v>43830</v>
      </c>
      <c r="Q2093" s="125" t="s">
        <v>3701</v>
      </c>
      <c r="R2093" s="126"/>
    </row>
    <row r="2094" spans="1:18" ht="30" customHeight="1" outlineLevel="4" x14ac:dyDescent="0.25">
      <c r="A2094" s="110">
        <v>82</v>
      </c>
      <c r="B2094" s="121" t="s">
        <v>2908</v>
      </c>
      <c r="C2094" s="106" t="s">
        <v>2408</v>
      </c>
      <c r="D2094" s="98">
        <v>6</v>
      </c>
      <c r="E2094" s="53" t="s">
        <v>4237</v>
      </c>
      <c r="F2094" s="98">
        <v>15594.720000000001</v>
      </c>
      <c r="G2094" s="98"/>
      <c r="H2094" s="98"/>
      <c r="I2094" s="55" t="e">
        <f t="shared" si="122"/>
        <v>#DIV/0!</v>
      </c>
      <c r="J2094" s="56"/>
      <c r="K2094" s="56"/>
      <c r="L2094" s="56" t="s">
        <v>845</v>
      </c>
      <c r="M2094" s="59"/>
    </row>
    <row r="2095" spans="1:18" ht="30" customHeight="1" outlineLevel="4" x14ac:dyDescent="0.25">
      <c r="A2095" s="110">
        <v>83</v>
      </c>
      <c r="B2095" s="121" t="s">
        <v>2909</v>
      </c>
      <c r="C2095" s="106" t="s">
        <v>2408</v>
      </c>
      <c r="D2095" s="98">
        <v>6</v>
      </c>
      <c r="E2095" s="53" t="s">
        <v>4237</v>
      </c>
      <c r="F2095" s="98">
        <v>21566.760000000002</v>
      </c>
      <c r="G2095" s="98"/>
      <c r="H2095" s="98"/>
      <c r="I2095" s="55" t="e">
        <f t="shared" si="122"/>
        <v>#DIV/0!</v>
      </c>
      <c r="J2095" s="56"/>
      <c r="K2095" s="56"/>
      <c r="L2095" s="56" t="s">
        <v>845</v>
      </c>
      <c r="M2095" s="59"/>
    </row>
    <row r="2096" spans="1:18" s="34" customFormat="1" ht="30" hidden="1" customHeight="1" outlineLevel="4" x14ac:dyDescent="0.25">
      <c r="A2096" s="110">
        <v>84</v>
      </c>
      <c r="B2096" s="121" t="s">
        <v>2910</v>
      </c>
      <c r="C2096" s="106" t="s">
        <v>2408</v>
      </c>
      <c r="D2096" s="127">
        <v>6</v>
      </c>
      <c r="E2096" s="110" t="s">
        <v>4237</v>
      </c>
      <c r="F2096" s="127">
        <v>38783.279999999999</v>
      </c>
      <c r="G2096" s="127">
        <v>38778</v>
      </c>
      <c r="H2096" s="127">
        <v>5.2799999999988358</v>
      </c>
      <c r="I2096" s="123">
        <f t="shared" si="122"/>
        <v>1.361596781680034E-4</v>
      </c>
      <c r="J2096" s="106" t="s">
        <v>2990</v>
      </c>
      <c r="K2096" s="106" t="s">
        <v>2991</v>
      </c>
      <c r="L2096" s="106" t="s">
        <v>845</v>
      </c>
      <c r="M2096" s="126"/>
      <c r="N2096" s="124">
        <v>43553</v>
      </c>
      <c r="O2096" s="125" t="s">
        <v>3839</v>
      </c>
      <c r="P2096" s="124">
        <v>43830</v>
      </c>
      <c r="Q2096" s="125" t="s">
        <v>3701</v>
      </c>
      <c r="R2096" s="126"/>
    </row>
    <row r="2097" spans="1:18" ht="30" customHeight="1" outlineLevel="4" x14ac:dyDescent="0.25">
      <c r="A2097" s="110">
        <v>85</v>
      </c>
      <c r="B2097" s="121" t="s">
        <v>2911</v>
      </c>
      <c r="C2097" s="106" t="s">
        <v>2408</v>
      </c>
      <c r="D2097" s="98">
        <v>6</v>
      </c>
      <c r="E2097" s="53" t="s">
        <v>4237</v>
      </c>
      <c r="F2097" s="98">
        <v>6391.8000000000011</v>
      </c>
      <c r="G2097" s="98"/>
      <c r="H2097" s="98"/>
      <c r="I2097" s="55" t="e">
        <f t="shared" si="122"/>
        <v>#DIV/0!</v>
      </c>
      <c r="J2097" s="56"/>
      <c r="K2097" s="56"/>
      <c r="L2097" s="56" t="s">
        <v>845</v>
      </c>
      <c r="M2097" s="59"/>
    </row>
    <row r="2098" spans="1:18" s="34" customFormat="1" ht="30" hidden="1" customHeight="1" outlineLevel="4" x14ac:dyDescent="0.25">
      <c r="A2098" s="110">
        <v>86</v>
      </c>
      <c r="B2098" s="121" t="s">
        <v>2912</v>
      </c>
      <c r="C2098" s="106" t="s">
        <v>2408</v>
      </c>
      <c r="D2098" s="127">
        <v>6</v>
      </c>
      <c r="E2098" s="110" t="s">
        <v>4237</v>
      </c>
      <c r="F2098" s="127">
        <v>22533.48</v>
      </c>
      <c r="G2098" s="127">
        <v>22533.48</v>
      </c>
      <c r="H2098" s="127">
        <v>0</v>
      </c>
      <c r="I2098" s="123">
        <f t="shared" si="122"/>
        <v>0</v>
      </c>
      <c r="J2098" s="106" t="s">
        <v>2988</v>
      </c>
      <c r="K2098" s="106" t="s">
        <v>2989</v>
      </c>
      <c r="L2098" s="106" t="s">
        <v>845</v>
      </c>
      <c r="M2098" s="126"/>
      <c r="N2098" s="124">
        <v>43571</v>
      </c>
      <c r="O2098" s="125" t="s">
        <v>3936</v>
      </c>
      <c r="P2098" s="124">
        <v>43830</v>
      </c>
      <c r="Q2098" s="125" t="s">
        <v>3701</v>
      </c>
      <c r="R2098" s="126"/>
    </row>
    <row r="2099" spans="1:18" ht="30" customHeight="1" outlineLevel="4" x14ac:dyDescent="0.25">
      <c r="A2099" s="110">
        <v>87</v>
      </c>
      <c r="B2099" s="121" t="s">
        <v>2913</v>
      </c>
      <c r="C2099" s="106" t="s">
        <v>2408</v>
      </c>
      <c r="D2099" s="98">
        <v>6</v>
      </c>
      <c r="E2099" s="53" t="s">
        <v>4237</v>
      </c>
      <c r="F2099" s="98">
        <v>11664.240000000002</v>
      </c>
      <c r="G2099" s="98"/>
      <c r="H2099" s="98"/>
      <c r="I2099" s="55" t="e">
        <f t="shared" si="122"/>
        <v>#DIV/0!</v>
      </c>
      <c r="J2099" s="56"/>
      <c r="K2099" s="56"/>
      <c r="L2099" s="56" t="s">
        <v>845</v>
      </c>
      <c r="M2099" s="59"/>
    </row>
    <row r="2100" spans="1:18" s="34" customFormat="1" ht="30" hidden="1" customHeight="1" outlineLevel="4" x14ac:dyDescent="0.25">
      <c r="A2100" s="110">
        <v>88</v>
      </c>
      <c r="B2100" s="121" t="s">
        <v>2914</v>
      </c>
      <c r="C2100" s="106" t="s">
        <v>2408</v>
      </c>
      <c r="D2100" s="127">
        <v>6</v>
      </c>
      <c r="E2100" s="110" t="s">
        <v>4237</v>
      </c>
      <c r="F2100" s="127">
        <v>22603.440000000002</v>
      </c>
      <c r="G2100" s="127">
        <v>22603.439999999999</v>
      </c>
      <c r="H2100" s="127">
        <v>0</v>
      </c>
      <c r="I2100" s="123">
        <f t="shared" si="122"/>
        <v>0</v>
      </c>
      <c r="J2100" s="106" t="s">
        <v>2988</v>
      </c>
      <c r="K2100" s="106" t="s">
        <v>2989</v>
      </c>
      <c r="L2100" s="106" t="s">
        <v>845</v>
      </c>
      <c r="M2100" s="126"/>
      <c r="N2100" s="124">
        <v>43571</v>
      </c>
      <c r="O2100" s="125" t="s">
        <v>3936</v>
      </c>
      <c r="P2100" s="124">
        <v>43830</v>
      </c>
      <c r="Q2100" s="125" t="s">
        <v>3701</v>
      </c>
      <c r="R2100" s="126"/>
    </row>
    <row r="2101" spans="1:18" ht="30" customHeight="1" outlineLevel="4" x14ac:dyDescent="0.25">
      <c r="A2101" s="110">
        <v>89</v>
      </c>
      <c r="B2101" s="121" t="s">
        <v>2915</v>
      </c>
      <c r="C2101" s="106" t="s">
        <v>2408</v>
      </c>
      <c r="D2101" s="98">
        <v>6</v>
      </c>
      <c r="E2101" s="53" t="s">
        <v>4237</v>
      </c>
      <c r="F2101" s="98">
        <v>8477.880000000001</v>
      </c>
      <c r="G2101" s="98"/>
      <c r="H2101" s="98"/>
      <c r="I2101" s="55" t="e">
        <f t="shared" si="122"/>
        <v>#DIV/0!</v>
      </c>
      <c r="J2101" s="56"/>
      <c r="K2101" s="56"/>
      <c r="L2101" s="56" t="s">
        <v>845</v>
      </c>
      <c r="M2101" s="59"/>
    </row>
    <row r="2102" spans="1:18" ht="30" customHeight="1" outlineLevel="4" x14ac:dyDescent="0.25">
      <c r="A2102" s="110">
        <v>90</v>
      </c>
      <c r="B2102" s="121" t="s">
        <v>2916</v>
      </c>
      <c r="C2102" s="106" t="s">
        <v>2408</v>
      </c>
      <c r="D2102" s="98">
        <v>6</v>
      </c>
      <c r="E2102" s="53" t="s">
        <v>4237</v>
      </c>
      <c r="F2102" s="98">
        <v>17629.920000000002</v>
      </c>
      <c r="G2102" s="98"/>
      <c r="H2102" s="98"/>
      <c r="I2102" s="55" t="e">
        <f t="shared" si="122"/>
        <v>#DIV/0!</v>
      </c>
      <c r="J2102" s="56"/>
      <c r="K2102" s="56"/>
      <c r="L2102" s="56" t="s">
        <v>845</v>
      </c>
      <c r="M2102" s="59"/>
    </row>
    <row r="2103" spans="1:18" ht="30" customHeight="1" outlineLevel="4" x14ac:dyDescent="0.25">
      <c r="A2103" s="110">
        <v>91</v>
      </c>
      <c r="B2103" s="121" t="s">
        <v>2917</v>
      </c>
      <c r="C2103" s="106" t="s">
        <v>2408</v>
      </c>
      <c r="D2103" s="98">
        <v>6</v>
      </c>
      <c r="E2103" s="53" t="s">
        <v>4238</v>
      </c>
      <c r="F2103" s="98">
        <v>9381.0000000000018</v>
      </c>
      <c r="G2103" s="98"/>
      <c r="H2103" s="98"/>
      <c r="I2103" s="55" t="e">
        <f t="shared" si="122"/>
        <v>#DIV/0!</v>
      </c>
      <c r="J2103" s="56"/>
      <c r="K2103" s="56"/>
      <c r="L2103" s="56" t="s">
        <v>845</v>
      </c>
      <c r="M2103" s="59"/>
    </row>
    <row r="2104" spans="1:18" s="34" customFormat="1" ht="30" hidden="1" customHeight="1" outlineLevel="4" x14ac:dyDescent="0.25">
      <c r="A2104" s="110">
        <v>92</v>
      </c>
      <c r="B2104" s="121" t="s">
        <v>2918</v>
      </c>
      <c r="C2104" s="106" t="s">
        <v>2408</v>
      </c>
      <c r="D2104" s="127">
        <v>6</v>
      </c>
      <c r="E2104" s="110" t="s">
        <v>4238</v>
      </c>
      <c r="F2104" s="127">
        <v>6035.6399999999994</v>
      </c>
      <c r="G2104" s="127">
        <v>6035.64</v>
      </c>
      <c r="H2104" s="127">
        <v>0</v>
      </c>
      <c r="I2104" s="123">
        <f t="shared" si="122"/>
        <v>0</v>
      </c>
      <c r="J2104" s="106" t="s">
        <v>2988</v>
      </c>
      <c r="K2104" s="106" t="s">
        <v>2989</v>
      </c>
      <c r="L2104" s="106" t="s">
        <v>845</v>
      </c>
      <c r="M2104" s="126"/>
      <c r="N2104" s="124">
        <v>43571</v>
      </c>
      <c r="O2104" s="125" t="s">
        <v>3936</v>
      </c>
      <c r="P2104" s="124">
        <v>43830</v>
      </c>
      <c r="Q2104" s="125" t="s">
        <v>3701</v>
      </c>
      <c r="R2104" s="126"/>
    </row>
    <row r="2105" spans="1:18" ht="30" customHeight="1" outlineLevel="4" x14ac:dyDescent="0.25">
      <c r="A2105" s="110">
        <v>93</v>
      </c>
      <c r="B2105" s="121" t="s">
        <v>2919</v>
      </c>
      <c r="C2105" s="106" t="s">
        <v>2408</v>
      </c>
      <c r="D2105" s="98">
        <v>6</v>
      </c>
      <c r="E2105" s="53" t="s">
        <v>4238</v>
      </c>
      <c r="F2105" s="98">
        <v>53334.960000000006</v>
      </c>
      <c r="G2105" s="98"/>
      <c r="H2105" s="98"/>
      <c r="I2105" s="55" t="e">
        <f t="shared" si="122"/>
        <v>#DIV/0!</v>
      </c>
      <c r="J2105" s="56"/>
      <c r="K2105" s="56"/>
      <c r="L2105" s="56" t="s">
        <v>845</v>
      </c>
      <c r="M2105" s="59"/>
    </row>
    <row r="2106" spans="1:18" s="34" customFormat="1" ht="30" hidden="1" customHeight="1" outlineLevel="4" x14ac:dyDescent="0.25">
      <c r="A2106" s="110">
        <v>94</v>
      </c>
      <c r="B2106" s="121" t="s">
        <v>2920</v>
      </c>
      <c r="C2106" s="106" t="s">
        <v>2408</v>
      </c>
      <c r="D2106" s="127">
        <v>6</v>
      </c>
      <c r="E2106" s="110" t="s">
        <v>4238</v>
      </c>
      <c r="F2106" s="127">
        <v>8884.92</v>
      </c>
      <c r="G2106" s="127">
        <v>8884.92</v>
      </c>
      <c r="H2106" s="127">
        <v>0</v>
      </c>
      <c r="I2106" s="123">
        <f t="shared" si="122"/>
        <v>0</v>
      </c>
      <c r="J2106" s="106" t="s">
        <v>2988</v>
      </c>
      <c r="K2106" s="106" t="s">
        <v>2989</v>
      </c>
      <c r="L2106" s="106" t="s">
        <v>845</v>
      </c>
      <c r="M2106" s="126"/>
      <c r="N2106" s="124">
        <v>43571</v>
      </c>
      <c r="O2106" s="125" t="s">
        <v>3936</v>
      </c>
      <c r="P2106" s="124">
        <v>43830</v>
      </c>
      <c r="Q2106" s="125" t="s">
        <v>3701</v>
      </c>
      <c r="R2106" s="126"/>
    </row>
    <row r="2107" spans="1:18" s="34" customFormat="1" ht="30" hidden="1" customHeight="1" outlineLevel="4" x14ac:dyDescent="0.25">
      <c r="A2107" s="110">
        <v>95</v>
      </c>
      <c r="B2107" s="121" t="s">
        <v>2921</v>
      </c>
      <c r="C2107" s="106" t="s">
        <v>2408</v>
      </c>
      <c r="D2107" s="127">
        <v>6</v>
      </c>
      <c r="E2107" s="110" t="s">
        <v>4238</v>
      </c>
      <c r="F2107" s="127">
        <v>76930.559999999998</v>
      </c>
      <c r="G2107" s="127">
        <v>76930.559999999998</v>
      </c>
      <c r="H2107" s="127">
        <v>0</v>
      </c>
      <c r="I2107" s="123">
        <f t="shared" si="122"/>
        <v>0</v>
      </c>
      <c r="J2107" s="106" t="s">
        <v>2988</v>
      </c>
      <c r="K2107" s="106" t="s">
        <v>2989</v>
      </c>
      <c r="L2107" s="106" t="s">
        <v>845</v>
      </c>
      <c r="M2107" s="126"/>
      <c r="N2107" s="124">
        <v>43571</v>
      </c>
      <c r="O2107" s="125" t="s">
        <v>3936</v>
      </c>
      <c r="P2107" s="124">
        <v>43830</v>
      </c>
      <c r="Q2107" s="125" t="s">
        <v>3701</v>
      </c>
      <c r="R2107" s="126"/>
    </row>
    <row r="2108" spans="1:18" s="34" customFormat="1" ht="30" hidden="1" customHeight="1" outlineLevel="4" x14ac:dyDescent="0.25">
      <c r="A2108" s="110">
        <v>96</v>
      </c>
      <c r="B2108" s="121" t="s">
        <v>2584</v>
      </c>
      <c r="C2108" s="106" t="s">
        <v>2408</v>
      </c>
      <c r="D2108" s="127">
        <v>6</v>
      </c>
      <c r="E2108" s="110" t="s">
        <v>4238</v>
      </c>
      <c r="F2108" s="127">
        <v>40513.199999999997</v>
      </c>
      <c r="G2108" s="127">
        <v>40513.199999999997</v>
      </c>
      <c r="H2108" s="127">
        <v>0</v>
      </c>
      <c r="I2108" s="123">
        <f t="shared" si="122"/>
        <v>0</v>
      </c>
      <c r="J2108" s="106" t="s">
        <v>2988</v>
      </c>
      <c r="K2108" s="106" t="s">
        <v>2989</v>
      </c>
      <c r="L2108" s="106" t="s">
        <v>845</v>
      </c>
      <c r="M2108" s="126"/>
      <c r="N2108" s="124">
        <v>43571</v>
      </c>
      <c r="O2108" s="125" t="s">
        <v>3936</v>
      </c>
      <c r="P2108" s="124">
        <v>43830</v>
      </c>
      <c r="Q2108" s="125" t="s">
        <v>3701</v>
      </c>
      <c r="R2108" s="126"/>
    </row>
    <row r="2109" spans="1:18" ht="30" customHeight="1" outlineLevel="4" x14ac:dyDescent="0.25">
      <c r="A2109" s="110">
        <v>97</v>
      </c>
      <c r="B2109" s="121" t="s">
        <v>2922</v>
      </c>
      <c r="C2109" s="106" t="s">
        <v>2408</v>
      </c>
      <c r="D2109" s="98">
        <v>6</v>
      </c>
      <c r="E2109" s="53" t="s">
        <v>4238</v>
      </c>
      <c r="F2109" s="98">
        <v>22609.800000000003</v>
      </c>
      <c r="G2109" s="98"/>
      <c r="H2109" s="98"/>
      <c r="I2109" s="55" t="e">
        <f t="shared" si="122"/>
        <v>#DIV/0!</v>
      </c>
      <c r="J2109" s="56"/>
      <c r="K2109" s="56"/>
      <c r="L2109" s="56" t="s">
        <v>845</v>
      </c>
      <c r="M2109" s="59"/>
    </row>
    <row r="2110" spans="1:18" ht="30" customHeight="1" outlineLevel="4" x14ac:dyDescent="0.25">
      <c r="A2110" s="110">
        <v>98</v>
      </c>
      <c r="B2110" s="121" t="s">
        <v>2923</v>
      </c>
      <c r="C2110" s="106" t="s">
        <v>2408</v>
      </c>
      <c r="D2110" s="98">
        <v>6</v>
      </c>
      <c r="E2110" s="53" t="s">
        <v>4238</v>
      </c>
      <c r="F2110" s="98">
        <v>11397.12</v>
      </c>
      <c r="G2110" s="98"/>
      <c r="H2110" s="98"/>
      <c r="I2110" s="55" t="e">
        <f t="shared" si="122"/>
        <v>#DIV/0!</v>
      </c>
      <c r="J2110" s="56"/>
      <c r="K2110" s="56"/>
      <c r="L2110" s="56" t="s">
        <v>845</v>
      </c>
      <c r="M2110" s="59"/>
    </row>
    <row r="2111" spans="1:18" s="34" customFormat="1" ht="30" hidden="1" customHeight="1" outlineLevel="4" x14ac:dyDescent="0.25">
      <c r="A2111" s="110">
        <v>99</v>
      </c>
      <c r="B2111" s="121" t="s">
        <v>2924</v>
      </c>
      <c r="C2111" s="106" t="s">
        <v>2408</v>
      </c>
      <c r="D2111" s="127">
        <v>6</v>
      </c>
      <c r="E2111" s="110" t="s">
        <v>724</v>
      </c>
      <c r="F2111" s="127">
        <v>34293.120000000003</v>
      </c>
      <c r="G2111" s="127">
        <v>34293.120000000003</v>
      </c>
      <c r="H2111" s="127">
        <v>0</v>
      </c>
      <c r="I2111" s="123">
        <f t="shared" si="122"/>
        <v>0</v>
      </c>
      <c r="J2111" s="106" t="s">
        <v>2988</v>
      </c>
      <c r="K2111" s="106" t="s">
        <v>2989</v>
      </c>
      <c r="L2111" s="106" t="s">
        <v>845</v>
      </c>
      <c r="M2111" s="126"/>
      <c r="N2111" s="124">
        <v>43571</v>
      </c>
      <c r="O2111" s="125" t="s">
        <v>3936</v>
      </c>
      <c r="P2111" s="124">
        <v>43830</v>
      </c>
      <c r="Q2111" s="125" t="s">
        <v>3701</v>
      </c>
      <c r="R2111" s="126"/>
    </row>
    <row r="2112" spans="1:18" ht="30" customHeight="1" outlineLevel="4" x14ac:dyDescent="0.25">
      <c r="A2112" s="110">
        <v>100</v>
      </c>
      <c r="B2112" s="121" t="s">
        <v>2925</v>
      </c>
      <c r="C2112" s="106" t="s">
        <v>2408</v>
      </c>
      <c r="D2112" s="98">
        <v>6</v>
      </c>
      <c r="E2112" s="53" t="s">
        <v>724</v>
      </c>
      <c r="F2112" s="98">
        <v>4617.3600000000006</v>
      </c>
      <c r="G2112" s="98"/>
      <c r="H2112" s="98"/>
      <c r="I2112" s="55" t="e">
        <f t="shared" si="122"/>
        <v>#DIV/0!</v>
      </c>
      <c r="J2112" s="56"/>
      <c r="K2112" s="56"/>
      <c r="L2112" s="56" t="s">
        <v>845</v>
      </c>
      <c r="M2112" s="59"/>
    </row>
    <row r="2113" spans="1:18" ht="75" customHeight="1" outlineLevel="4" x14ac:dyDescent="0.25">
      <c r="A2113" s="110">
        <v>101</v>
      </c>
      <c r="B2113" s="121" t="s">
        <v>2926</v>
      </c>
      <c r="C2113" s="106" t="s">
        <v>2408</v>
      </c>
      <c r="D2113" s="98">
        <v>6</v>
      </c>
      <c r="E2113" s="53" t="s">
        <v>4238</v>
      </c>
      <c r="F2113" s="98">
        <v>41976.000000000007</v>
      </c>
      <c r="G2113" s="98"/>
      <c r="H2113" s="98"/>
      <c r="I2113" s="55" t="e">
        <f t="shared" si="122"/>
        <v>#DIV/0!</v>
      </c>
      <c r="J2113" s="56"/>
      <c r="K2113" s="56"/>
      <c r="L2113" s="56" t="s">
        <v>845</v>
      </c>
      <c r="M2113" s="59"/>
    </row>
    <row r="2114" spans="1:18" ht="30" customHeight="1" outlineLevel="4" x14ac:dyDescent="0.25">
      <c r="A2114" s="110">
        <v>102</v>
      </c>
      <c r="B2114" s="121" t="s">
        <v>2927</v>
      </c>
      <c r="C2114" s="106" t="s">
        <v>2408</v>
      </c>
      <c r="D2114" s="98">
        <v>6</v>
      </c>
      <c r="E2114" s="53" t="s">
        <v>724</v>
      </c>
      <c r="F2114" s="98">
        <v>22196.400000000001</v>
      </c>
      <c r="G2114" s="98"/>
      <c r="H2114" s="98"/>
      <c r="I2114" s="55" t="e">
        <f t="shared" si="122"/>
        <v>#DIV/0!</v>
      </c>
      <c r="J2114" s="56"/>
      <c r="K2114" s="56"/>
      <c r="L2114" s="56" t="s">
        <v>845</v>
      </c>
      <c r="M2114" s="59"/>
    </row>
    <row r="2115" spans="1:18" ht="30" customHeight="1" outlineLevel="4" x14ac:dyDescent="0.25">
      <c r="A2115" s="110">
        <v>103</v>
      </c>
      <c r="B2115" s="121" t="s">
        <v>2928</v>
      </c>
      <c r="C2115" s="106" t="s">
        <v>2408</v>
      </c>
      <c r="D2115" s="98">
        <v>6</v>
      </c>
      <c r="E2115" s="53" t="s">
        <v>4238</v>
      </c>
      <c r="F2115" s="98">
        <v>17108.400000000001</v>
      </c>
      <c r="G2115" s="98"/>
      <c r="H2115" s="98"/>
      <c r="I2115" s="55" t="e">
        <f t="shared" si="122"/>
        <v>#DIV/0!</v>
      </c>
      <c r="J2115" s="56"/>
      <c r="K2115" s="56"/>
      <c r="L2115" s="56" t="s">
        <v>845</v>
      </c>
      <c r="M2115" s="59"/>
    </row>
    <row r="2116" spans="1:18" ht="30" customHeight="1" outlineLevel="4" x14ac:dyDescent="0.25">
      <c r="A2116" s="110">
        <v>104</v>
      </c>
      <c r="B2116" s="121" t="s">
        <v>2929</v>
      </c>
      <c r="C2116" s="106" t="s">
        <v>2408</v>
      </c>
      <c r="D2116" s="98">
        <v>6</v>
      </c>
      <c r="E2116" s="53" t="s">
        <v>4238</v>
      </c>
      <c r="F2116" s="98">
        <v>39432.000000000007</v>
      </c>
      <c r="G2116" s="98"/>
      <c r="H2116" s="98"/>
      <c r="I2116" s="55" t="e">
        <f t="shared" si="122"/>
        <v>#DIV/0!</v>
      </c>
      <c r="J2116" s="56"/>
      <c r="K2116" s="56"/>
      <c r="L2116" s="56" t="s">
        <v>845</v>
      </c>
      <c r="M2116" s="59"/>
    </row>
    <row r="2117" spans="1:18" s="34" customFormat="1" ht="45" hidden="1" customHeight="1" outlineLevel="4" x14ac:dyDescent="0.25">
      <c r="A2117" s="110">
        <v>105</v>
      </c>
      <c r="B2117" s="121" t="s">
        <v>2930</v>
      </c>
      <c r="C2117" s="106" t="s">
        <v>2408</v>
      </c>
      <c r="D2117" s="127">
        <v>1</v>
      </c>
      <c r="E2117" s="110" t="s">
        <v>4238</v>
      </c>
      <c r="F2117" s="127">
        <v>83316.000000000015</v>
      </c>
      <c r="G2117" s="127">
        <v>83316</v>
      </c>
      <c r="H2117" s="127">
        <v>0</v>
      </c>
      <c r="I2117" s="123">
        <f t="shared" si="122"/>
        <v>0</v>
      </c>
      <c r="J2117" s="106" t="s">
        <v>2990</v>
      </c>
      <c r="K2117" s="106" t="s">
        <v>2991</v>
      </c>
      <c r="L2117" s="106" t="s">
        <v>845</v>
      </c>
      <c r="M2117" s="126"/>
      <c r="N2117" s="124">
        <v>43553</v>
      </c>
      <c r="O2117" s="125" t="s">
        <v>3839</v>
      </c>
      <c r="P2117" s="124">
        <v>43830</v>
      </c>
      <c r="Q2117" s="125" t="s">
        <v>3701</v>
      </c>
      <c r="R2117" s="126"/>
    </row>
    <row r="2118" spans="1:18" s="34" customFormat="1" ht="45" hidden="1" customHeight="1" outlineLevel="4" x14ac:dyDescent="0.25">
      <c r="A2118" s="110">
        <v>106</v>
      </c>
      <c r="B2118" s="121" t="s">
        <v>2931</v>
      </c>
      <c r="C2118" s="106" t="s">
        <v>2408</v>
      </c>
      <c r="D2118" s="127">
        <v>6</v>
      </c>
      <c r="E2118" s="110" t="s">
        <v>4238</v>
      </c>
      <c r="F2118" s="127">
        <v>33479.040000000001</v>
      </c>
      <c r="G2118" s="127">
        <v>33479.040000000001</v>
      </c>
      <c r="H2118" s="127">
        <v>0</v>
      </c>
      <c r="I2118" s="123">
        <f t="shared" si="122"/>
        <v>0</v>
      </c>
      <c r="J2118" s="106" t="s">
        <v>2988</v>
      </c>
      <c r="K2118" s="106" t="s">
        <v>2989</v>
      </c>
      <c r="L2118" s="106" t="s">
        <v>845</v>
      </c>
      <c r="M2118" s="126"/>
      <c r="N2118" s="124">
        <v>43571</v>
      </c>
      <c r="O2118" s="125" t="s">
        <v>3936</v>
      </c>
      <c r="P2118" s="124">
        <v>43830</v>
      </c>
      <c r="Q2118" s="125" t="s">
        <v>3701</v>
      </c>
      <c r="R2118" s="126"/>
    </row>
    <row r="2119" spans="1:18" s="34" customFormat="1" ht="30" hidden="1" customHeight="1" outlineLevel="4" x14ac:dyDescent="0.25">
      <c r="A2119" s="110">
        <v>107</v>
      </c>
      <c r="B2119" s="121" t="s">
        <v>2932</v>
      </c>
      <c r="C2119" s="106" t="s">
        <v>2408</v>
      </c>
      <c r="D2119" s="127">
        <v>6</v>
      </c>
      <c r="E2119" s="110" t="s">
        <v>4238</v>
      </c>
      <c r="F2119" s="127">
        <v>47114.880000000005</v>
      </c>
      <c r="G2119" s="127">
        <v>47114.879999999997</v>
      </c>
      <c r="H2119" s="127">
        <v>0</v>
      </c>
      <c r="I2119" s="123">
        <f t="shared" si="122"/>
        <v>0</v>
      </c>
      <c r="J2119" s="106" t="s">
        <v>2988</v>
      </c>
      <c r="K2119" s="106" t="s">
        <v>2989</v>
      </c>
      <c r="L2119" s="106" t="s">
        <v>845</v>
      </c>
      <c r="M2119" s="126"/>
      <c r="N2119" s="124">
        <v>43571</v>
      </c>
      <c r="O2119" s="125" t="s">
        <v>3936</v>
      </c>
      <c r="P2119" s="124">
        <v>43830</v>
      </c>
      <c r="Q2119" s="125" t="s">
        <v>3701</v>
      </c>
      <c r="R2119" s="126"/>
    </row>
    <row r="2120" spans="1:18" ht="30" customHeight="1" outlineLevel="4" x14ac:dyDescent="0.25">
      <c r="A2120" s="110">
        <v>108</v>
      </c>
      <c r="B2120" s="121" t="s">
        <v>2933</v>
      </c>
      <c r="C2120" s="106" t="s">
        <v>2408</v>
      </c>
      <c r="D2120" s="98">
        <v>6</v>
      </c>
      <c r="E2120" s="53" t="s">
        <v>4237</v>
      </c>
      <c r="F2120" s="98">
        <v>11600.64</v>
      </c>
      <c r="G2120" s="98"/>
      <c r="H2120" s="98"/>
      <c r="I2120" s="55" t="e">
        <f t="shared" si="122"/>
        <v>#DIV/0!</v>
      </c>
      <c r="J2120" s="56"/>
      <c r="K2120" s="56"/>
      <c r="L2120" s="56" t="s">
        <v>845</v>
      </c>
      <c r="M2120" s="59"/>
    </row>
    <row r="2121" spans="1:18" ht="30" customHeight="1" outlineLevel="4" x14ac:dyDescent="0.25">
      <c r="A2121" s="110">
        <v>109</v>
      </c>
      <c r="B2121" s="121" t="s">
        <v>2934</v>
      </c>
      <c r="C2121" s="106" t="s">
        <v>2408</v>
      </c>
      <c r="D2121" s="98">
        <v>6</v>
      </c>
      <c r="E2121" s="53" t="s">
        <v>724</v>
      </c>
      <c r="F2121" s="98">
        <v>127759.67999999999</v>
      </c>
      <c r="G2121" s="98"/>
      <c r="H2121" s="98"/>
      <c r="I2121" s="55" t="e">
        <f t="shared" si="122"/>
        <v>#DIV/0!</v>
      </c>
      <c r="J2121" s="56"/>
      <c r="K2121" s="56"/>
      <c r="L2121" s="56" t="s">
        <v>845</v>
      </c>
      <c r="M2121" s="59"/>
    </row>
    <row r="2122" spans="1:18" ht="30" customHeight="1" outlineLevel="4" x14ac:dyDescent="0.25">
      <c r="A2122" s="110">
        <v>110</v>
      </c>
      <c r="B2122" s="121" t="s">
        <v>2935</v>
      </c>
      <c r="C2122" s="106" t="s">
        <v>2408</v>
      </c>
      <c r="D2122" s="98">
        <v>6</v>
      </c>
      <c r="E2122" s="53" t="s">
        <v>724</v>
      </c>
      <c r="F2122" s="98">
        <v>40704.000000000007</v>
      </c>
      <c r="G2122" s="98"/>
      <c r="H2122" s="98"/>
      <c r="I2122" s="55" t="e">
        <f t="shared" si="122"/>
        <v>#DIV/0!</v>
      </c>
      <c r="J2122" s="56"/>
      <c r="K2122" s="56"/>
      <c r="L2122" s="56" t="s">
        <v>845</v>
      </c>
      <c r="M2122" s="59"/>
    </row>
    <row r="2123" spans="1:18" ht="30" customHeight="1" outlineLevel="4" x14ac:dyDescent="0.25">
      <c r="A2123" s="110">
        <v>111</v>
      </c>
      <c r="B2123" s="121" t="s">
        <v>2936</v>
      </c>
      <c r="C2123" s="106" t="s">
        <v>2408</v>
      </c>
      <c r="D2123" s="98">
        <v>6</v>
      </c>
      <c r="E2123" s="53" t="s">
        <v>724</v>
      </c>
      <c r="F2123" s="98">
        <v>98580</v>
      </c>
      <c r="G2123" s="98"/>
      <c r="H2123" s="98"/>
      <c r="I2123" s="55" t="e">
        <f t="shared" si="122"/>
        <v>#DIV/0!</v>
      </c>
      <c r="J2123" s="56"/>
      <c r="K2123" s="56"/>
      <c r="L2123" s="56" t="s">
        <v>845</v>
      </c>
      <c r="M2123" s="59"/>
    </row>
    <row r="2124" spans="1:18" ht="30" customHeight="1" outlineLevel="4" x14ac:dyDescent="0.25">
      <c r="A2124" s="110">
        <v>112</v>
      </c>
      <c r="B2124" s="121" t="s">
        <v>2937</v>
      </c>
      <c r="C2124" s="106" t="s">
        <v>2408</v>
      </c>
      <c r="D2124" s="98">
        <v>6</v>
      </c>
      <c r="E2124" s="53" t="s">
        <v>724</v>
      </c>
      <c r="F2124" s="98">
        <v>40704.000000000007</v>
      </c>
      <c r="G2124" s="98"/>
      <c r="H2124" s="98"/>
      <c r="I2124" s="55" t="e">
        <f t="shared" si="122"/>
        <v>#DIV/0!</v>
      </c>
      <c r="J2124" s="56"/>
      <c r="K2124" s="56"/>
      <c r="L2124" s="56" t="s">
        <v>845</v>
      </c>
      <c r="M2124" s="59"/>
    </row>
    <row r="2125" spans="1:18" ht="30" customHeight="1" outlineLevel="4" x14ac:dyDescent="0.25">
      <c r="A2125" s="110">
        <v>113</v>
      </c>
      <c r="B2125" s="121" t="s">
        <v>2938</v>
      </c>
      <c r="C2125" s="106" t="s">
        <v>2408</v>
      </c>
      <c r="D2125" s="98">
        <v>6</v>
      </c>
      <c r="E2125" s="53" t="s">
        <v>724</v>
      </c>
      <c r="F2125" s="98">
        <v>237228.00000000006</v>
      </c>
      <c r="G2125" s="98"/>
      <c r="H2125" s="98"/>
      <c r="I2125" s="55" t="e">
        <f t="shared" si="122"/>
        <v>#DIV/0!</v>
      </c>
      <c r="J2125" s="56"/>
      <c r="K2125" s="56"/>
      <c r="L2125" s="56" t="s">
        <v>845</v>
      </c>
      <c r="M2125" s="59"/>
    </row>
    <row r="2126" spans="1:18" ht="30" customHeight="1" outlineLevel="4" x14ac:dyDescent="0.25">
      <c r="A2126" s="110">
        <v>114</v>
      </c>
      <c r="B2126" s="121" t="s">
        <v>2939</v>
      </c>
      <c r="C2126" s="106" t="s">
        <v>2408</v>
      </c>
      <c r="D2126" s="98">
        <v>6</v>
      </c>
      <c r="E2126" s="53" t="s">
        <v>4238</v>
      </c>
      <c r="F2126" s="98">
        <v>76320.000000000015</v>
      </c>
      <c r="G2126" s="98"/>
      <c r="H2126" s="98"/>
      <c r="I2126" s="55" t="e">
        <f t="shared" si="122"/>
        <v>#DIV/0!</v>
      </c>
      <c r="J2126" s="56"/>
      <c r="K2126" s="56"/>
      <c r="L2126" s="56" t="s">
        <v>845</v>
      </c>
      <c r="M2126" s="59"/>
    </row>
    <row r="2127" spans="1:18" ht="30" customHeight="1" outlineLevel="4" x14ac:dyDescent="0.25">
      <c r="A2127" s="110">
        <v>115</v>
      </c>
      <c r="B2127" s="121" t="s">
        <v>2940</v>
      </c>
      <c r="C2127" s="106" t="s">
        <v>2408</v>
      </c>
      <c r="D2127" s="98">
        <v>17</v>
      </c>
      <c r="E2127" s="53" t="s">
        <v>724</v>
      </c>
      <c r="F2127" s="98">
        <v>9010</v>
      </c>
      <c r="G2127" s="98"/>
      <c r="H2127" s="98"/>
      <c r="I2127" s="55" t="e">
        <f t="shared" si="122"/>
        <v>#DIV/0!</v>
      </c>
      <c r="J2127" s="56"/>
      <c r="K2127" s="56"/>
      <c r="L2127" s="56" t="s">
        <v>845</v>
      </c>
      <c r="M2127" s="59"/>
    </row>
    <row r="2128" spans="1:18" s="34" customFormat="1" ht="30" hidden="1" customHeight="1" outlineLevel="4" x14ac:dyDescent="0.25">
      <c r="A2128" s="110">
        <v>116</v>
      </c>
      <c r="B2128" s="121" t="s">
        <v>2941</v>
      </c>
      <c r="C2128" s="106" t="s">
        <v>2408</v>
      </c>
      <c r="D2128" s="127">
        <v>18</v>
      </c>
      <c r="E2128" s="110" t="s">
        <v>724</v>
      </c>
      <c r="F2128" s="127">
        <v>12211.199999999999</v>
      </c>
      <c r="G2128" s="127">
        <v>12211.2</v>
      </c>
      <c r="H2128" s="127">
        <v>0</v>
      </c>
      <c r="I2128" s="123">
        <f t="shared" si="122"/>
        <v>0</v>
      </c>
      <c r="J2128" s="106" t="s">
        <v>2988</v>
      </c>
      <c r="K2128" s="106" t="s">
        <v>2989</v>
      </c>
      <c r="L2128" s="106" t="s">
        <v>845</v>
      </c>
      <c r="M2128" s="126"/>
      <c r="N2128" s="124">
        <v>43571</v>
      </c>
      <c r="O2128" s="125" t="s">
        <v>3936</v>
      </c>
      <c r="P2128" s="124">
        <v>43830</v>
      </c>
      <c r="Q2128" s="125" t="s">
        <v>3701</v>
      </c>
      <c r="R2128" s="126"/>
    </row>
    <row r="2129" spans="1:18" s="34" customFormat="1" ht="30" hidden="1" customHeight="1" outlineLevel="4" x14ac:dyDescent="0.25">
      <c r="A2129" s="110">
        <v>117</v>
      </c>
      <c r="B2129" s="121" t="s">
        <v>2942</v>
      </c>
      <c r="C2129" s="106" t="s">
        <v>2408</v>
      </c>
      <c r="D2129" s="127">
        <v>6</v>
      </c>
      <c r="E2129" s="110" t="s">
        <v>4237</v>
      </c>
      <c r="F2129" s="127">
        <v>6588.9600000000009</v>
      </c>
      <c r="G2129" s="127">
        <v>6588.96</v>
      </c>
      <c r="H2129" s="127">
        <v>0</v>
      </c>
      <c r="I2129" s="123">
        <f t="shared" si="122"/>
        <v>0</v>
      </c>
      <c r="J2129" s="106" t="s">
        <v>2988</v>
      </c>
      <c r="K2129" s="106" t="s">
        <v>2989</v>
      </c>
      <c r="L2129" s="106" t="s">
        <v>845</v>
      </c>
      <c r="M2129" s="126"/>
      <c r="N2129" s="124">
        <v>43571</v>
      </c>
      <c r="O2129" s="125" t="s">
        <v>3936</v>
      </c>
      <c r="P2129" s="124">
        <v>43830</v>
      </c>
      <c r="Q2129" s="125" t="s">
        <v>3701</v>
      </c>
      <c r="R2129" s="126"/>
    </row>
    <row r="2130" spans="1:18" ht="30" customHeight="1" outlineLevel="4" x14ac:dyDescent="0.25">
      <c r="A2130" s="110">
        <v>118</v>
      </c>
      <c r="B2130" s="121" t="s">
        <v>2943</v>
      </c>
      <c r="C2130" s="106" t="s">
        <v>2408</v>
      </c>
      <c r="D2130" s="98">
        <v>6</v>
      </c>
      <c r="E2130" s="53" t="s">
        <v>4237</v>
      </c>
      <c r="F2130" s="98">
        <v>7002.36</v>
      </c>
      <c r="G2130" s="98"/>
      <c r="H2130" s="98"/>
      <c r="I2130" s="55" t="e">
        <f t="shared" si="122"/>
        <v>#DIV/0!</v>
      </c>
      <c r="J2130" s="56"/>
      <c r="K2130" s="56"/>
      <c r="L2130" s="56" t="s">
        <v>845</v>
      </c>
      <c r="M2130" s="59"/>
    </row>
    <row r="2131" spans="1:18" s="34" customFormat="1" ht="30" hidden="1" customHeight="1" outlineLevel="4" x14ac:dyDescent="0.25">
      <c r="A2131" s="110">
        <v>119</v>
      </c>
      <c r="B2131" s="121" t="s">
        <v>2944</v>
      </c>
      <c r="C2131" s="106" t="s">
        <v>2408</v>
      </c>
      <c r="D2131" s="127">
        <v>6</v>
      </c>
      <c r="E2131" s="110" t="s">
        <v>4237</v>
      </c>
      <c r="F2131" s="127">
        <v>11600.64</v>
      </c>
      <c r="G2131" s="127">
        <v>11600.64</v>
      </c>
      <c r="H2131" s="127">
        <v>0</v>
      </c>
      <c r="I2131" s="123">
        <f t="shared" si="122"/>
        <v>0</v>
      </c>
      <c r="J2131" s="106" t="s">
        <v>2988</v>
      </c>
      <c r="K2131" s="106" t="s">
        <v>2989</v>
      </c>
      <c r="L2131" s="106" t="s">
        <v>845</v>
      </c>
      <c r="M2131" s="126"/>
      <c r="N2131" s="124">
        <v>43571</v>
      </c>
      <c r="O2131" s="125" t="s">
        <v>3936</v>
      </c>
      <c r="P2131" s="124">
        <v>43830</v>
      </c>
      <c r="Q2131" s="125" t="s">
        <v>3701</v>
      </c>
      <c r="R2131" s="126"/>
    </row>
    <row r="2132" spans="1:18" s="34" customFormat="1" ht="30" hidden="1" customHeight="1" outlineLevel="4" x14ac:dyDescent="0.25">
      <c r="A2132" s="110">
        <v>120</v>
      </c>
      <c r="B2132" s="121" t="s">
        <v>2945</v>
      </c>
      <c r="C2132" s="106" t="s">
        <v>2408</v>
      </c>
      <c r="D2132" s="127">
        <v>6</v>
      </c>
      <c r="E2132" s="110" t="s">
        <v>4237</v>
      </c>
      <c r="F2132" s="127">
        <v>10557.6</v>
      </c>
      <c r="G2132" s="127">
        <v>10557.6</v>
      </c>
      <c r="H2132" s="127">
        <v>0</v>
      </c>
      <c r="I2132" s="123">
        <f t="shared" si="122"/>
        <v>0</v>
      </c>
      <c r="J2132" s="106" t="s">
        <v>2988</v>
      </c>
      <c r="K2132" s="106" t="s">
        <v>2989</v>
      </c>
      <c r="L2132" s="106" t="s">
        <v>845</v>
      </c>
      <c r="M2132" s="126"/>
      <c r="N2132" s="124">
        <v>43571</v>
      </c>
      <c r="O2132" s="125" t="s">
        <v>3936</v>
      </c>
      <c r="P2132" s="124">
        <v>43830</v>
      </c>
      <c r="Q2132" s="125" t="s">
        <v>3701</v>
      </c>
      <c r="R2132" s="126"/>
    </row>
    <row r="2133" spans="1:18" ht="45" customHeight="1" outlineLevel="4" x14ac:dyDescent="0.25">
      <c r="A2133" s="110">
        <v>121</v>
      </c>
      <c r="B2133" s="121" t="s">
        <v>2946</v>
      </c>
      <c r="C2133" s="106" t="s">
        <v>2408</v>
      </c>
      <c r="D2133" s="98">
        <v>6</v>
      </c>
      <c r="E2133" s="53" t="s">
        <v>4237</v>
      </c>
      <c r="F2133" s="98">
        <v>1431.0000000000002</v>
      </c>
      <c r="G2133" s="98"/>
      <c r="H2133" s="98"/>
      <c r="I2133" s="55" t="e">
        <f t="shared" si="122"/>
        <v>#DIV/0!</v>
      </c>
      <c r="J2133" s="56"/>
      <c r="K2133" s="56"/>
      <c r="L2133" s="56" t="s">
        <v>845</v>
      </c>
      <c r="M2133" s="59"/>
    </row>
    <row r="2134" spans="1:18" ht="45" customHeight="1" outlineLevel="4" x14ac:dyDescent="0.25">
      <c r="A2134" s="110">
        <v>122</v>
      </c>
      <c r="B2134" s="121" t="s">
        <v>2947</v>
      </c>
      <c r="C2134" s="106" t="s">
        <v>2408</v>
      </c>
      <c r="D2134" s="98">
        <v>6</v>
      </c>
      <c r="E2134" s="53" t="s">
        <v>4237</v>
      </c>
      <c r="F2134" s="98">
        <v>20600.04</v>
      </c>
      <c r="G2134" s="98"/>
      <c r="H2134" s="98"/>
      <c r="I2134" s="55" t="e">
        <f t="shared" si="122"/>
        <v>#DIV/0!</v>
      </c>
      <c r="J2134" s="56"/>
      <c r="K2134" s="56"/>
      <c r="L2134" s="56" t="s">
        <v>845</v>
      </c>
      <c r="M2134" s="59"/>
    </row>
    <row r="2135" spans="1:18" ht="30" customHeight="1" outlineLevel="4" x14ac:dyDescent="0.25">
      <c r="A2135" s="110">
        <v>123</v>
      </c>
      <c r="B2135" s="121" t="s">
        <v>2948</v>
      </c>
      <c r="C2135" s="106" t="s">
        <v>2408</v>
      </c>
      <c r="D2135" s="98">
        <v>6</v>
      </c>
      <c r="E2135" s="53" t="s">
        <v>4237</v>
      </c>
      <c r="F2135" s="98">
        <v>10557.6</v>
      </c>
      <c r="G2135" s="98"/>
      <c r="H2135" s="98"/>
      <c r="I2135" s="55" t="e">
        <f t="shared" si="122"/>
        <v>#DIV/0!</v>
      </c>
      <c r="J2135" s="56"/>
      <c r="K2135" s="56"/>
      <c r="L2135" s="56" t="s">
        <v>845</v>
      </c>
      <c r="M2135" s="59"/>
    </row>
    <row r="2136" spans="1:18" s="34" customFormat="1" ht="30" hidden="1" customHeight="1" outlineLevel="4" x14ac:dyDescent="0.25">
      <c r="A2136" s="110">
        <v>124</v>
      </c>
      <c r="B2136" s="121" t="s">
        <v>2949</v>
      </c>
      <c r="C2136" s="106" t="s">
        <v>2408</v>
      </c>
      <c r="D2136" s="127">
        <v>6</v>
      </c>
      <c r="E2136" s="110" t="s">
        <v>4237</v>
      </c>
      <c r="F2136" s="127">
        <v>9253.7999999999993</v>
      </c>
      <c r="G2136" s="127">
        <v>9253.7999999999993</v>
      </c>
      <c r="H2136" s="127">
        <v>0</v>
      </c>
      <c r="I2136" s="123">
        <f t="shared" si="122"/>
        <v>0</v>
      </c>
      <c r="J2136" s="106" t="s">
        <v>2988</v>
      </c>
      <c r="K2136" s="106" t="s">
        <v>2989</v>
      </c>
      <c r="L2136" s="106" t="s">
        <v>845</v>
      </c>
      <c r="M2136" s="126"/>
      <c r="N2136" s="124">
        <v>43571</v>
      </c>
      <c r="O2136" s="125" t="s">
        <v>3936</v>
      </c>
      <c r="P2136" s="124">
        <v>43830</v>
      </c>
      <c r="Q2136" s="125" t="s">
        <v>3701</v>
      </c>
      <c r="R2136" s="126"/>
    </row>
    <row r="2137" spans="1:18" s="34" customFormat="1" ht="30" hidden="1" customHeight="1" outlineLevel="4" x14ac:dyDescent="0.25">
      <c r="A2137" s="110">
        <v>125</v>
      </c>
      <c r="B2137" s="121" t="s">
        <v>2950</v>
      </c>
      <c r="C2137" s="106" t="s">
        <v>2408</v>
      </c>
      <c r="D2137" s="127">
        <v>6</v>
      </c>
      <c r="E2137" s="110" t="s">
        <v>4237</v>
      </c>
      <c r="F2137" s="127">
        <v>8185.32</v>
      </c>
      <c r="G2137" s="127">
        <v>8185.32</v>
      </c>
      <c r="H2137" s="127">
        <v>0</v>
      </c>
      <c r="I2137" s="123">
        <f t="shared" si="122"/>
        <v>0</v>
      </c>
      <c r="J2137" s="106" t="s">
        <v>2988</v>
      </c>
      <c r="K2137" s="106" t="s">
        <v>2989</v>
      </c>
      <c r="L2137" s="106" t="s">
        <v>845</v>
      </c>
      <c r="M2137" s="126"/>
      <c r="N2137" s="124">
        <v>43571</v>
      </c>
      <c r="O2137" s="125" t="s">
        <v>3936</v>
      </c>
      <c r="P2137" s="124">
        <v>43830</v>
      </c>
      <c r="Q2137" s="125" t="s">
        <v>3701</v>
      </c>
      <c r="R2137" s="126"/>
    </row>
    <row r="2138" spans="1:18" s="34" customFormat="1" ht="45" hidden="1" customHeight="1" outlineLevel="4" x14ac:dyDescent="0.25">
      <c r="A2138" s="110">
        <v>126</v>
      </c>
      <c r="B2138" s="121" t="s">
        <v>2951</v>
      </c>
      <c r="C2138" s="106" t="s">
        <v>2408</v>
      </c>
      <c r="D2138" s="127">
        <v>4</v>
      </c>
      <c r="E2138" s="110" t="s">
        <v>4237</v>
      </c>
      <c r="F2138" s="127">
        <v>4295.1200000000008</v>
      </c>
      <c r="G2138" s="127">
        <v>4295.12</v>
      </c>
      <c r="H2138" s="127">
        <v>0</v>
      </c>
      <c r="I2138" s="123">
        <f t="shared" si="122"/>
        <v>0</v>
      </c>
      <c r="J2138" s="106" t="s">
        <v>2988</v>
      </c>
      <c r="K2138" s="106" t="s">
        <v>2989</v>
      </c>
      <c r="L2138" s="106" t="s">
        <v>845</v>
      </c>
      <c r="M2138" s="126"/>
      <c r="N2138" s="124">
        <v>43571</v>
      </c>
      <c r="O2138" s="125" t="s">
        <v>3936</v>
      </c>
      <c r="P2138" s="124">
        <v>43830</v>
      </c>
      <c r="Q2138" s="125" t="s">
        <v>3701</v>
      </c>
      <c r="R2138" s="126"/>
    </row>
    <row r="2139" spans="1:18" s="34" customFormat="1" ht="30" hidden="1" customHeight="1" outlineLevel="4" x14ac:dyDescent="0.25">
      <c r="A2139" s="110">
        <v>127</v>
      </c>
      <c r="B2139" s="121" t="s">
        <v>2952</v>
      </c>
      <c r="C2139" s="106" t="s">
        <v>2408</v>
      </c>
      <c r="D2139" s="127">
        <v>4</v>
      </c>
      <c r="E2139" s="110" t="s">
        <v>4237</v>
      </c>
      <c r="F2139" s="127">
        <v>3218.16</v>
      </c>
      <c r="G2139" s="127">
        <v>3218.16</v>
      </c>
      <c r="H2139" s="127">
        <v>0</v>
      </c>
      <c r="I2139" s="123">
        <f t="shared" si="122"/>
        <v>0</v>
      </c>
      <c r="J2139" s="106" t="s">
        <v>2988</v>
      </c>
      <c r="K2139" s="106" t="s">
        <v>2989</v>
      </c>
      <c r="L2139" s="106" t="s">
        <v>845</v>
      </c>
      <c r="M2139" s="126"/>
      <c r="N2139" s="124">
        <v>43571</v>
      </c>
      <c r="O2139" s="125" t="s">
        <v>3936</v>
      </c>
      <c r="P2139" s="124">
        <v>43830</v>
      </c>
      <c r="Q2139" s="125" t="s">
        <v>3701</v>
      </c>
      <c r="R2139" s="126"/>
    </row>
    <row r="2140" spans="1:18" s="34" customFormat="1" ht="30" hidden="1" customHeight="1" outlineLevel="4" x14ac:dyDescent="0.25">
      <c r="A2140" s="110">
        <v>128</v>
      </c>
      <c r="B2140" s="121" t="s">
        <v>2953</v>
      </c>
      <c r="C2140" s="106" t="s">
        <v>2408</v>
      </c>
      <c r="D2140" s="127">
        <v>4</v>
      </c>
      <c r="E2140" s="110" t="s">
        <v>4237</v>
      </c>
      <c r="F2140" s="127">
        <v>8386.7199999999993</v>
      </c>
      <c r="G2140" s="127">
        <v>8386.7199999999993</v>
      </c>
      <c r="H2140" s="127">
        <v>0</v>
      </c>
      <c r="I2140" s="123">
        <f t="shared" si="122"/>
        <v>0</v>
      </c>
      <c r="J2140" s="106" t="s">
        <v>2988</v>
      </c>
      <c r="K2140" s="106" t="s">
        <v>2989</v>
      </c>
      <c r="L2140" s="106" t="s">
        <v>845</v>
      </c>
      <c r="M2140" s="126"/>
      <c r="N2140" s="124">
        <v>43571</v>
      </c>
      <c r="O2140" s="125" t="s">
        <v>3936</v>
      </c>
      <c r="P2140" s="124">
        <v>43830</v>
      </c>
      <c r="Q2140" s="125" t="s">
        <v>3701</v>
      </c>
      <c r="R2140" s="126"/>
    </row>
    <row r="2141" spans="1:18" s="34" customFormat="1" ht="60" hidden="1" customHeight="1" outlineLevel="4" x14ac:dyDescent="0.25">
      <c r="A2141" s="110">
        <v>129</v>
      </c>
      <c r="B2141" s="121" t="s">
        <v>2954</v>
      </c>
      <c r="C2141" s="106" t="s">
        <v>2408</v>
      </c>
      <c r="D2141" s="127">
        <v>4</v>
      </c>
      <c r="E2141" s="110" t="s">
        <v>4237</v>
      </c>
      <c r="F2141" s="127">
        <v>8386.7199999999993</v>
      </c>
      <c r="G2141" s="127">
        <v>8386.7199999999993</v>
      </c>
      <c r="H2141" s="127">
        <v>0</v>
      </c>
      <c r="I2141" s="123">
        <f t="shared" si="122"/>
        <v>0</v>
      </c>
      <c r="J2141" s="106" t="s">
        <v>2988</v>
      </c>
      <c r="K2141" s="106" t="s">
        <v>2989</v>
      </c>
      <c r="L2141" s="106" t="s">
        <v>845</v>
      </c>
      <c r="M2141" s="126"/>
      <c r="N2141" s="124">
        <v>43571</v>
      </c>
      <c r="O2141" s="125" t="s">
        <v>3936</v>
      </c>
      <c r="P2141" s="124">
        <v>43830</v>
      </c>
      <c r="Q2141" s="125" t="s">
        <v>3701</v>
      </c>
      <c r="R2141" s="126"/>
    </row>
    <row r="2142" spans="1:18" s="34" customFormat="1" ht="30" hidden="1" customHeight="1" outlineLevel="4" x14ac:dyDescent="0.25">
      <c r="A2142" s="110">
        <v>130</v>
      </c>
      <c r="B2142" s="121" t="s">
        <v>2955</v>
      </c>
      <c r="C2142" s="106" t="s">
        <v>2408</v>
      </c>
      <c r="D2142" s="127">
        <v>4</v>
      </c>
      <c r="E2142" s="110" t="s">
        <v>4237</v>
      </c>
      <c r="F2142" s="127">
        <v>2001.2800000000004</v>
      </c>
      <c r="G2142" s="127">
        <v>2001.28</v>
      </c>
      <c r="H2142" s="127">
        <v>0</v>
      </c>
      <c r="I2142" s="123">
        <f t="shared" ref="I2142:I2172" si="123">H2142/G2142</f>
        <v>0</v>
      </c>
      <c r="J2142" s="106" t="s">
        <v>2988</v>
      </c>
      <c r="K2142" s="106" t="s">
        <v>2989</v>
      </c>
      <c r="L2142" s="106" t="s">
        <v>845</v>
      </c>
      <c r="M2142" s="126"/>
      <c r="N2142" s="124">
        <v>43571</v>
      </c>
      <c r="O2142" s="125" t="s">
        <v>3936</v>
      </c>
      <c r="P2142" s="124">
        <v>43830</v>
      </c>
      <c r="Q2142" s="125" t="s">
        <v>3701</v>
      </c>
      <c r="R2142" s="126"/>
    </row>
    <row r="2143" spans="1:18" s="34" customFormat="1" ht="30" hidden="1" customHeight="1" outlineLevel="4" x14ac:dyDescent="0.25">
      <c r="A2143" s="110">
        <v>131</v>
      </c>
      <c r="B2143" s="121" t="s">
        <v>2956</v>
      </c>
      <c r="C2143" s="106" t="s">
        <v>2408</v>
      </c>
      <c r="D2143" s="127">
        <v>4</v>
      </c>
      <c r="E2143" s="110" t="s">
        <v>4237</v>
      </c>
      <c r="F2143" s="127">
        <v>10922.240000000002</v>
      </c>
      <c r="G2143" s="127">
        <v>10922.24</v>
      </c>
      <c r="H2143" s="127">
        <v>0</v>
      </c>
      <c r="I2143" s="123">
        <f t="shared" si="123"/>
        <v>0</v>
      </c>
      <c r="J2143" s="106" t="s">
        <v>2988</v>
      </c>
      <c r="K2143" s="106" t="s">
        <v>2989</v>
      </c>
      <c r="L2143" s="106" t="s">
        <v>845</v>
      </c>
      <c r="M2143" s="126"/>
      <c r="N2143" s="124">
        <v>43571</v>
      </c>
      <c r="O2143" s="125" t="s">
        <v>3936</v>
      </c>
      <c r="P2143" s="124">
        <v>43830</v>
      </c>
      <c r="Q2143" s="125" t="s">
        <v>3701</v>
      </c>
      <c r="R2143" s="126"/>
    </row>
    <row r="2144" spans="1:18" s="34" customFormat="1" ht="30" hidden="1" customHeight="1" outlineLevel="4" x14ac:dyDescent="0.25">
      <c r="A2144" s="110">
        <v>132</v>
      </c>
      <c r="B2144" s="121" t="s">
        <v>2957</v>
      </c>
      <c r="C2144" s="106" t="s">
        <v>2408</v>
      </c>
      <c r="D2144" s="127">
        <v>4</v>
      </c>
      <c r="E2144" s="110" t="s">
        <v>4237</v>
      </c>
      <c r="F2144" s="127">
        <v>2204.8000000000002</v>
      </c>
      <c r="G2144" s="127">
        <v>2204.8000000000002</v>
      </c>
      <c r="H2144" s="127">
        <v>0</v>
      </c>
      <c r="I2144" s="123">
        <f t="shared" si="123"/>
        <v>0</v>
      </c>
      <c r="J2144" s="106" t="s">
        <v>2988</v>
      </c>
      <c r="K2144" s="106" t="s">
        <v>2989</v>
      </c>
      <c r="L2144" s="106" t="s">
        <v>845</v>
      </c>
      <c r="M2144" s="126"/>
      <c r="N2144" s="124">
        <v>43571</v>
      </c>
      <c r="O2144" s="125" t="s">
        <v>3936</v>
      </c>
      <c r="P2144" s="124">
        <v>43830</v>
      </c>
      <c r="Q2144" s="125" t="s">
        <v>3701</v>
      </c>
      <c r="R2144" s="126"/>
    </row>
    <row r="2145" spans="1:18" ht="30" customHeight="1" outlineLevel="4" x14ac:dyDescent="0.25">
      <c r="A2145" s="110">
        <v>133</v>
      </c>
      <c r="B2145" s="121" t="s">
        <v>2958</v>
      </c>
      <c r="C2145" s="106" t="s">
        <v>2408</v>
      </c>
      <c r="D2145" s="98">
        <v>4</v>
      </c>
      <c r="E2145" s="53" t="s">
        <v>4237</v>
      </c>
      <c r="F2145" s="98">
        <v>3324.16</v>
      </c>
      <c r="G2145" s="98"/>
      <c r="H2145" s="98"/>
      <c r="I2145" s="55" t="e">
        <f t="shared" si="123"/>
        <v>#DIV/0!</v>
      </c>
      <c r="J2145" s="56"/>
      <c r="K2145" s="56"/>
      <c r="L2145" s="56" t="s">
        <v>845</v>
      </c>
      <c r="M2145" s="59"/>
    </row>
    <row r="2146" spans="1:18" s="34" customFormat="1" ht="30" hidden="1" customHeight="1" outlineLevel="4" x14ac:dyDescent="0.25">
      <c r="A2146" s="110">
        <v>134</v>
      </c>
      <c r="B2146" s="121" t="s">
        <v>2959</v>
      </c>
      <c r="C2146" s="106" t="s">
        <v>2408</v>
      </c>
      <c r="D2146" s="127">
        <v>4</v>
      </c>
      <c r="E2146" s="110" t="s">
        <v>4237</v>
      </c>
      <c r="F2146" s="127">
        <v>2001.2800000000004</v>
      </c>
      <c r="G2146" s="127">
        <v>2001.28</v>
      </c>
      <c r="H2146" s="127">
        <v>0</v>
      </c>
      <c r="I2146" s="123">
        <f t="shared" si="123"/>
        <v>0</v>
      </c>
      <c r="J2146" s="106" t="s">
        <v>2988</v>
      </c>
      <c r="K2146" s="106" t="s">
        <v>2989</v>
      </c>
      <c r="L2146" s="106" t="s">
        <v>845</v>
      </c>
      <c r="M2146" s="126"/>
      <c r="N2146" s="124">
        <v>43571</v>
      </c>
      <c r="O2146" s="125" t="s">
        <v>3936</v>
      </c>
      <c r="P2146" s="124">
        <v>43830</v>
      </c>
      <c r="Q2146" s="125" t="s">
        <v>3701</v>
      </c>
      <c r="R2146" s="126"/>
    </row>
    <row r="2147" spans="1:18" s="34" customFormat="1" ht="30" hidden="1" customHeight="1" outlineLevel="4" x14ac:dyDescent="0.25">
      <c r="A2147" s="110">
        <v>135</v>
      </c>
      <c r="B2147" s="121" t="s">
        <v>2960</v>
      </c>
      <c r="C2147" s="106" t="s">
        <v>2408</v>
      </c>
      <c r="D2147" s="127">
        <v>4</v>
      </c>
      <c r="E2147" s="110" t="s">
        <v>4237</v>
      </c>
      <c r="F2147" s="127">
        <v>4485.92</v>
      </c>
      <c r="G2147" s="127">
        <v>4485.92</v>
      </c>
      <c r="H2147" s="127">
        <v>0</v>
      </c>
      <c r="I2147" s="123">
        <f t="shared" si="123"/>
        <v>0</v>
      </c>
      <c r="J2147" s="106" t="s">
        <v>2988</v>
      </c>
      <c r="K2147" s="106" t="s">
        <v>2989</v>
      </c>
      <c r="L2147" s="106" t="s">
        <v>845</v>
      </c>
      <c r="M2147" s="126"/>
      <c r="N2147" s="124">
        <v>43571</v>
      </c>
      <c r="O2147" s="125" t="s">
        <v>3936</v>
      </c>
      <c r="P2147" s="124">
        <v>43830</v>
      </c>
      <c r="Q2147" s="125" t="s">
        <v>3701</v>
      </c>
      <c r="R2147" s="126"/>
    </row>
    <row r="2148" spans="1:18" ht="30" customHeight="1" outlineLevel="4" x14ac:dyDescent="0.25">
      <c r="A2148" s="110">
        <v>136</v>
      </c>
      <c r="B2148" s="121" t="s">
        <v>2961</v>
      </c>
      <c r="C2148" s="106" t="s">
        <v>2408</v>
      </c>
      <c r="D2148" s="98">
        <v>4</v>
      </c>
      <c r="E2148" s="53" t="s">
        <v>4238</v>
      </c>
      <c r="F2148" s="98">
        <v>33241.599999999999</v>
      </c>
      <c r="G2148" s="98"/>
      <c r="H2148" s="98"/>
      <c r="I2148" s="55" t="e">
        <f t="shared" si="123"/>
        <v>#DIV/0!</v>
      </c>
      <c r="J2148" s="56"/>
      <c r="K2148" s="56"/>
      <c r="L2148" s="56" t="s">
        <v>845</v>
      </c>
      <c r="M2148" s="59"/>
    </row>
    <row r="2149" spans="1:18" ht="45" customHeight="1" outlineLevel="4" x14ac:dyDescent="0.25">
      <c r="A2149" s="110">
        <v>137</v>
      </c>
      <c r="B2149" s="121" t="s">
        <v>2962</v>
      </c>
      <c r="C2149" s="106" t="s">
        <v>2408</v>
      </c>
      <c r="D2149" s="98">
        <v>6</v>
      </c>
      <c r="E2149" s="53" t="s">
        <v>4237</v>
      </c>
      <c r="F2149" s="98">
        <v>23315.759999999998</v>
      </c>
      <c r="G2149" s="98"/>
      <c r="H2149" s="98"/>
      <c r="I2149" s="55" t="e">
        <f t="shared" si="123"/>
        <v>#DIV/0!</v>
      </c>
      <c r="J2149" s="56"/>
      <c r="K2149" s="56"/>
      <c r="L2149" s="56" t="s">
        <v>845</v>
      </c>
      <c r="M2149" s="59"/>
    </row>
    <row r="2150" spans="1:18" ht="30" customHeight="1" outlineLevel="4" x14ac:dyDescent="0.25">
      <c r="A2150" s="110">
        <v>138</v>
      </c>
      <c r="B2150" s="121" t="s">
        <v>2963</v>
      </c>
      <c r="C2150" s="106" t="s">
        <v>2408</v>
      </c>
      <c r="D2150" s="98">
        <v>6</v>
      </c>
      <c r="E2150" s="53" t="s">
        <v>4238</v>
      </c>
      <c r="F2150" s="98">
        <v>20994.36</v>
      </c>
      <c r="G2150" s="98"/>
      <c r="H2150" s="98"/>
      <c r="I2150" s="55" t="e">
        <f t="shared" si="123"/>
        <v>#DIV/0!</v>
      </c>
      <c r="J2150" s="56"/>
      <c r="K2150" s="56"/>
      <c r="L2150" s="56" t="s">
        <v>845</v>
      </c>
      <c r="M2150" s="59"/>
    </row>
    <row r="2151" spans="1:18" s="34" customFormat="1" ht="45" hidden="1" customHeight="1" outlineLevel="4" x14ac:dyDescent="0.25">
      <c r="A2151" s="110">
        <v>139</v>
      </c>
      <c r="B2151" s="121" t="s">
        <v>2964</v>
      </c>
      <c r="C2151" s="106" t="s">
        <v>2408</v>
      </c>
      <c r="D2151" s="127">
        <v>6</v>
      </c>
      <c r="E2151" s="110" t="s">
        <v>4238</v>
      </c>
      <c r="F2151" s="127">
        <v>17299.199999999997</v>
      </c>
      <c r="G2151" s="127">
        <v>17299.2</v>
      </c>
      <c r="H2151" s="127">
        <v>0</v>
      </c>
      <c r="I2151" s="123">
        <f t="shared" si="123"/>
        <v>0</v>
      </c>
      <c r="J2151" s="106" t="s">
        <v>2988</v>
      </c>
      <c r="K2151" s="106" t="s">
        <v>2989</v>
      </c>
      <c r="L2151" s="106" t="s">
        <v>845</v>
      </c>
      <c r="M2151" s="126"/>
      <c r="N2151" s="124">
        <v>43571</v>
      </c>
      <c r="O2151" s="125" t="s">
        <v>3936</v>
      </c>
      <c r="P2151" s="124">
        <v>43830</v>
      </c>
      <c r="Q2151" s="125" t="s">
        <v>3701</v>
      </c>
      <c r="R2151" s="126"/>
    </row>
    <row r="2152" spans="1:18" s="34" customFormat="1" ht="30" hidden="1" customHeight="1" outlineLevel="4" x14ac:dyDescent="0.25">
      <c r="A2152" s="110">
        <v>140</v>
      </c>
      <c r="B2152" s="121" t="s">
        <v>2965</v>
      </c>
      <c r="C2152" s="106" t="s">
        <v>2408</v>
      </c>
      <c r="D2152" s="127">
        <v>6</v>
      </c>
      <c r="E2152" s="110" t="s">
        <v>4238</v>
      </c>
      <c r="F2152" s="127">
        <v>37155.120000000003</v>
      </c>
      <c r="G2152" s="127">
        <v>37140</v>
      </c>
      <c r="H2152" s="127">
        <v>15.120000000002619</v>
      </c>
      <c r="I2152" s="123">
        <f t="shared" si="123"/>
        <v>4.0710823909538557E-4</v>
      </c>
      <c r="J2152" s="106" t="s">
        <v>2990</v>
      </c>
      <c r="K2152" s="106" t="s">
        <v>2991</v>
      </c>
      <c r="L2152" s="106" t="s">
        <v>845</v>
      </c>
      <c r="M2152" s="126"/>
      <c r="N2152" s="124">
        <v>43553</v>
      </c>
      <c r="O2152" s="125" t="s">
        <v>3839</v>
      </c>
      <c r="P2152" s="124">
        <v>43830</v>
      </c>
      <c r="Q2152" s="125" t="s">
        <v>3701</v>
      </c>
      <c r="R2152" s="126"/>
    </row>
    <row r="2153" spans="1:18" s="34" customFormat="1" ht="45" hidden="1" customHeight="1" outlineLevel="4" x14ac:dyDescent="0.25">
      <c r="A2153" s="110">
        <v>141</v>
      </c>
      <c r="B2153" s="121" t="s">
        <v>2966</v>
      </c>
      <c r="C2153" s="106" t="s">
        <v>2408</v>
      </c>
      <c r="D2153" s="127">
        <v>6</v>
      </c>
      <c r="E2153" s="110" t="s">
        <v>4238</v>
      </c>
      <c r="F2153" s="127">
        <v>56457.72</v>
      </c>
      <c r="G2153" s="127">
        <v>56457.72</v>
      </c>
      <c r="H2153" s="127">
        <v>0</v>
      </c>
      <c r="I2153" s="123">
        <f t="shared" si="123"/>
        <v>0</v>
      </c>
      <c r="J2153" s="106" t="s">
        <v>2988</v>
      </c>
      <c r="K2153" s="106" t="s">
        <v>2989</v>
      </c>
      <c r="L2153" s="106" t="s">
        <v>845</v>
      </c>
      <c r="M2153" s="126"/>
      <c r="N2153" s="124">
        <v>43571</v>
      </c>
      <c r="O2153" s="125" t="s">
        <v>3936</v>
      </c>
      <c r="P2153" s="124">
        <v>43830</v>
      </c>
      <c r="Q2153" s="125" t="s">
        <v>3701</v>
      </c>
      <c r="R2153" s="126"/>
    </row>
    <row r="2154" spans="1:18" ht="45" customHeight="1" outlineLevel="4" x14ac:dyDescent="0.25">
      <c r="A2154" s="110">
        <v>142</v>
      </c>
      <c r="B2154" s="121" t="s">
        <v>2967</v>
      </c>
      <c r="C2154" s="106" t="s">
        <v>2408</v>
      </c>
      <c r="D2154" s="98">
        <v>6</v>
      </c>
      <c r="E2154" s="53" t="s">
        <v>724</v>
      </c>
      <c r="F2154" s="98">
        <v>25376.400000000001</v>
      </c>
      <c r="G2154" s="98"/>
      <c r="H2154" s="98"/>
      <c r="I2154" s="55" t="e">
        <f t="shared" si="123"/>
        <v>#DIV/0!</v>
      </c>
      <c r="J2154" s="56"/>
      <c r="K2154" s="56"/>
      <c r="L2154" s="56" t="s">
        <v>845</v>
      </c>
      <c r="M2154" s="59"/>
    </row>
    <row r="2155" spans="1:18" s="34" customFormat="1" ht="30" hidden="1" customHeight="1" outlineLevel="4" x14ac:dyDescent="0.25">
      <c r="A2155" s="110">
        <v>143</v>
      </c>
      <c r="B2155" s="121" t="s">
        <v>2968</v>
      </c>
      <c r="C2155" s="106" t="s">
        <v>2408</v>
      </c>
      <c r="D2155" s="127">
        <v>6</v>
      </c>
      <c r="E2155" s="110" t="s">
        <v>724</v>
      </c>
      <c r="F2155" s="127">
        <v>33701.64</v>
      </c>
      <c r="G2155" s="127">
        <v>33701.64</v>
      </c>
      <c r="H2155" s="127">
        <v>0</v>
      </c>
      <c r="I2155" s="123">
        <f t="shared" si="123"/>
        <v>0</v>
      </c>
      <c r="J2155" s="106" t="s">
        <v>2988</v>
      </c>
      <c r="K2155" s="106" t="s">
        <v>2989</v>
      </c>
      <c r="L2155" s="106" t="s">
        <v>845</v>
      </c>
      <c r="M2155" s="126"/>
      <c r="N2155" s="124">
        <v>43571</v>
      </c>
      <c r="O2155" s="125" t="s">
        <v>3936</v>
      </c>
      <c r="P2155" s="124">
        <v>43830</v>
      </c>
      <c r="Q2155" s="125" t="s">
        <v>3701</v>
      </c>
      <c r="R2155" s="126"/>
    </row>
    <row r="2156" spans="1:18" s="34" customFormat="1" ht="45" hidden="1" customHeight="1" outlineLevel="4" x14ac:dyDescent="0.25">
      <c r="A2156" s="110">
        <v>144</v>
      </c>
      <c r="B2156" s="121" t="s">
        <v>2969</v>
      </c>
      <c r="C2156" s="106" t="s">
        <v>2408</v>
      </c>
      <c r="D2156" s="127">
        <v>6</v>
      </c>
      <c r="E2156" s="110" t="s">
        <v>724</v>
      </c>
      <c r="F2156" s="127">
        <v>79576.320000000007</v>
      </c>
      <c r="G2156" s="127">
        <v>79576.320000000007</v>
      </c>
      <c r="H2156" s="127">
        <v>0</v>
      </c>
      <c r="I2156" s="123">
        <f t="shared" si="123"/>
        <v>0</v>
      </c>
      <c r="J2156" s="106" t="s">
        <v>2988</v>
      </c>
      <c r="K2156" s="106" t="s">
        <v>2989</v>
      </c>
      <c r="L2156" s="106" t="s">
        <v>845</v>
      </c>
      <c r="M2156" s="126"/>
      <c r="N2156" s="124">
        <v>43571</v>
      </c>
      <c r="O2156" s="125" t="s">
        <v>3936</v>
      </c>
      <c r="P2156" s="124">
        <v>43830</v>
      </c>
      <c r="Q2156" s="125" t="s">
        <v>3701</v>
      </c>
      <c r="R2156" s="126"/>
    </row>
    <row r="2157" spans="1:18" ht="30" customHeight="1" outlineLevel="4" x14ac:dyDescent="0.25">
      <c r="A2157" s="110">
        <v>145</v>
      </c>
      <c r="B2157" s="121" t="s">
        <v>2970</v>
      </c>
      <c r="C2157" s="106" t="s">
        <v>2408</v>
      </c>
      <c r="D2157" s="98">
        <v>6</v>
      </c>
      <c r="E2157" s="53" t="s">
        <v>724</v>
      </c>
      <c r="F2157" s="98">
        <v>22260.000000000004</v>
      </c>
      <c r="G2157" s="98"/>
      <c r="H2157" s="98"/>
      <c r="I2157" s="55" t="e">
        <f t="shared" si="123"/>
        <v>#DIV/0!</v>
      </c>
      <c r="J2157" s="56"/>
      <c r="K2157" s="56"/>
      <c r="L2157" s="56" t="s">
        <v>845</v>
      </c>
      <c r="M2157" s="59"/>
    </row>
    <row r="2158" spans="1:18" s="34" customFormat="1" ht="30" hidden="1" customHeight="1" outlineLevel="4" x14ac:dyDescent="0.25">
      <c r="A2158" s="110">
        <v>146</v>
      </c>
      <c r="B2158" s="121" t="s">
        <v>2971</v>
      </c>
      <c r="C2158" s="106" t="s">
        <v>2408</v>
      </c>
      <c r="D2158" s="127">
        <v>6</v>
      </c>
      <c r="E2158" s="110" t="s">
        <v>724</v>
      </c>
      <c r="F2158" s="127">
        <v>4497.78</v>
      </c>
      <c r="G2158" s="127">
        <v>4497.78</v>
      </c>
      <c r="H2158" s="127">
        <v>0</v>
      </c>
      <c r="I2158" s="123">
        <f t="shared" si="123"/>
        <v>0</v>
      </c>
      <c r="J2158" s="106" t="s">
        <v>2988</v>
      </c>
      <c r="K2158" s="106" t="s">
        <v>2989</v>
      </c>
      <c r="L2158" s="106" t="s">
        <v>845</v>
      </c>
      <c r="M2158" s="126"/>
      <c r="N2158" s="124">
        <v>43571</v>
      </c>
      <c r="O2158" s="125" t="s">
        <v>3936</v>
      </c>
      <c r="P2158" s="124">
        <v>43830</v>
      </c>
      <c r="Q2158" s="125" t="s">
        <v>3701</v>
      </c>
      <c r="R2158" s="126"/>
    </row>
    <row r="2159" spans="1:18" s="34" customFormat="1" ht="30" hidden="1" customHeight="1" outlineLevel="4" x14ac:dyDescent="0.25">
      <c r="A2159" s="110">
        <v>147</v>
      </c>
      <c r="B2159" s="121" t="s">
        <v>2972</v>
      </c>
      <c r="C2159" s="106" t="s">
        <v>2408</v>
      </c>
      <c r="D2159" s="127">
        <v>6</v>
      </c>
      <c r="E2159" s="110" t="s">
        <v>724</v>
      </c>
      <c r="F2159" s="127">
        <v>14496.72</v>
      </c>
      <c r="G2159" s="127">
        <v>14496.72</v>
      </c>
      <c r="H2159" s="127">
        <v>0</v>
      </c>
      <c r="I2159" s="123">
        <f t="shared" si="123"/>
        <v>0</v>
      </c>
      <c r="J2159" s="106" t="s">
        <v>2988</v>
      </c>
      <c r="K2159" s="106" t="s">
        <v>2989</v>
      </c>
      <c r="L2159" s="106" t="s">
        <v>845</v>
      </c>
      <c r="M2159" s="126"/>
      <c r="N2159" s="124">
        <v>43571</v>
      </c>
      <c r="O2159" s="125" t="s">
        <v>3936</v>
      </c>
      <c r="P2159" s="124">
        <v>43830</v>
      </c>
      <c r="Q2159" s="125" t="s">
        <v>3701</v>
      </c>
      <c r="R2159" s="126"/>
    </row>
    <row r="2160" spans="1:18" s="34" customFormat="1" ht="45" hidden="1" customHeight="1" outlineLevel="4" x14ac:dyDescent="0.25">
      <c r="A2160" s="110">
        <v>148</v>
      </c>
      <c r="B2160" s="121" t="s">
        <v>2973</v>
      </c>
      <c r="C2160" s="106" t="s">
        <v>2408</v>
      </c>
      <c r="D2160" s="127">
        <v>6</v>
      </c>
      <c r="E2160" s="110" t="s">
        <v>724</v>
      </c>
      <c r="F2160" s="127">
        <v>8096.2800000000007</v>
      </c>
      <c r="G2160" s="127">
        <v>8096.28</v>
      </c>
      <c r="H2160" s="127">
        <v>0</v>
      </c>
      <c r="I2160" s="123">
        <f t="shared" si="123"/>
        <v>0</v>
      </c>
      <c r="J2160" s="106" t="s">
        <v>2988</v>
      </c>
      <c r="K2160" s="106" t="s">
        <v>2989</v>
      </c>
      <c r="L2160" s="106" t="s">
        <v>845</v>
      </c>
      <c r="M2160" s="126"/>
      <c r="N2160" s="124">
        <v>43571</v>
      </c>
      <c r="O2160" s="125" t="s">
        <v>3936</v>
      </c>
      <c r="P2160" s="124">
        <v>43830</v>
      </c>
      <c r="Q2160" s="125" t="s">
        <v>3701</v>
      </c>
      <c r="R2160" s="126"/>
    </row>
    <row r="2161" spans="1:18" s="34" customFormat="1" ht="45" hidden="1" customHeight="1" outlineLevel="4" x14ac:dyDescent="0.25">
      <c r="A2161" s="110">
        <v>149</v>
      </c>
      <c r="B2161" s="121" t="s">
        <v>2974</v>
      </c>
      <c r="C2161" s="106" t="s">
        <v>2408</v>
      </c>
      <c r="D2161" s="127">
        <v>6</v>
      </c>
      <c r="E2161" s="110" t="s">
        <v>724</v>
      </c>
      <c r="F2161" s="127">
        <v>7957.62</v>
      </c>
      <c r="G2161" s="127">
        <v>7957.62</v>
      </c>
      <c r="H2161" s="127">
        <v>0</v>
      </c>
      <c r="I2161" s="123">
        <f t="shared" si="123"/>
        <v>0</v>
      </c>
      <c r="J2161" s="106" t="s">
        <v>2988</v>
      </c>
      <c r="K2161" s="106" t="s">
        <v>2989</v>
      </c>
      <c r="L2161" s="106" t="s">
        <v>845</v>
      </c>
      <c r="M2161" s="126"/>
      <c r="N2161" s="124">
        <v>43571</v>
      </c>
      <c r="O2161" s="125" t="s">
        <v>3936</v>
      </c>
      <c r="P2161" s="124">
        <v>43830</v>
      </c>
      <c r="Q2161" s="125" t="s">
        <v>3701</v>
      </c>
      <c r="R2161" s="126"/>
    </row>
    <row r="2162" spans="1:18" s="34" customFormat="1" ht="30" hidden="1" customHeight="1" outlineLevel="4" x14ac:dyDescent="0.25">
      <c r="A2162" s="110">
        <v>150</v>
      </c>
      <c r="B2162" s="121" t="s">
        <v>2975</v>
      </c>
      <c r="C2162" s="106" t="s">
        <v>2408</v>
      </c>
      <c r="D2162" s="127">
        <v>6</v>
      </c>
      <c r="E2162" s="110" t="s">
        <v>724</v>
      </c>
      <c r="F2162" s="127">
        <v>9540.0000000000018</v>
      </c>
      <c r="G2162" s="127">
        <v>9540</v>
      </c>
      <c r="H2162" s="127">
        <v>0</v>
      </c>
      <c r="I2162" s="123">
        <f t="shared" si="123"/>
        <v>0</v>
      </c>
      <c r="J2162" s="106" t="s">
        <v>2988</v>
      </c>
      <c r="K2162" s="106" t="s">
        <v>2989</v>
      </c>
      <c r="L2162" s="106" t="s">
        <v>845</v>
      </c>
      <c r="M2162" s="126"/>
      <c r="N2162" s="124">
        <v>43571</v>
      </c>
      <c r="O2162" s="125" t="s">
        <v>3936</v>
      </c>
      <c r="P2162" s="124">
        <v>43830</v>
      </c>
      <c r="Q2162" s="125" t="s">
        <v>3701</v>
      </c>
      <c r="R2162" s="126"/>
    </row>
    <row r="2163" spans="1:18" s="34" customFormat="1" ht="30" hidden="1" customHeight="1" outlineLevel="4" x14ac:dyDescent="0.25">
      <c r="A2163" s="110">
        <v>151</v>
      </c>
      <c r="B2163" s="121" t="s">
        <v>2976</v>
      </c>
      <c r="C2163" s="106" t="s">
        <v>2408</v>
      </c>
      <c r="D2163" s="127">
        <v>6</v>
      </c>
      <c r="E2163" s="110" t="s">
        <v>724</v>
      </c>
      <c r="F2163" s="127">
        <v>6678</v>
      </c>
      <c r="G2163" s="127">
        <v>6678</v>
      </c>
      <c r="H2163" s="127">
        <v>0</v>
      </c>
      <c r="I2163" s="123">
        <f t="shared" si="123"/>
        <v>0</v>
      </c>
      <c r="J2163" s="106" t="s">
        <v>2988</v>
      </c>
      <c r="K2163" s="106" t="s">
        <v>2989</v>
      </c>
      <c r="L2163" s="106" t="s">
        <v>845</v>
      </c>
      <c r="M2163" s="126"/>
      <c r="N2163" s="124">
        <v>43571</v>
      </c>
      <c r="O2163" s="125" t="s">
        <v>3936</v>
      </c>
      <c r="P2163" s="124">
        <v>43830</v>
      </c>
      <c r="Q2163" s="125" t="s">
        <v>3701</v>
      </c>
      <c r="R2163" s="126"/>
    </row>
    <row r="2164" spans="1:18" ht="30" customHeight="1" outlineLevel="4" x14ac:dyDescent="0.25">
      <c r="A2164" s="110">
        <v>152</v>
      </c>
      <c r="B2164" s="121" t="s">
        <v>2977</v>
      </c>
      <c r="C2164" s="106" t="s">
        <v>2408</v>
      </c>
      <c r="D2164" s="98">
        <v>30</v>
      </c>
      <c r="E2164" s="53" t="s">
        <v>724</v>
      </c>
      <c r="F2164" s="98">
        <v>12720.000000000002</v>
      </c>
      <c r="G2164" s="98"/>
      <c r="H2164" s="98"/>
      <c r="I2164" s="55" t="e">
        <f t="shared" si="123"/>
        <v>#DIV/0!</v>
      </c>
      <c r="J2164" s="56"/>
      <c r="K2164" s="56"/>
      <c r="L2164" s="56" t="s">
        <v>845</v>
      </c>
      <c r="M2164" s="59"/>
    </row>
    <row r="2165" spans="1:18" ht="30" customHeight="1" outlineLevel="4" x14ac:dyDescent="0.25">
      <c r="A2165" s="110">
        <v>153</v>
      </c>
      <c r="B2165" s="121" t="s">
        <v>2978</v>
      </c>
      <c r="C2165" s="106" t="s">
        <v>2408</v>
      </c>
      <c r="D2165" s="98">
        <v>6</v>
      </c>
      <c r="E2165" s="53" t="s">
        <v>4234</v>
      </c>
      <c r="F2165" s="98">
        <v>15709.2</v>
      </c>
      <c r="G2165" s="98"/>
      <c r="H2165" s="98"/>
      <c r="I2165" s="55" t="e">
        <f t="shared" si="123"/>
        <v>#DIV/0!</v>
      </c>
      <c r="J2165" s="56"/>
      <c r="K2165" s="56"/>
      <c r="L2165" s="56" t="s">
        <v>845</v>
      </c>
      <c r="M2165" s="59"/>
    </row>
    <row r="2166" spans="1:18" ht="30" customHeight="1" outlineLevel="4" x14ac:dyDescent="0.25">
      <c r="A2166" s="110">
        <v>154</v>
      </c>
      <c r="B2166" s="121" t="s">
        <v>2979</v>
      </c>
      <c r="C2166" s="106" t="s">
        <v>2408</v>
      </c>
      <c r="D2166" s="98">
        <v>30</v>
      </c>
      <c r="E2166" s="53" t="s">
        <v>724</v>
      </c>
      <c r="F2166" s="98">
        <v>12720.000000000002</v>
      </c>
      <c r="G2166" s="98"/>
      <c r="H2166" s="98"/>
      <c r="I2166" s="55" t="e">
        <f t="shared" si="123"/>
        <v>#DIV/0!</v>
      </c>
      <c r="J2166" s="56"/>
      <c r="K2166" s="56"/>
      <c r="L2166" s="56" t="s">
        <v>845</v>
      </c>
      <c r="M2166" s="59"/>
    </row>
    <row r="2167" spans="1:18" ht="30" customHeight="1" outlineLevel="4" x14ac:dyDescent="0.25">
      <c r="A2167" s="110">
        <v>155</v>
      </c>
      <c r="B2167" s="121" t="s">
        <v>2980</v>
      </c>
      <c r="C2167" s="106" t="s">
        <v>2408</v>
      </c>
      <c r="D2167" s="98">
        <v>28</v>
      </c>
      <c r="E2167" s="53" t="s">
        <v>724</v>
      </c>
      <c r="F2167" s="98">
        <v>11872.000000000002</v>
      </c>
      <c r="G2167" s="98"/>
      <c r="H2167" s="98"/>
      <c r="I2167" s="55" t="e">
        <f t="shared" si="123"/>
        <v>#DIV/0!</v>
      </c>
      <c r="J2167" s="56"/>
      <c r="K2167" s="56"/>
      <c r="L2167" s="56" t="s">
        <v>845</v>
      </c>
      <c r="M2167" s="59"/>
    </row>
    <row r="2168" spans="1:18" ht="30" customHeight="1" outlineLevel="4" x14ac:dyDescent="0.25">
      <c r="A2168" s="110">
        <v>156</v>
      </c>
      <c r="B2168" s="121" t="s">
        <v>2981</v>
      </c>
      <c r="C2168" s="106" t="s">
        <v>2408</v>
      </c>
      <c r="D2168" s="98">
        <v>6</v>
      </c>
      <c r="E2168" s="53" t="s">
        <v>724</v>
      </c>
      <c r="F2168" s="98">
        <v>42230.400000000001</v>
      </c>
      <c r="G2168" s="98"/>
      <c r="H2168" s="98"/>
      <c r="I2168" s="55" t="e">
        <f t="shared" si="123"/>
        <v>#DIV/0!</v>
      </c>
      <c r="J2168" s="56"/>
      <c r="K2168" s="56"/>
      <c r="L2168" s="56" t="s">
        <v>845</v>
      </c>
      <c r="M2168" s="59"/>
    </row>
    <row r="2169" spans="1:18" ht="45" customHeight="1" outlineLevel="4" x14ac:dyDescent="0.25">
      <c r="A2169" s="110">
        <v>157</v>
      </c>
      <c r="B2169" s="121" t="s">
        <v>2982</v>
      </c>
      <c r="C2169" s="106" t="s">
        <v>2408</v>
      </c>
      <c r="D2169" s="98">
        <v>12</v>
      </c>
      <c r="E2169" s="53" t="s">
        <v>724</v>
      </c>
      <c r="F2169" s="98">
        <v>43884</v>
      </c>
      <c r="G2169" s="98"/>
      <c r="H2169" s="98"/>
      <c r="I2169" s="55" t="e">
        <f t="shared" si="123"/>
        <v>#DIV/0!</v>
      </c>
      <c r="J2169" s="56"/>
      <c r="K2169" s="56"/>
      <c r="L2169" s="56" t="s">
        <v>845</v>
      </c>
      <c r="M2169" s="59"/>
    </row>
    <row r="2170" spans="1:18" ht="30" customHeight="1" outlineLevel="4" x14ac:dyDescent="0.25">
      <c r="A2170" s="110">
        <v>158</v>
      </c>
      <c r="B2170" s="121" t="s">
        <v>2983</v>
      </c>
      <c r="C2170" s="106" t="s">
        <v>2408</v>
      </c>
      <c r="D2170" s="98">
        <v>12</v>
      </c>
      <c r="E2170" s="53" t="s">
        <v>724</v>
      </c>
      <c r="F2170" s="98">
        <v>30146.399999999998</v>
      </c>
      <c r="G2170" s="98"/>
      <c r="H2170" s="98"/>
      <c r="I2170" s="55" t="e">
        <f t="shared" si="123"/>
        <v>#DIV/0!</v>
      </c>
      <c r="J2170" s="56"/>
      <c r="K2170" s="56"/>
      <c r="L2170" s="56" t="s">
        <v>845</v>
      </c>
      <c r="M2170" s="59"/>
    </row>
    <row r="2171" spans="1:18" s="34" customFormat="1" ht="30" hidden="1" customHeight="1" outlineLevel="4" x14ac:dyDescent="0.25">
      <c r="A2171" s="110">
        <v>159</v>
      </c>
      <c r="B2171" s="121" t="s">
        <v>2984</v>
      </c>
      <c r="C2171" s="106" t="s">
        <v>2408</v>
      </c>
      <c r="D2171" s="127">
        <v>6</v>
      </c>
      <c r="E2171" s="110" t="s">
        <v>724</v>
      </c>
      <c r="F2171" s="127">
        <v>10430.400000000001</v>
      </c>
      <c r="G2171" s="127">
        <v>10430.4</v>
      </c>
      <c r="H2171" s="127">
        <v>0</v>
      </c>
      <c r="I2171" s="123">
        <f t="shared" si="123"/>
        <v>0</v>
      </c>
      <c r="J2171" s="106" t="s">
        <v>2988</v>
      </c>
      <c r="K2171" s="106" t="s">
        <v>2989</v>
      </c>
      <c r="L2171" s="106" t="s">
        <v>845</v>
      </c>
      <c r="M2171" s="126"/>
      <c r="N2171" s="124">
        <v>43571</v>
      </c>
      <c r="O2171" s="125" t="s">
        <v>3936</v>
      </c>
      <c r="P2171" s="124">
        <v>43830</v>
      </c>
      <c r="Q2171" s="125" t="s">
        <v>3701</v>
      </c>
      <c r="R2171" s="126"/>
    </row>
    <row r="2172" spans="1:18" ht="30" customHeight="1" outlineLevel="4" x14ac:dyDescent="0.25">
      <c r="A2172" s="110">
        <v>160</v>
      </c>
      <c r="B2172" s="121" t="s">
        <v>2985</v>
      </c>
      <c r="C2172" s="106" t="s">
        <v>2408</v>
      </c>
      <c r="D2172" s="98">
        <v>6</v>
      </c>
      <c r="E2172" s="53" t="s">
        <v>724</v>
      </c>
      <c r="F2172" s="98">
        <v>11936.400000000001</v>
      </c>
      <c r="G2172" s="98"/>
      <c r="H2172" s="98"/>
      <c r="I2172" s="55" t="e">
        <f t="shared" si="123"/>
        <v>#DIV/0!</v>
      </c>
      <c r="J2172" s="56"/>
      <c r="K2172" s="56"/>
      <c r="L2172" s="56" t="s">
        <v>845</v>
      </c>
      <c r="M2172" s="59"/>
    </row>
    <row r="2173" spans="1:18" ht="15" customHeight="1" outlineLevel="3" x14ac:dyDescent="0.25">
      <c r="A2173" s="405" t="s">
        <v>2986</v>
      </c>
      <c r="B2173" s="406"/>
      <c r="C2173" s="407"/>
      <c r="D2173" s="142">
        <f>SUM(D2013:D2172)</f>
        <v>777</v>
      </c>
      <c r="E2173" s="142"/>
      <c r="F2173" s="142">
        <f>SUM(F2013:F2172)</f>
        <v>3200649.1100000003</v>
      </c>
      <c r="G2173" s="142">
        <f>SUM(G2013:G2172)</f>
        <v>1548318.04</v>
      </c>
      <c r="H2173" s="142">
        <f>SUM(H2013:H2172)</f>
        <v>183.33000000001391</v>
      </c>
      <c r="I2173" s="143">
        <f>H2173/G2173</f>
        <v>1.1840590580473629E-4</v>
      </c>
      <c r="J2173" s="88"/>
      <c r="K2173" s="88"/>
      <c r="L2173" s="88"/>
      <c r="M2173" s="59"/>
    </row>
    <row r="2174" spans="1:18" ht="15" customHeight="1" outlineLevel="3" x14ac:dyDescent="0.25">
      <c r="A2174" s="52" t="s">
        <v>2993</v>
      </c>
      <c r="B2174" s="87" t="s">
        <v>2992</v>
      </c>
      <c r="C2174" s="53"/>
      <c r="D2174" s="53"/>
      <c r="E2174" s="88"/>
      <c r="F2174" s="88"/>
      <c r="G2174" s="56"/>
      <c r="H2174" s="56"/>
      <c r="I2174" s="88"/>
      <c r="J2174" s="88"/>
      <c r="K2174" s="88"/>
      <c r="L2174" s="88"/>
      <c r="M2174" s="59"/>
    </row>
    <row r="2175" spans="1:18" s="34" customFormat="1" ht="45" hidden="1" customHeight="1" outlineLevel="4" x14ac:dyDescent="0.25">
      <c r="A2175" s="110">
        <v>1</v>
      </c>
      <c r="B2175" s="121" t="s">
        <v>2994</v>
      </c>
      <c r="C2175" s="106" t="s">
        <v>2408</v>
      </c>
      <c r="D2175" s="122">
        <v>124</v>
      </c>
      <c r="E2175" s="110" t="s">
        <v>724</v>
      </c>
      <c r="F2175" s="122">
        <v>588851.20000000007</v>
      </c>
      <c r="G2175" s="122">
        <v>588752</v>
      </c>
      <c r="H2175" s="122">
        <v>99.200000000069849</v>
      </c>
      <c r="I2175" s="123">
        <f>H2175/G2175</f>
        <v>1.6849199663027871E-4</v>
      </c>
      <c r="J2175" s="106" t="s">
        <v>3029</v>
      </c>
      <c r="K2175" s="106" t="s">
        <v>3030</v>
      </c>
      <c r="L2175" s="106" t="s">
        <v>842</v>
      </c>
      <c r="M2175" s="126"/>
      <c r="N2175" s="124">
        <v>43542</v>
      </c>
      <c r="O2175" s="125" t="s">
        <v>3824</v>
      </c>
      <c r="P2175" s="124">
        <v>43830</v>
      </c>
      <c r="Q2175" s="125" t="s">
        <v>3664</v>
      </c>
      <c r="R2175" s="126"/>
    </row>
    <row r="2176" spans="1:18" s="34" customFormat="1" ht="45" hidden="1" customHeight="1" outlineLevel="4" x14ac:dyDescent="0.25">
      <c r="A2176" s="110">
        <v>2</v>
      </c>
      <c r="B2176" s="121" t="s">
        <v>2995</v>
      </c>
      <c r="C2176" s="106" t="s">
        <v>2408</v>
      </c>
      <c r="D2176" s="122">
        <v>109</v>
      </c>
      <c r="E2176" s="110" t="s">
        <v>724</v>
      </c>
      <c r="F2176" s="122">
        <v>392836</v>
      </c>
      <c r="G2176" s="122">
        <v>392400</v>
      </c>
      <c r="H2176" s="122">
        <v>436</v>
      </c>
      <c r="I2176" s="123">
        <f t="shared" ref="I2176:I2208" si="124">H2176/G2176</f>
        <v>1.1111111111111111E-3</v>
      </c>
      <c r="J2176" s="106" t="s">
        <v>3031</v>
      </c>
      <c r="K2176" s="106" t="s">
        <v>3032</v>
      </c>
      <c r="L2176" s="106" t="s">
        <v>842</v>
      </c>
      <c r="M2176" s="126"/>
      <c r="N2176" s="130">
        <v>43525</v>
      </c>
      <c r="O2176" s="126" t="s">
        <v>3801</v>
      </c>
      <c r="P2176" s="130">
        <v>43830</v>
      </c>
      <c r="Q2176" s="126" t="s">
        <v>3664</v>
      </c>
      <c r="R2176" s="126"/>
    </row>
    <row r="2177" spans="1:18" s="34" customFormat="1" ht="60" hidden="1" customHeight="1" outlineLevel="4" x14ac:dyDescent="0.25">
      <c r="A2177" s="110">
        <v>3</v>
      </c>
      <c r="B2177" s="121" t="s">
        <v>2996</v>
      </c>
      <c r="C2177" s="106" t="s">
        <v>2408</v>
      </c>
      <c r="D2177" s="122">
        <v>50</v>
      </c>
      <c r="E2177" s="110" t="s">
        <v>4238</v>
      </c>
      <c r="F2177" s="122">
        <v>212000</v>
      </c>
      <c r="G2177" s="122">
        <v>212000</v>
      </c>
      <c r="H2177" s="122">
        <v>0</v>
      </c>
      <c r="I2177" s="123">
        <f t="shared" si="124"/>
        <v>0</v>
      </c>
      <c r="J2177" s="106" t="s">
        <v>3029</v>
      </c>
      <c r="K2177" s="106" t="s">
        <v>3030</v>
      </c>
      <c r="L2177" s="106" t="s">
        <v>842</v>
      </c>
      <c r="M2177" s="126"/>
      <c r="N2177" s="124">
        <v>43542</v>
      </c>
      <c r="O2177" s="125" t="s">
        <v>3824</v>
      </c>
      <c r="P2177" s="124">
        <v>43830</v>
      </c>
      <c r="Q2177" s="125" t="s">
        <v>3664</v>
      </c>
      <c r="R2177" s="126"/>
    </row>
    <row r="2178" spans="1:18" s="34" customFormat="1" ht="45" hidden="1" customHeight="1" outlineLevel="4" x14ac:dyDescent="0.25">
      <c r="A2178" s="110">
        <v>4</v>
      </c>
      <c r="B2178" s="121" t="s">
        <v>2997</v>
      </c>
      <c r="C2178" s="106" t="s">
        <v>2408</v>
      </c>
      <c r="D2178" s="122">
        <v>920</v>
      </c>
      <c r="E2178" s="110" t="s">
        <v>724</v>
      </c>
      <c r="F2178" s="122">
        <v>507104.00000000006</v>
      </c>
      <c r="G2178" s="122">
        <v>473800</v>
      </c>
      <c r="H2178" s="122">
        <v>33304.000000000058</v>
      </c>
      <c r="I2178" s="123">
        <f t="shared" si="124"/>
        <v>7.0291262135922447E-2</v>
      </c>
      <c r="J2178" s="106" t="s">
        <v>3029</v>
      </c>
      <c r="K2178" s="106" t="s">
        <v>3033</v>
      </c>
      <c r="L2178" s="106" t="s">
        <v>842</v>
      </c>
      <c r="M2178" s="126"/>
      <c r="N2178" s="130">
        <v>43530</v>
      </c>
      <c r="O2178" s="126" t="s">
        <v>3807</v>
      </c>
      <c r="P2178" s="130">
        <v>43830</v>
      </c>
      <c r="Q2178" s="126" t="s">
        <v>3664</v>
      </c>
      <c r="R2178" s="126"/>
    </row>
    <row r="2179" spans="1:18" s="34" customFormat="1" ht="30" hidden="1" customHeight="1" outlineLevel="4" x14ac:dyDescent="0.25">
      <c r="A2179" s="110">
        <v>5</v>
      </c>
      <c r="B2179" s="121" t="s">
        <v>2998</v>
      </c>
      <c r="C2179" s="106" t="s">
        <v>2408</v>
      </c>
      <c r="D2179" s="122">
        <v>428</v>
      </c>
      <c r="E2179" s="110" t="s">
        <v>724</v>
      </c>
      <c r="F2179" s="122">
        <v>2676712</v>
      </c>
      <c r="G2179" s="122">
        <v>2503800</v>
      </c>
      <c r="H2179" s="122">
        <v>172912</v>
      </c>
      <c r="I2179" s="123">
        <f t="shared" si="124"/>
        <v>6.9059829059829062E-2</v>
      </c>
      <c r="J2179" s="106" t="s">
        <v>3034</v>
      </c>
      <c r="K2179" s="106" t="s">
        <v>3035</v>
      </c>
      <c r="L2179" s="106" t="s">
        <v>842</v>
      </c>
      <c r="M2179" s="263">
        <v>119654</v>
      </c>
      <c r="N2179" s="264">
        <v>43509</v>
      </c>
      <c r="O2179" s="263" t="s">
        <v>3708</v>
      </c>
      <c r="P2179" s="264">
        <v>43830</v>
      </c>
      <c r="Q2179" s="263" t="s">
        <v>3664</v>
      </c>
      <c r="R2179" s="263" t="s">
        <v>4759</v>
      </c>
    </row>
    <row r="2180" spans="1:18" s="34" customFormat="1" ht="30" hidden="1" customHeight="1" outlineLevel="4" x14ac:dyDescent="0.25">
      <c r="A2180" s="110">
        <v>6</v>
      </c>
      <c r="B2180" s="121" t="s">
        <v>2999</v>
      </c>
      <c r="C2180" s="106" t="s">
        <v>2408</v>
      </c>
      <c r="D2180" s="122">
        <v>2030</v>
      </c>
      <c r="E2180" s="110" t="s">
        <v>724</v>
      </c>
      <c r="F2180" s="122">
        <v>1032864</v>
      </c>
      <c r="G2180" s="122">
        <v>1000790</v>
      </c>
      <c r="H2180" s="122">
        <v>32074</v>
      </c>
      <c r="I2180" s="123">
        <f t="shared" si="124"/>
        <v>3.204868154158215E-2</v>
      </c>
      <c r="J2180" s="106" t="s">
        <v>3034</v>
      </c>
      <c r="K2180" s="106" t="s">
        <v>3035</v>
      </c>
      <c r="L2180" s="106" t="s">
        <v>842</v>
      </c>
      <c r="M2180" s="263">
        <v>119654</v>
      </c>
      <c r="N2180" s="264">
        <v>43509</v>
      </c>
      <c r="O2180" s="263" t="s">
        <v>3708</v>
      </c>
      <c r="P2180" s="264">
        <v>43830</v>
      </c>
      <c r="Q2180" s="263" t="s">
        <v>3664</v>
      </c>
      <c r="R2180" s="263" t="s">
        <v>4759</v>
      </c>
    </row>
    <row r="2181" spans="1:18" s="34" customFormat="1" ht="30" hidden="1" customHeight="1" outlineLevel="4" x14ac:dyDescent="0.25">
      <c r="A2181" s="110">
        <v>7</v>
      </c>
      <c r="B2181" s="121" t="s">
        <v>3000</v>
      </c>
      <c r="C2181" s="106" t="s">
        <v>2408</v>
      </c>
      <c r="D2181" s="122">
        <v>400</v>
      </c>
      <c r="E2181" s="110" t="s">
        <v>724</v>
      </c>
      <c r="F2181" s="122">
        <v>750479.99999999988</v>
      </c>
      <c r="G2181" s="122">
        <v>720000</v>
      </c>
      <c r="H2181" s="122">
        <v>30479.999999999884</v>
      </c>
      <c r="I2181" s="123">
        <f t="shared" si="124"/>
        <v>4.2333333333333174E-2</v>
      </c>
      <c r="J2181" s="106" t="s">
        <v>3029</v>
      </c>
      <c r="K2181" s="106" t="s">
        <v>3035</v>
      </c>
      <c r="L2181" s="106" t="s">
        <v>842</v>
      </c>
      <c r="M2181" s="126"/>
      <c r="N2181" s="130">
        <v>43530</v>
      </c>
      <c r="O2181" s="126" t="s">
        <v>3806</v>
      </c>
      <c r="P2181" s="130">
        <v>43830</v>
      </c>
      <c r="Q2181" s="126" t="s">
        <v>3664</v>
      </c>
      <c r="R2181" s="126"/>
    </row>
    <row r="2182" spans="1:18" s="34" customFormat="1" ht="30" hidden="1" customHeight="1" outlineLevel="4" x14ac:dyDescent="0.25">
      <c r="A2182" s="110">
        <v>8</v>
      </c>
      <c r="B2182" s="121" t="s">
        <v>3001</v>
      </c>
      <c r="C2182" s="106" t="s">
        <v>2408</v>
      </c>
      <c r="D2182" s="122">
        <v>65</v>
      </c>
      <c r="E2182" s="110" t="s">
        <v>4238</v>
      </c>
      <c r="F2182" s="122">
        <v>378950</v>
      </c>
      <c r="G2182" s="122">
        <v>377000</v>
      </c>
      <c r="H2182" s="122">
        <v>1950</v>
      </c>
      <c r="I2182" s="123">
        <f t="shared" si="124"/>
        <v>5.1724137931034482E-3</v>
      </c>
      <c r="J2182" s="106" t="s">
        <v>3029</v>
      </c>
      <c r="K2182" s="106" t="s">
        <v>2530</v>
      </c>
      <c r="L2182" s="106" t="s">
        <v>842</v>
      </c>
      <c r="M2182" s="126"/>
      <c r="N2182" s="130">
        <v>43535</v>
      </c>
      <c r="O2182" s="126" t="s">
        <v>3802</v>
      </c>
      <c r="P2182" s="130">
        <v>43830</v>
      </c>
      <c r="Q2182" s="126" t="s">
        <v>3664</v>
      </c>
      <c r="R2182" s="126"/>
    </row>
    <row r="2183" spans="1:18" s="34" customFormat="1" ht="30" hidden="1" customHeight="1" outlineLevel="4" x14ac:dyDescent="0.25">
      <c r="A2183" s="110">
        <v>9</v>
      </c>
      <c r="B2183" s="121" t="s">
        <v>3002</v>
      </c>
      <c r="C2183" s="106" t="s">
        <v>2408</v>
      </c>
      <c r="D2183" s="122">
        <v>990</v>
      </c>
      <c r="E2183" s="110" t="s">
        <v>724</v>
      </c>
      <c r="F2183" s="122">
        <v>2085157.8000000003</v>
      </c>
      <c r="G2183" s="122">
        <v>1930500</v>
      </c>
      <c r="H2183" s="122">
        <v>154657.80000000028</v>
      </c>
      <c r="I2183" s="123">
        <f t="shared" si="124"/>
        <v>8.0112820512820662E-2</v>
      </c>
      <c r="J2183" s="106" t="s">
        <v>3034</v>
      </c>
      <c r="K2183" s="106" t="s">
        <v>3035</v>
      </c>
      <c r="L2183" s="106" t="s">
        <v>842</v>
      </c>
      <c r="M2183" s="263">
        <v>119654</v>
      </c>
      <c r="N2183" s="264">
        <v>43509</v>
      </c>
      <c r="O2183" s="263" t="s">
        <v>3708</v>
      </c>
      <c r="P2183" s="264">
        <v>43830</v>
      </c>
      <c r="Q2183" s="263" t="s">
        <v>3664</v>
      </c>
      <c r="R2183" s="263" t="s">
        <v>4759</v>
      </c>
    </row>
    <row r="2184" spans="1:18" s="34" customFormat="1" ht="30" hidden="1" customHeight="1" outlineLevel="4" x14ac:dyDescent="0.25">
      <c r="A2184" s="110">
        <v>10</v>
      </c>
      <c r="B2184" s="121" t="s">
        <v>3003</v>
      </c>
      <c r="C2184" s="106" t="s">
        <v>2408</v>
      </c>
      <c r="D2184" s="122">
        <v>230</v>
      </c>
      <c r="E2184" s="110" t="s">
        <v>724</v>
      </c>
      <c r="F2184" s="122">
        <v>585120</v>
      </c>
      <c r="G2184" s="122">
        <v>584200</v>
      </c>
      <c r="H2184" s="122">
        <v>920</v>
      </c>
      <c r="I2184" s="123">
        <f t="shared" si="124"/>
        <v>1.5748031496062992E-3</v>
      </c>
      <c r="J2184" s="106" t="s">
        <v>3036</v>
      </c>
      <c r="K2184" s="106" t="s">
        <v>3030</v>
      </c>
      <c r="L2184" s="106" t="s">
        <v>842</v>
      </c>
      <c r="M2184" s="126"/>
      <c r="N2184" s="124">
        <v>43543</v>
      </c>
      <c r="O2184" s="125" t="s">
        <v>3818</v>
      </c>
      <c r="P2184" s="124">
        <v>43830</v>
      </c>
      <c r="Q2184" s="125" t="s">
        <v>3664</v>
      </c>
      <c r="R2184" s="126"/>
    </row>
    <row r="2185" spans="1:18" s="34" customFormat="1" ht="30" hidden="1" customHeight="1" outlineLevel="4" x14ac:dyDescent="0.25">
      <c r="A2185" s="110">
        <v>11</v>
      </c>
      <c r="B2185" s="121" t="s">
        <v>3004</v>
      </c>
      <c r="C2185" s="106" t="s">
        <v>2408</v>
      </c>
      <c r="D2185" s="122">
        <v>476</v>
      </c>
      <c r="E2185" s="110" t="s">
        <v>724</v>
      </c>
      <c r="F2185" s="122">
        <v>1513680</v>
      </c>
      <c r="G2185" s="122">
        <v>1404200</v>
      </c>
      <c r="H2185" s="122">
        <v>109480</v>
      </c>
      <c r="I2185" s="123">
        <f t="shared" si="124"/>
        <v>7.796610169491526E-2</v>
      </c>
      <c r="J2185" s="106" t="s">
        <v>3034</v>
      </c>
      <c r="K2185" s="106" t="s">
        <v>3035</v>
      </c>
      <c r="L2185" s="106" t="s">
        <v>842</v>
      </c>
      <c r="M2185" s="263">
        <v>119654</v>
      </c>
      <c r="N2185" s="264">
        <v>43509</v>
      </c>
      <c r="O2185" s="263" t="s">
        <v>3708</v>
      </c>
      <c r="P2185" s="264">
        <v>43830</v>
      </c>
      <c r="Q2185" s="263" t="s">
        <v>3664</v>
      </c>
      <c r="R2185" s="263" t="s">
        <v>4759</v>
      </c>
    </row>
    <row r="2186" spans="1:18" s="34" customFormat="1" ht="30" hidden="1" customHeight="1" outlineLevel="4" x14ac:dyDescent="0.25">
      <c r="A2186" s="110">
        <v>12</v>
      </c>
      <c r="B2186" s="121" t="s">
        <v>3005</v>
      </c>
      <c r="C2186" s="106" t="s">
        <v>2408</v>
      </c>
      <c r="D2186" s="122">
        <v>850</v>
      </c>
      <c r="E2186" s="110" t="s">
        <v>724</v>
      </c>
      <c r="F2186" s="122">
        <v>1091111</v>
      </c>
      <c r="G2186" s="122">
        <v>1011500</v>
      </c>
      <c r="H2186" s="122">
        <v>79611</v>
      </c>
      <c r="I2186" s="123">
        <f t="shared" si="124"/>
        <v>7.8705882352941181E-2</v>
      </c>
      <c r="J2186" s="106" t="s">
        <v>3034</v>
      </c>
      <c r="K2186" s="106" t="s">
        <v>3035</v>
      </c>
      <c r="L2186" s="106" t="s">
        <v>842</v>
      </c>
      <c r="M2186" s="263">
        <v>119654</v>
      </c>
      <c r="N2186" s="264">
        <v>43509</v>
      </c>
      <c r="O2186" s="263" t="s">
        <v>3708</v>
      </c>
      <c r="P2186" s="264">
        <v>43830</v>
      </c>
      <c r="Q2186" s="263" t="s">
        <v>3664</v>
      </c>
      <c r="R2186" s="263" t="s">
        <v>4759</v>
      </c>
    </row>
    <row r="2187" spans="1:18" s="34" customFormat="1" ht="30" hidden="1" customHeight="1" outlineLevel="4" x14ac:dyDescent="0.25">
      <c r="A2187" s="110">
        <v>13</v>
      </c>
      <c r="B2187" s="121" t="s">
        <v>3006</v>
      </c>
      <c r="C2187" s="106" t="s">
        <v>2408</v>
      </c>
      <c r="D2187" s="122">
        <v>55</v>
      </c>
      <c r="E2187" s="110" t="s">
        <v>724</v>
      </c>
      <c r="F2187" s="122">
        <v>99110</v>
      </c>
      <c r="G2187" s="122">
        <v>99000</v>
      </c>
      <c r="H2187" s="122">
        <v>110</v>
      </c>
      <c r="I2187" s="123">
        <f t="shared" si="124"/>
        <v>1.1111111111111111E-3</v>
      </c>
      <c r="J2187" s="106" t="s">
        <v>3036</v>
      </c>
      <c r="K2187" s="106" t="s">
        <v>3030</v>
      </c>
      <c r="L2187" s="106" t="s">
        <v>842</v>
      </c>
      <c r="M2187" s="126"/>
      <c r="N2187" s="124">
        <v>43543</v>
      </c>
      <c r="O2187" s="125" t="s">
        <v>3818</v>
      </c>
      <c r="P2187" s="124">
        <v>43830</v>
      </c>
      <c r="Q2187" s="125" t="s">
        <v>3664</v>
      </c>
      <c r="R2187" s="126"/>
    </row>
    <row r="2188" spans="1:18" s="34" customFormat="1" ht="30" hidden="1" customHeight="1" outlineLevel="4" x14ac:dyDescent="0.25">
      <c r="A2188" s="110">
        <v>14</v>
      </c>
      <c r="B2188" s="121" t="s">
        <v>3007</v>
      </c>
      <c r="C2188" s="106" t="s">
        <v>2408</v>
      </c>
      <c r="D2188" s="122">
        <v>54</v>
      </c>
      <c r="E2188" s="110" t="s">
        <v>724</v>
      </c>
      <c r="F2188" s="122">
        <v>325041.12</v>
      </c>
      <c r="G2188" s="122">
        <v>270000</v>
      </c>
      <c r="H2188" s="122">
        <v>55041.119999999995</v>
      </c>
      <c r="I2188" s="123">
        <f t="shared" si="124"/>
        <v>0.20385599999999998</v>
      </c>
      <c r="J2188" s="106" t="s">
        <v>3029</v>
      </c>
      <c r="K2188" s="106" t="s">
        <v>3030</v>
      </c>
      <c r="L2188" s="106" t="s">
        <v>842</v>
      </c>
      <c r="M2188" s="126"/>
      <c r="N2188" s="124">
        <v>43542</v>
      </c>
      <c r="O2188" s="125" t="s">
        <v>3824</v>
      </c>
      <c r="P2188" s="124">
        <v>43830</v>
      </c>
      <c r="Q2188" s="125" t="s">
        <v>3664</v>
      </c>
      <c r="R2188" s="126"/>
    </row>
    <row r="2189" spans="1:18" ht="30" customHeight="1" outlineLevel="4" x14ac:dyDescent="0.25">
      <c r="A2189" s="110">
        <v>15</v>
      </c>
      <c r="B2189" s="121" t="s">
        <v>3008</v>
      </c>
      <c r="C2189" s="106" t="s">
        <v>2408</v>
      </c>
      <c r="D2189" s="54">
        <v>37</v>
      </c>
      <c r="E2189" s="53" t="s">
        <v>724</v>
      </c>
      <c r="F2189" s="54">
        <v>168646</v>
      </c>
      <c r="G2189" s="98"/>
      <c r="H2189" s="98"/>
      <c r="I2189" s="55" t="e">
        <f t="shared" si="124"/>
        <v>#DIV/0!</v>
      </c>
      <c r="J2189" s="56"/>
      <c r="K2189" s="56"/>
      <c r="L2189" s="56" t="s">
        <v>849</v>
      </c>
      <c r="M2189" s="59"/>
    </row>
    <row r="2190" spans="1:18" ht="30" customHeight="1" outlineLevel="4" x14ac:dyDescent="0.25">
      <c r="A2190" s="110">
        <v>16</v>
      </c>
      <c r="B2190" s="121" t="s">
        <v>3009</v>
      </c>
      <c r="C2190" s="106" t="s">
        <v>2408</v>
      </c>
      <c r="D2190" s="54">
        <v>9</v>
      </c>
      <c r="E2190" s="53" t="s">
        <v>724</v>
      </c>
      <c r="F2190" s="54">
        <v>33390</v>
      </c>
      <c r="G2190" s="98"/>
      <c r="H2190" s="98"/>
      <c r="I2190" s="55" t="e">
        <f t="shared" si="124"/>
        <v>#DIV/0!</v>
      </c>
      <c r="J2190" s="56"/>
      <c r="K2190" s="56"/>
      <c r="L2190" s="56" t="s">
        <v>849</v>
      </c>
      <c r="M2190" s="59"/>
    </row>
    <row r="2191" spans="1:18" ht="30" customHeight="1" outlineLevel="4" x14ac:dyDescent="0.25">
      <c r="A2191" s="110">
        <v>17</v>
      </c>
      <c r="B2191" s="121" t="s">
        <v>3010</v>
      </c>
      <c r="C2191" s="106" t="s">
        <v>2408</v>
      </c>
      <c r="D2191" s="54">
        <v>17</v>
      </c>
      <c r="E2191" s="53" t="s">
        <v>724</v>
      </c>
      <c r="F2191" s="54">
        <v>27030</v>
      </c>
      <c r="G2191" s="98"/>
      <c r="H2191" s="98"/>
      <c r="I2191" s="55" t="e">
        <f t="shared" si="124"/>
        <v>#DIV/0!</v>
      </c>
      <c r="J2191" s="56"/>
      <c r="K2191" s="56"/>
      <c r="L2191" s="56" t="s">
        <v>849</v>
      </c>
      <c r="M2191" s="59"/>
    </row>
    <row r="2192" spans="1:18" ht="30" customHeight="1" outlineLevel="4" x14ac:dyDescent="0.25">
      <c r="A2192" s="110">
        <v>18</v>
      </c>
      <c r="B2192" s="121" t="s">
        <v>3011</v>
      </c>
      <c r="C2192" s="106" t="s">
        <v>2408</v>
      </c>
      <c r="D2192" s="54">
        <v>10</v>
      </c>
      <c r="E2192" s="53" t="s">
        <v>724</v>
      </c>
      <c r="F2192" s="54">
        <v>15370</v>
      </c>
      <c r="G2192" s="98"/>
      <c r="H2192" s="98"/>
      <c r="I2192" s="55" t="e">
        <f t="shared" si="124"/>
        <v>#DIV/0!</v>
      </c>
      <c r="J2192" s="56"/>
      <c r="K2192" s="56"/>
      <c r="L2192" s="56" t="s">
        <v>849</v>
      </c>
      <c r="M2192" s="59"/>
    </row>
    <row r="2193" spans="1:18" s="34" customFormat="1" ht="45" hidden="1" customHeight="1" outlineLevel="4" x14ac:dyDescent="0.25">
      <c r="A2193" s="110">
        <v>19</v>
      </c>
      <c r="B2193" s="121" t="s">
        <v>3012</v>
      </c>
      <c r="C2193" s="106" t="s">
        <v>2806</v>
      </c>
      <c r="D2193" s="122">
        <v>50</v>
      </c>
      <c r="E2193" s="122" t="s">
        <v>757</v>
      </c>
      <c r="F2193" s="122">
        <v>82150</v>
      </c>
      <c r="G2193" s="122">
        <v>82000</v>
      </c>
      <c r="H2193" s="122">
        <v>150</v>
      </c>
      <c r="I2193" s="123">
        <f t="shared" si="124"/>
        <v>1.8292682926829269E-3</v>
      </c>
      <c r="J2193" s="106" t="s">
        <v>3037</v>
      </c>
      <c r="K2193" s="106" t="s">
        <v>3033</v>
      </c>
      <c r="L2193" s="106" t="s">
        <v>840</v>
      </c>
      <c r="M2193" s="126"/>
      <c r="N2193" s="124">
        <v>43572</v>
      </c>
      <c r="O2193" s="125" t="s">
        <v>3935</v>
      </c>
      <c r="P2193" s="124">
        <v>43830</v>
      </c>
      <c r="Q2193" s="125" t="s">
        <v>3744</v>
      </c>
      <c r="R2193" s="126"/>
    </row>
    <row r="2194" spans="1:18" s="34" customFormat="1" ht="45" hidden="1" customHeight="1" outlineLevel="4" x14ac:dyDescent="0.25">
      <c r="A2194" s="110">
        <v>20</v>
      </c>
      <c r="B2194" s="121" t="s">
        <v>3013</v>
      </c>
      <c r="C2194" s="106" t="s">
        <v>2806</v>
      </c>
      <c r="D2194" s="122">
        <v>324</v>
      </c>
      <c r="E2194" s="110" t="s">
        <v>724</v>
      </c>
      <c r="F2194" s="122">
        <v>248650.56000000003</v>
      </c>
      <c r="G2194" s="122">
        <v>206712</v>
      </c>
      <c r="H2194" s="122">
        <v>41938.560000000027</v>
      </c>
      <c r="I2194" s="123">
        <f t="shared" si="124"/>
        <v>0.20288401253918509</v>
      </c>
      <c r="J2194" s="106" t="s">
        <v>3037</v>
      </c>
      <c r="K2194" s="106" t="s">
        <v>3033</v>
      </c>
      <c r="L2194" s="106" t="s">
        <v>840</v>
      </c>
      <c r="M2194" s="126"/>
      <c r="N2194" s="124">
        <v>43572</v>
      </c>
      <c r="O2194" s="125" t="s">
        <v>3935</v>
      </c>
      <c r="P2194" s="124">
        <v>43830</v>
      </c>
      <c r="Q2194" s="125" t="s">
        <v>3744</v>
      </c>
      <c r="R2194" s="126"/>
    </row>
    <row r="2195" spans="1:18" s="34" customFormat="1" ht="45" hidden="1" customHeight="1" outlineLevel="4" x14ac:dyDescent="0.25">
      <c r="A2195" s="110">
        <v>21</v>
      </c>
      <c r="B2195" s="121" t="s">
        <v>3014</v>
      </c>
      <c r="C2195" s="106" t="s">
        <v>2806</v>
      </c>
      <c r="D2195" s="122">
        <v>12</v>
      </c>
      <c r="E2195" s="110" t="s">
        <v>724</v>
      </c>
      <c r="F2195" s="122">
        <v>22259.999999999996</v>
      </c>
      <c r="G2195" s="122">
        <v>22260</v>
      </c>
      <c r="H2195" s="122">
        <v>0</v>
      </c>
      <c r="I2195" s="123">
        <f t="shared" si="124"/>
        <v>0</v>
      </c>
      <c r="J2195" s="106" t="s">
        <v>3038</v>
      </c>
      <c r="K2195" s="106" t="s">
        <v>3033</v>
      </c>
      <c r="L2195" s="106" t="s">
        <v>840</v>
      </c>
      <c r="M2195" s="126"/>
      <c r="N2195" s="124">
        <v>43570</v>
      </c>
      <c r="O2195" s="125" t="s">
        <v>3944</v>
      </c>
      <c r="P2195" s="124">
        <v>43830</v>
      </c>
      <c r="Q2195" s="125" t="s">
        <v>3744</v>
      </c>
      <c r="R2195" s="126"/>
    </row>
    <row r="2196" spans="1:18" s="34" customFormat="1" ht="45" hidden="1" customHeight="1" outlineLevel="4" x14ac:dyDescent="0.25">
      <c r="A2196" s="110">
        <v>22</v>
      </c>
      <c r="B2196" s="121" t="s">
        <v>3015</v>
      </c>
      <c r="C2196" s="106" t="s">
        <v>2806</v>
      </c>
      <c r="D2196" s="122">
        <v>14</v>
      </c>
      <c r="E2196" s="110" t="s">
        <v>724</v>
      </c>
      <c r="F2196" s="122">
        <v>22260</v>
      </c>
      <c r="G2196" s="122">
        <v>22260</v>
      </c>
      <c r="H2196" s="122">
        <v>0</v>
      </c>
      <c r="I2196" s="123">
        <f t="shared" si="124"/>
        <v>0</v>
      </c>
      <c r="J2196" s="106" t="s">
        <v>3038</v>
      </c>
      <c r="K2196" s="106" t="s">
        <v>3033</v>
      </c>
      <c r="L2196" s="106" t="s">
        <v>840</v>
      </c>
      <c r="M2196" s="126"/>
      <c r="N2196" s="124">
        <v>43570</v>
      </c>
      <c r="O2196" s="125" t="s">
        <v>3944</v>
      </c>
      <c r="P2196" s="124">
        <v>43830</v>
      </c>
      <c r="Q2196" s="125" t="s">
        <v>3744</v>
      </c>
      <c r="R2196" s="126"/>
    </row>
    <row r="2197" spans="1:18" ht="45" hidden="1" customHeight="1" outlineLevel="4" x14ac:dyDescent="0.25">
      <c r="A2197" s="110">
        <v>23</v>
      </c>
      <c r="B2197" s="121" t="s">
        <v>3016</v>
      </c>
      <c r="C2197" s="106" t="s">
        <v>2806</v>
      </c>
      <c r="D2197" s="54">
        <v>51</v>
      </c>
      <c r="E2197" s="53" t="s">
        <v>4238</v>
      </c>
      <c r="F2197" s="54">
        <v>216240</v>
      </c>
      <c r="G2197" s="98">
        <v>216240</v>
      </c>
      <c r="H2197" s="122">
        <f>F2197-G2197</f>
        <v>0</v>
      </c>
      <c r="I2197" s="55">
        <f t="shared" si="124"/>
        <v>0</v>
      </c>
      <c r="J2197" s="304" t="s">
        <v>4872</v>
      </c>
      <c r="K2197" s="309" t="s">
        <v>3040</v>
      </c>
      <c r="L2197" s="56" t="s">
        <v>845</v>
      </c>
      <c r="M2197" s="59"/>
      <c r="N2197" s="57">
        <v>43648</v>
      </c>
      <c r="O2197" s="58" t="s">
        <v>4873</v>
      </c>
      <c r="P2197" s="58" t="s">
        <v>3964</v>
      </c>
      <c r="Q2197" s="58" t="s">
        <v>3701</v>
      </c>
    </row>
    <row r="2198" spans="1:18" s="34" customFormat="1" ht="30" hidden="1" customHeight="1" outlineLevel="4" x14ac:dyDescent="0.25">
      <c r="A2198" s="110">
        <v>24</v>
      </c>
      <c r="B2198" s="121" t="s">
        <v>3017</v>
      </c>
      <c r="C2198" s="106" t="s">
        <v>2806</v>
      </c>
      <c r="D2198" s="122">
        <v>126</v>
      </c>
      <c r="E2198" s="110" t="s">
        <v>4238</v>
      </c>
      <c r="F2198" s="122">
        <v>2938320</v>
      </c>
      <c r="G2198" s="122">
        <v>2016000</v>
      </c>
      <c r="H2198" s="122">
        <v>922320</v>
      </c>
      <c r="I2198" s="123">
        <f t="shared" si="124"/>
        <v>0.45750000000000002</v>
      </c>
      <c r="J2198" s="106" t="s">
        <v>3039</v>
      </c>
      <c r="K2198" s="106" t="s">
        <v>3040</v>
      </c>
      <c r="L2198" s="106" t="s">
        <v>845</v>
      </c>
      <c r="M2198" s="126"/>
      <c r="N2198" s="124">
        <v>43615</v>
      </c>
      <c r="O2198" s="125" t="s">
        <v>4276</v>
      </c>
      <c r="P2198" s="125" t="s">
        <v>3964</v>
      </c>
      <c r="Q2198" s="125" t="s">
        <v>3701</v>
      </c>
      <c r="R2198" s="126"/>
    </row>
    <row r="2199" spans="1:18" s="34" customFormat="1" ht="30" hidden="1" customHeight="1" outlineLevel="4" x14ac:dyDescent="0.25">
      <c r="A2199" s="110">
        <v>25</v>
      </c>
      <c r="B2199" s="121" t="s">
        <v>3018</v>
      </c>
      <c r="C2199" s="106" t="s">
        <v>2806</v>
      </c>
      <c r="D2199" s="122">
        <v>60</v>
      </c>
      <c r="E2199" s="110" t="s">
        <v>4238</v>
      </c>
      <c r="F2199" s="122">
        <v>1272000</v>
      </c>
      <c r="G2199" s="122">
        <v>960000</v>
      </c>
      <c r="H2199" s="122">
        <v>312000</v>
      </c>
      <c r="I2199" s="123">
        <f t="shared" si="124"/>
        <v>0.32500000000000001</v>
      </c>
      <c r="J2199" s="106" t="s">
        <v>3039</v>
      </c>
      <c r="K2199" s="106" t="s">
        <v>3040</v>
      </c>
      <c r="L2199" s="106" t="s">
        <v>845</v>
      </c>
      <c r="M2199" s="126"/>
      <c r="N2199" s="124">
        <v>43615</v>
      </c>
      <c r="O2199" s="125" t="s">
        <v>4276</v>
      </c>
      <c r="P2199" s="125" t="s">
        <v>3964</v>
      </c>
      <c r="Q2199" s="125" t="s">
        <v>3701</v>
      </c>
      <c r="R2199" s="126"/>
    </row>
    <row r="2200" spans="1:18" ht="30" hidden="1" customHeight="1" outlineLevel="4" x14ac:dyDescent="0.25">
      <c r="A2200" s="110">
        <v>26</v>
      </c>
      <c r="B2200" s="121" t="s">
        <v>3019</v>
      </c>
      <c r="C2200" s="106" t="s">
        <v>2806</v>
      </c>
      <c r="D2200" s="54">
        <v>104</v>
      </c>
      <c r="E2200" s="53" t="s">
        <v>724</v>
      </c>
      <c r="F2200" s="54">
        <v>57324.800000000003</v>
      </c>
      <c r="G2200" s="98">
        <v>57304</v>
      </c>
      <c r="H2200" s="122">
        <f>F2200-G2200</f>
        <v>20.80000000000291</v>
      </c>
      <c r="I2200" s="55">
        <f t="shared" si="124"/>
        <v>3.6297640653362609E-4</v>
      </c>
      <c r="J2200" s="304" t="s">
        <v>4872</v>
      </c>
      <c r="K2200" s="309" t="s">
        <v>3040</v>
      </c>
      <c r="L2200" s="56" t="s">
        <v>845</v>
      </c>
      <c r="M2200" s="59"/>
      <c r="N2200" s="57">
        <v>43648</v>
      </c>
      <c r="O2200" s="58" t="s">
        <v>4873</v>
      </c>
      <c r="P2200" s="58" t="s">
        <v>3964</v>
      </c>
      <c r="Q2200" s="58" t="s">
        <v>3701</v>
      </c>
    </row>
    <row r="2201" spans="1:18" s="34" customFormat="1" ht="30" hidden="1" customHeight="1" outlineLevel="4" x14ac:dyDescent="0.25">
      <c r="A2201" s="110">
        <v>27</v>
      </c>
      <c r="B2201" s="121" t="s">
        <v>3020</v>
      </c>
      <c r="C2201" s="106" t="s">
        <v>2806</v>
      </c>
      <c r="D2201" s="122">
        <v>99</v>
      </c>
      <c r="E2201" s="110" t="s">
        <v>724</v>
      </c>
      <c r="F2201" s="122">
        <v>272844</v>
      </c>
      <c r="G2201" s="127">
        <v>245520</v>
      </c>
      <c r="H2201" s="127">
        <f>F2201-G2201</f>
        <v>27324</v>
      </c>
      <c r="I2201" s="123">
        <f t="shared" si="124"/>
        <v>0.11129032258064517</v>
      </c>
      <c r="J2201" s="106" t="s">
        <v>4749</v>
      </c>
      <c r="K2201" s="106" t="s">
        <v>3040</v>
      </c>
      <c r="L2201" s="106" t="s">
        <v>845</v>
      </c>
      <c r="M2201" s="126"/>
      <c r="N2201" s="124">
        <v>43636</v>
      </c>
      <c r="O2201" s="125" t="s">
        <v>4750</v>
      </c>
      <c r="P2201" s="125" t="s">
        <v>3964</v>
      </c>
      <c r="Q2201" s="125" t="s">
        <v>3701</v>
      </c>
      <c r="R2201" s="126"/>
    </row>
    <row r="2202" spans="1:18" s="34" customFormat="1" ht="30" hidden="1" customHeight="1" outlineLevel="4" x14ac:dyDescent="0.25">
      <c r="A2202" s="110">
        <v>28</v>
      </c>
      <c r="B2202" s="121" t="s">
        <v>3021</v>
      </c>
      <c r="C2202" s="106" t="s">
        <v>2806</v>
      </c>
      <c r="D2202" s="122">
        <v>275</v>
      </c>
      <c r="E2202" s="110" t="s">
        <v>724</v>
      </c>
      <c r="F2202" s="122">
        <v>553850</v>
      </c>
      <c r="G2202" s="122">
        <v>550000</v>
      </c>
      <c r="H2202" s="122">
        <v>3850</v>
      </c>
      <c r="I2202" s="123">
        <f t="shared" si="124"/>
        <v>7.0000000000000001E-3</v>
      </c>
      <c r="J2202" s="106" t="s">
        <v>3039</v>
      </c>
      <c r="K2202" s="106" t="s">
        <v>3035</v>
      </c>
      <c r="L2202" s="106" t="s">
        <v>845</v>
      </c>
      <c r="M2202" s="126"/>
      <c r="N2202" s="124">
        <v>43615</v>
      </c>
      <c r="O2202" s="125" t="s">
        <v>4010</v>
      </c>
      <c r="P2202" s="125" t="s">
        <v>3964</v>
      </c>
      <c r="Q2202" s="125" t="s">
        <v>3701</v>
      </c>
      <c r="R2202" s="126"/>
    </row>
    <row r="2203" spans="1:18" ht="30" hidden="1" customHeight="1" outlineLevel="4" x14ac:dyDescent="0.25">
      <c r="A2203" s="110">
        <v>29</v>
      </c>
      <c r="B2203" s="121" t="s">
        <v>3022</v>
      </c>
      <c r="C2203" s="106" t="s">
        <v>2806</v>
      </c>
      <c r="D2203" s="54">
        <v>270</v>
      </c>
      <c r="E2203" s="53" t="s">
        <v>724</v>
      </c>
      <c r="F2203" s="54">
        <v>457920</v>
      </c>
      <c r="G2203" s="98">
        <v>457920</v>
      </c>
      <c r="H2203" s="122">
        <f>F2203-G2203</f>
        <v>0</v>
      </c>
      <c r="I2203" s="55">
        <f t="shared" si="124"/>
        <v>0</v>
      </c>
      <c r="J2203" s="304" t="s">
        <v>4872</v>
      </c>
      <c r="K2203" s="309" t="s">
        <v>3040</v>
      </c>
      <c r="L2203" s="56" t="s">
        <v>845</v>
      </c>
      <c r="M2203" s="59"/>
      <c r="N2203" s="57">
        <v>43648</v>
      </c>
      <c r="O2203" s="58" t="s">
        <v>4873</v>
      </c>
      <c r="P2203" s="58" t="s">
        <v>3964</v>
      </c>
      <c r="Q2203" s="58" t="s">
        <v>3701</v>
      </c>
    </row>
    <row r="2204" spans="1:18" s="34" customFormat="1" ht="30" hidden="1" customHeight="1" outlineLevel="4" x14ac:dyDescent="0.25">
      <c r="A2204" s="110">
        <v>30</v>
      </c>
      <c r="B2204" s="121" t="s">
        <v>3023</v>
      </c>
      <c r="C2204" s="106" t="s">
        <v>2806</v>
      </c>
      <c r="D2204" s="122">
        <v>170</v>
      </c>
      <c r="E2204" s="110" t="s">
        <v>724</v>
      </c>
      <c r="F2204" s="122">
        <v>609796.80000000005</v>
      </c>
      <c r="G2204" s="122">
        <v>578000</v>
      </c>
      <c r="H2204" s="122">
        <v>31796.800000000047</v>
      </c>
      <c r="I2204" s="123">
        <f t="shared" si="124"/>
        <v>5.5011764705882434E-2</v>
      </c>
      <c r="J2204" s="106" t="s">
        <v>3039</v>
      </c>
      <c r="K2204" s="106" t="s">
        <v>3035</v>
      </c>
      <c r="L2204" s="106" t="s">
        <v>845</v>
      </c>
      <c r="M2204" s="126"/>
      <c r="N2204" s="124">
        <v>43615</v>
      </c>
      <c r="O2204" s="125" t="s">
        <v>4010</v>
      </c>
      <c r="P2204" s="125" t="s">
        <v>3964</v>
      </c>
      <c r="Q2204" s="125" t="s">
        <v>3701</v>
      </c>
      <c r="R2204" s="126"/>
    </row>
    <row r="2205" spans="1:18" ht="30" hidden="1" customHeight="1" outlineLevel="4" x14ac:dyDescent="0.25">
      <c r="A2205" s="110">
        <v>31</v>
      </c>
      <c r="B2205" s="121" t="s">
        <v>3024</v>
      </c>
      <c r="C2205" s="106" t="s">
        <v>2806</v>
      </c>
      <c r="D2205" s="54">
        <v>520</v>
      </c>
      <c r="E2205" s="53" t="s">
        <v>724</v>
      </c>
      <c r="F2205" s="54">
        <v>429936</v>
      </c>
      <c r="G2205" s="98">
        <v>429520</v>
      </c>
      <c r="H2205" s="122">
        <f>F2205-G2205</f>
        <v>416</v>
      </c>
      <c r="I2205" s="55">
        <f t="shared" si="124"/>
        <v>9.6852300242130751E-4</v>
      </c>
      <c r="J2205" s="304" t="s">
        <v>4872</v>
      </c>
      <c r="K2205" s="309" t="s">
        <v>3040</v>
      </c>
      <c r="L2205" s="56" t="s">
        <v>845</v>
      </c>
      <c r="M2205" s="59"/>
      <c r="N2205" s="57">
        <v>43648</v>
      </c>
      <c r="O2205" s="58" t="s">
        <v>4873</v>
      </c>
      <c r="P2205" s="58" t="s">
        <v>3964</v>
      </c>
      <c r="Q2205" s="58" t="s">
        <v>3701</v>
      </c>
    </row>
    <row r="2206" spans="1:18" s="34" customFormat="1" ht="30" hidden="1" customHeight="1" outlineLevel="4" x14ac:dyDescent="0.25">
      <c r="A2206" s="110">
        <v>32</v>
      </c>
      <c r="B2206" s="121" t="s">
        <v>3025</v>
      </c>
      <c r="C2206" s="106" t="s">
        <v>2806</v>
      </c>
      <c r="D2206" s="122">
        <v>32</v>
      </c>
      <c r="E2206" s="110" t="s">
        <v>724</v>
      </c>
      <c r="F2206" s="122">
        <v>169600</v>
      </c>
      <c r="G2206" s="122">
        <v>158400</v>
      </c>
      <c r="H2206" s="122">
        <v>11200</v>
      </c>
      <c r="I2206" s="123">
        <f t="shared" si="124"/>
        <v>7.0707070707070704E-2</v>
      </c>
      <c r="J2206" s="106" t="s">
        <v>3039</v>
      </c>
      <c r="K2206" s="106" t="s">
        <v>3035</v>
      </c>
      <c r="L2206" s="106" t="s">
        <v>845</v>
      </c>
      <c r="M2206" s="126"/>
      <c r="N2206" s="124">
        <v>43615</v>
      </c>
      <c r="O2206" s="125" t="s">
        <v>4010</v>
      </c>
      <c r="P2206" s="125" t="s">
        <v>3964</v>
      </c>
      <c r="Q2206" s="125" t="s">
        <v>3701</v>
      </c>
      <c r="R2206" s="126"/>
    </row>
    <row r="2207" spans="1:18" ht="30" hidden="1" customHeight="1" outlineLevel="4" x14ac:dyDescent="0.25">
      <c r="A2207" s="110">
        <v>33</v>
      </c>
      <c r="B2207" s="121" t="s">
        <v>3026</v>
      </c>
      <c r="C2207" s="106" t="s">
        <v>2806</v>
      </c>
      <c r="D2207" s="54">
        <v>962</v>
      </c>
      <c r="E2207" s="53" t="s">
        <v>4237</v>
      </c>
      <c r="F2207" s="54">
        <v>764790</v>
      </c>
      <c r="G2207" s="98">
        <v>764790</v>
      </c>
      <c r="H2207" s="122">
        <f t="shared" ref="H2207:H2208" si="125">F2207-G2207</f>
        <v>0</v>
      </c>
      <c r="I2207" s="55">
        <f t="shared" si="124"/>
        <v>0</v>
      </c>
      <c r="J2207" s="304" t="s">
        <v>4872</v>
      </c>
      <c r="K2207" s="309" t="s">
        <v>3040</v>
      </c>
      <c r="L2207" s="56" t="s">
        <v>845</v>
      </c>
      <c r="M2207" s="59"/>
      <c r="N2207" s="57">
        <v>43648</v>
      </c>
      <c r="O2207" s="58" t="s">
        <v>4873</v>
      </c>
      <c r="P2207" s="58" t="s">
        <v>3964</v>
      </c>
      <c r="Q2207" s="58" t="s">
        <v>3701</v>
      </c>
    </row>
    <row r="2208" spans="1:18" ht="30" hidden="1" customHeight="1" outlineLevel="4" x14ac:dyDescent="0.25">
      <c r="A2208" s="110">
        <v>34</v>
      </c>
      <c r="B2208" s="121" t="s">
        <v>3027</v>
      </c>
      <c r="C2208" s="106" t="s">
        <v>2806</v>
      </c>
      <c r="D2208" s="54">
        <v>396</v>
      </c>
      <c r="E2208" s="53" t="s">
        <v>4237</v>
      </c>
      <c r="F2208" s="54">
        <v>734580</v>
      </c>
      <c r="G2208" s="98">
        <v>734580</v>
      </c>
      <c r="H2208" s="122">
        <f t="shared" si="125"/>
        <v>0</v>
      </c>
      <c r="I2208" s="55">
        <f t="shared" si="124"/>
        <v>0</v>
      </c>
      <c r="J2208" s="304" t="s">
        <v>4872</v>
      </c>
      <c r="K2208" s="309" t="s">
        <v>3040</v>
      </c>
      <c r="L2208" s="56" t="s">
        <v>845</v>
      </c>
      <c r="M2208" s="59"/>
      <c r="N2208" s="57">
        <v>43648</v>
      </c>
      <c r="O2208" s="58" t="s">
        <v>4873</v>
      </c>
      <c r="P2208" s="58" t="s">
        <v>3964</v>
      </c>
      <c r="Q2208" s="58" t="s">
        <v>3701</v>
      </c>
    </row>
    <row r="2209" spans="1:18" ht="15" customHeight="1" outlineLevel="3" collapsed="1" x14ac:dyDescent="0.25">
      <c r="A2209" s="405" t="s">
        <v>3028</v>
      </c>
      <c r="B2209" s="406"/>
      <c r="C2209" s="407"/>
      <c r="D2209" s="142">
        <f>SUM(D2175:D2208)</f>
        <v>10319</v>
      </c>
      <c r="E2209" s="142"/>
      <c r="F2209" s="142">
        <f>SUM(F2175:F2208)</f>
        <v>21335975.280000001</v>
      </c>
      <c r="G2209" s="142">
        <f>SUM(G2175:G2208)</f>
        <v>19069448</v>
      </c>
      <c r="H2209" s="142">
        <f>SUM(H2175:H2208)</f>
        <v>2022091.2800000003</v>
      </c>
      <c r="I2209" s="143">
        <f>H2209/G2209</f>
        <v>0.1060382702215607</v>
      </c>
      <c r="J2209" s="88"/>
      <c r="K2209" s="88"/>
      <c r="L2209" s="88"/>
      <c r="M2209" s="59"/>
    </row>
    <row r="2210" spans="1:18" ht="15" customHeight="1" outlineLevel="3" x14ac:dyDescent="0.25">
      <c r="A2210" s="52" t="s">
        <v>3042</v>
      </c>
      <c r="B2210" s="87" t="s">
        <v>3041</v>
      </c>
      <c r="C2210" s="53"/>
      <c r="D2210" s="53"/>
      <c r="E2210" s="88"/>
      <c r="F2210" s="88"/>
      <c r="G2210" s="56"/>
      <c r="H2210" s="56"/>
      <c r="I2210" s="88"/>
      <c r="J2210" s="88"/>
      <c r="K2210" s="88"/>
      <c r="L2210" s="88"/>
      <c r="M2210" s="59"/>
    </row>
    <row r="2211" spans="1:18" s="34" customFormat="1" ht="30" hidden="1" customHeight="1" outlineLevel="4" x14ac:dyDescent="0.25">
      <c r="A2211" s="110">
        <v>1</v>
      </c>
      <c r="B2211" s="121" t="s">
        <v>3043</v>
      </c>
      <c r="C2211" s="106" t="s">
        <v>2408</v>
      </c>
      <c r="D2211" s="122">
        <v>530</v>
      </c>
      <c r="E2211" s="110" t="s">
        <v>724</v>
      </c>
      <c r="F2211" s="122">
        <v>134832</v>
      </c>
      <c r="G2211" s="122">
        <v>76320</v>
      </c>
      <c r="H2211" s="122">
        <v>58512</v>
      </c>
      <c r="I2211" s="123">
        <f>H2211/G2211</f>
        <v>0.76666666666666672</v>
      </c>
      <c r="J2211" s="106" t="s">
        <v>3327</v>
      </c>
      <c r="K2211" s="106" t="s">
        <v>2784</v>
      </c>
      <c r="L2211" s="106" t="s">
        <v>842</v>
      </c>
      <c r="M2211" s="125"/>
      <c r="N2211" s="124">
        <v>43517</v>
      </c>
      <c r="O2211" s="125" t="s">
        <v>3780</v>
      </c>
      <c r="P2211" s="124">
        <v>43830</v>
      </c>
      <c r="Q2211" s="125" t="s">
        <v>3732</v>
      </c>
      <c r="R2211" s="125"/>
    </row>
    <row r="2212" spans="1:18" s="34" customFormat="1" ht="30" hidden="1" customHeight="1" outlineLevel="4" x14ac:dyDescent="0.25">
      <c r="A2212" s="110">
        <v>2</v>
      </c>
      <c r="B2212" s="121" t="s">
        <v>3044</v>
      </c>
      <c r="C2212" s="106" t="s">
        <v>2408</v>
      </c>
      <c r="D2212" s="122">
        <v>194</v>
      </c>
      <c r="E2212" s="110" t="s">
        <v>724</v>
      </c>
      <c r="F2212" s="122">
        <v>126100</v>
      </c>
      <c r="G2212" s="122">
        <v>116400</v>
      </c>
      <c r="H2212" s="122">
        <v>9700</v>
      </c>
      <c r="I2212" s="123">
        <f t="shared" ref="I2212:I2275" si="126">H2212/G2212</f>
        <v>8.3333333333333329E-2</v>
      </c>
      <c r="J2212" s="106" t="s">
        <v>3328</v>
      </c>
      <c r="K2212" s="106" t="s">
        <v>2527</v>
      </c>
      <c r="L2212" s="106" t="s">
        <v>842</v>
      </c>
      <c r="M2212" s="126"/>
      <c r="N2212" s="124">
        <v>43558</v>
      </c>
      <c r="O2212" s="125" t="s">
        <v>3915</v>
      </c>
      <c r="P2212" s="124">
        <v>43830</v>
      </c>
      <c r="Q2212" s="125" t="s">
        <v>3664</v>
      </c>
      <c r="R2212" s="126"/>
    </row>
    <row r="2213" spans="1:18" s="34" customFormat="1" ht="30" hidden="1" customHeight="1" outlineLevel="4" x14ac:dyDescent="0.25">
      <c r="A2213" s="110">
        <v>3</v>
      </c>
      <c r="B2213" s="121" t="s">
        <v>3045</v>
      </c>
      <c r="C2213" s="106" t="s">
        <v>2408</v>
      </c>
      <c r="D2213" s="122">
        <v>705</v>
      </c>
      <c r="E2213" s="110" t="s">
        <v>724</v>
      </c>
      <c r="F2213" s="122">
        <v>392656.80000000005</v>
      </c>
      <c r="G2213" s="122">
        <v>101520</v>
      </c>
      <c r="H2213" s="122">
        <v>291136.80000000005</v>
      </c>
      <c r="I2213" s="123">
        <f t="shared" si="126"/>
        <v>2.8677777777777784</v>
      </c>
      <c r="J2213" s="106" t="s">
        <v>3327</v>
      </c>
      <c r="K2213" s="106" t="s">
        <v>2784</v>
      </c>
      <c r="L2213" s="106" t="s">
        <v>842</v>
      </c>
      <c r="M2213" s="125"/>
      <c r="N2213" s="124">
        <v>43517</v>
      </c>
      <c r="O2213" s="125" t="s">
        <v>3780</v>
      </c>
      <c r="P2213" s="124">
        <v>43830</v>
      </c>
      <c r="Q2213" s="125" t="s">
        <v>3732</v>
      </c>
      <c r="R2213" s="125"/>
    </row>
    <row r="2214" spans="1:18" s="34" customFormat="1" ht="30" hidden="1" customHeight="1" outlineLevel="4" x14ac:dyDescent="0.25">
      <c r="A2214" s="110">
        <v>4</v>
      </c>
      <c r="B2214" s="121" t="s">
        <v>3046</v>
      </c>
      <c r="C2214" s="106" t="s">
        <v>2408</v>
      </c>
      <c r="D2214" s="122">
        <v>69</v>
      </c>
      <c r="E2214" s="110" t="s">
        <v>724</v>
      </c>
      <c r="F2214" s="122">
        <v>55200</v>
      </c>
      <c r="G2214" s="122">
        <v>55200</v>
      </c>
      <c r="H2214" s="122">
        <v>0</v>
      </c>
      <c r="I2214" s="123">
        <f t="shared" si="126"/>
        <v>0</v>
      </c>
      <c r="J2214" s="106" t="s">
        <v>3328</v>
      </c>
      <c r="K2214" s="106" t="s">
        <v>2527</v>
      </c>
      <c r="L2214" s="106" t="s">
        <v>842</v>
      </c>
      <c r="M2214" s="126"/>
      <c r="N2214" s="124">
        <v>43558</v>
      </c>
      <c r="O2214" s="125" t="s">
        <v>3915</v>
      </c>
      <c r="P2214" s="124">
        <v>43830</v>
      </c>
      <c r="Q2214" s="125" t="s">
        <v>3664</v>
      </c>
      <c r="R2214" s="126"/>
    </row>
    <row r="2215" spans="1:18" s="34" customFormat="1" ht="30" hidden="1" customHeight="1" outlineLevel="4" x14ac:dyDescent="0.25">
      <c r="A2215" s="110">
        <v>5</v>
      </c>
      <c r="B2215" s="121" t="s">
        <v>3047</v>
      </c>
      <c r="C2215" s="106" t="s">
        <v>2408</v>
      </c>
      <c r="D2215" s="122">
        <v>69</v>
      </c>
      <c r="E2215" s="110" t="s">
        <v>724</v>
      </c>
      <c r="F2215" s="122">
        <v>17553.600000000002</v>
      </c>
      <c r="G2215" s="122">
        <v>12351</v>
      </c>
      <c r="H2215" s="122">
        <v>5202.6000000000022</v>
      </c>
      <c r="I2215" s="123">
        <f t="shared" si="126"/>
        <v>0.42122905027932978</v>
      </c>
      <c r="J2215" s="106" t="s">
        <v>3327</v>
      </c>
      <c r="K2215" s="106" t="s">
        <v>2530</v>
      </c>
      <c r="L2215" s="106" t="s">
        <v>842</v>
      </c>
      <c r="M2215" s="125"/>
      <c r="N2215" s="124">
        <v>43516</v>
      </c>
      <c r="O2215" s="125" t="s">
        <v>3739</v>
      </c>
      <c r="P2215" s="124">
        <v>43830</v>
      </c>
      <c r="Q2215" s="125" t="s">
        <v>3732</v>
      </c>
      <c r="R2215" s="125"/>
    </row>
    <row r="2216" spans="1:18" s="34" customFormat="1" ht="30" hidden="1" customHeight="1" outlineLevel="4" x14ac:dyDescent="0.25">
      <c r="A2216" s="110">
        <v>6</v>
      </c>
      <c r="B2216" s="121" t="s">
        <v>3048</v>
      </c>
      <c r="C2216" s="106" t="s">
        <v>2408</v>
      </c>
      <c r="D2216" s="122">
        <v>37</v>
      </c>
      <c r="E2216" s="110" t="s">
        <v>724</v>
      </c>
      <c r="F2216" s="122">
        <v>4070</v>
      </c>
      <c r="G2216" s="122">
        <v>4070</v>
      </c>
      <c r="H2216" s="122">
        <v>0</v>
      </c>
      <c r="I2216" s="123">
        <f t="shared" si="126"/>
        <v>0</v>
      </c>
      <c r="J2216" s="106" t="s">
        <v>3328</v>
      </c>
      <c r="K2216" s="106" t="s">
        <v>2527</v>
      </c>
      <c r="L2216" s="106" t="s">
        <v>842</v>
      </c>
      <c r="M2216" s="126"/>
      <c r="N2216" s="124">
        <v>43558</v>
      </c>
      <c r="O2216" s="125" t="s">
        <v>3915</v>
      </c>
      <c r="P2216" s="124">
        <v>43830</v>
      </c>
      <c r="Q2216" s="125" t="s">
        <v>3664</v>
      </c>
      <c r="R2216" s="126"/>
    </row>
    <row r="2217" spans="1:18" s="34" customFormat="1" ht="30" hidden="1" customHeight="1" outlineLevel="4" x14ac:dyDescent="0.25">
      <c r="A2217" s="110">
        <v>7</v>
      </c>
      <c r="B2217" s="121" t="s">
        <v>3049</v>
      </c>
      <c r="C2217" s="106" t="s">
        <v>2408</v>
      </c>
      <c r="D2217" s="122">
        <v>75200</v>
      </c>
      <c r="E2217" s="122" t="s">
        <v>748</v>
      </c>
      <c r="F2217" s="122">
        <v>413600</v>
      </c>
      <c r="G2217" s="122">
        <v>298785.71000000002</v>
      </c>
      <c r="H2217" s="122">
        <v>114814.28999999998</v>
      </c>
      <c r="I2217" s="123">
        <f t="shared" si="126"/>
        <v>0.38426968277699752</v>
      </c>
      <c r="J2217" s="106" t="s">
        <v>3327</v>
      </c>
      <c r="K2217" s="106" t="s">
        <v>3329</v>
      </c>
      <c r="L2217" s="106" t="s">
        <v>842</v>
      </c>
      <c r="M2217" s="125"/>
      <c r="N2217" s="124">
        <v>43517</v>
      </c>
      <c r="O2217" s="125" t="s">
        <v>3783</v>
      </c>
      <c r="P2217" s="124">
        <v>43830</v>
      </c>
      <c r="Q2217" s="125" t="s">
        <v>3732</v>
      </c>
      <c r="R2217" s="125"/>
    </row>
    <row r="2218" spans="1:18" s="34" customFormat="1" ht="30" hidden="1" customHeight="1" outlineLevel="4" x14ac:dyDescent="0.25">
      <c r="A2218" s="110">
        <v>8</v>
      </c>
      <c r="B2218" s="121" t="s">
        <v>3050</v>
      </c>
      <c r="C2218" s="106" t="s">
        <v>2408</v>
      </c>
      <c r="D2218" s="122">
        <v>75</v>
      </c>
      <c r="E2218" s="110" t="s">
        <v>724</v>
      </c>
      <c r="F2218" s="122">
        <v>37365.000000000007</v>
      </c>
      <c r="G2218" s="122">
        <v>33750</v>
      </c>
      <c r="H2218" s="122">
        <v>3615.0000000000073</v>
      </c>
      <c r="I2218" s="123">
        <f t="shared" si="126"/>
        <v>0.10711111111111132</v>
      </c>
      <c r="J2218" s="106" t="s">
        <v>3327</v>
      </c>
      <c r="K2218" s="106" t="s">
        <v>2720</v>
      </c>
      <c r="L2218" s="106" t="s">
        <v>842</v>
      </c>
      <c r="M2218" s="125"/>
      <c r="N2218" s="124">
        <v>43516</v>
      </c>
      <c r="O2218" s="125" t="s">
        <v>3698</v>
      </c>
      <c r="P2218" s="124">
        <v>43830</v>
      </c>
      <c r="Q2218" s="125" t="s">
        <v>3732</v>
      </c>
      <c r="R2218" s="125"/>
    </row>
    <row r="2219" spans="1:18" s="34" customFormat="1" ht="30" hidden="1" customHeight="1" outlineLevel="4" x14ac:dyDescent="0.25">
      <c r="A2219" s="110">
        <v>9</v>
      </c>
      <c r="B2219" s="121" t="s">
        <v>3051</v>
      </c>
      <c r="C2219" s="106" t="s">
        <v>2408</v>
      </c>
      <c r="D2219" s="122">
        <v>37</v>
      </c>
      <c r="E2219" s="110" t="s">
        <v>724</v>
      </c>
      <c r="F2219" s="122">
        <v>22200</v>
      </c>
      <c r="G2219" s="122">
        <v>21719</v>
      </c>
      <c r="H2219" s="122">
        <v>481</v>
      </c>
      <c r="I2219" s="123">
        <f t="shared" si="126"/>
        <v>2.2146507666098807E-2</v>
      </c>
      <c r="J2219" s="106" t="s">
        <v>3328</v>
      </c>
      <c r="K2219" s="106" t="s">
        <v>3330</v>
      </c>
      <c r="L2219" s="106" t="s">
        <v>842</v>
      </c>
      <c r="M2219" s="126"/>
      <c r="N2219" s="124">
        <v>43558</v>
      </c>
      <c r="O2219" s="125" t="s">
        <v>3920</v>
      </c>
      <c r="P2219" s="124">
        <v>43830</v>
      </c>
      <c r="Q2219" s="125" t="s">
        <v>3664</v>
      </c>
      <c r="R2219" s="126"/>
    </row>
    <row r="2220" spans="1:18" s="34" customFormat="1" ht="30" hidden="1" customHeight="1" outlineLevel="4" x14ac:dyDescent="0.25">
      <c r="A2220" s="110">
        <v>10</v>
      </c>
      <c r="B2220" s="121" t="s">
        <v>3052</v>
      </c>
      <c r="C2220" s="106" t="s">
        <v>2408</v>
      </c>
      <c r="D2220" s="122">
        <v>125</v>
      </c>
      <c r="E2220" s="110" t="s">
        <v>724</v>
      </c>
      <c r="F2220" s="122">
        <v>486271.25</v>
      </c>
      <c r="G2220" s="122">
        <v>212500</v>
      </c>
      <c r="H2220" s="122">
        <v>273771.25</v>
      </c>
      <c r="I2220" s="123">
        <f t="shared" si="126"/>
        <v>1.2883352941176471</v>
      </c>
      <c r="J2220" s="106" t="s">
        <v>3327</v>
      </c>
      <c r="K2220" s="106" t="s">
        <v>2720</v>
      </c>
      <c r="L2220" s="106" t="s">
        <v>842</v>
      </c>
      <c r="M2220" s="125"/>
      <c r="N2220" s="124">
        <v>43516</v>
      </c>
      <c r="O2220" s="125" t="s">
        <v>3698</v>
      </c>
      <c r="P2220" s="124">
        <v>43830</v>
      </c>
      <c r="Q2220" s="125" t="s">
        <v>3732</v>
      </c>
      <c r="R2220" s="125"/>
    </row>
    <row r="2221" spans="1:18" s="34" customFormat="1" ht="30" hidden="1" customHeight="1" outlineLevel="4" x14ac:dyDescent="0.25">
      <c r="A2221" s="110">
        <v>11</v>
      </c>
      <c r="B2221" s="121" t="s">
        <v>3053</v>
      </c>
      <c r="C2221" s="106" t="s">
        <v>2408</v>
      </c>
      <c r="D2221" s="122">
        <v>51</v>
      </c>
      <c r="E2221" s="122" t="s">
        <v>757</v>
      </c>
      <c r="F2221" s="122">
        <v>10455</v>
      </c>
      <c r="G2221" s="122">
        <v>10200</v>
      </c>
      <c r="H2221" s="122">
        <v>255</v>
      </c>
      <c r="I2221" s="123">
        <f t="shared" si="126"/>
        <v>2.5000000000000001E-2</v>
      </c>
      <c r="J2221" s="106" t="s">
        <v>3328</v>
      </c>
      <c r="K2221" s="106" t="s">
        <v>2527</v>
      </c>
      <c r="L2221" s="106" t="s">
        <v>842</v>
      </c>
      <c r="M2221" s="126"/>
      <c r="N2221" s="124">
        <v>43558</v>
      </c>
      <c r="O2221" s="125" t="s">
        <v>3915</v>
      </c>
      <c r="P2221" s="124">
        <v>43830</v>
      </c>
      <c r="Q2221" s="125" t="s">
        <v>3664</v>
      </c>
      <c r="R2221" s="126"/>
    </row>
    <row r="2222" spans="1:18" s="34" customFormat="1" ht="30" hidden="1" customHeight="1" outlineLevel="4" x14ac:dyDescent="0.25">
      <c r="A2222" s="110">
        <v>12</v>
      </c>
      <c r="B2222" s="121" t="s">
        <v>3054</v>
      </c>
      <c r="C2222" s="106" t="s">
        <v>2408</v>
      </c>
      <c r="D2222" s="122">
        <v>4212</v>
      </c>
      <c r="E2222" s="122" t="s">
        <v>757</v>
      </c>
      <c r="F2222" s="122">
        <v>571442.03999999992</v>
      </c>
      <c r="G2222" s="122">
        <v>539136</v>
      </c>
      <c r="H2222" s="122">
        <v>32306.039999999921</v>
      </c>
      <c r="I2222" s="123">
        <f t="shared" si="126"/>
        <v>5.9921874999999854E-2</v>
      </c>
      <c r="J2222" s="106" t="s">
        <v>3327</v>
      </c>
      <c r="K2222" s="106" t="s">
        <v>2530</v>
      </c>
      <c r="L2222" s="106" t="s">
        <v>842</v>
      </c>
      <c r="M2222" s="125"/>
      <c r="N2222" s="124">
        <v>43516</v>
      </c>
      <c r="O2222" s="125" t="s">
        <v>3739</v>
      </c>
      <c r="P2222" s="124">
        <v>43830</v>
      </c>
      <c r="Q2222" s="125" t="s">
        <v>3732</v>
      </c>
      <c r="R2222" s="125"/>
    </row>
    <row r="2223" spans="1:18" s="34" customFormat="1" ht="30" hidden="1" customHeight="1" outlineLevel="4" x14ac:dyDescent="0.25">
      <c r="A2223" s="110">
        <v>13</v>
      </c>
      <c r="B2223" s="121" t="s">
        <v>3055</v>
      </c>
      <c r="C2223" s="106" t="s">
        <v>2408</v>
      </c>
      <c r="D2223" s="122">
        <v>702</v>
      </c>
      <c r="E2223" s="110" t="s">
        <v>4234</v>
      </c>
      <c r="F2223" s="122">
        <v>386100</v>
      </c>
      <c r="G2223" s="122">
        <v>319410</v>
      </c>
      <c r="H2223" s="122">
        <v>66690</v>
      </c>
      <c r="I2223" s="123">
        <f t="shared" si="126"/>
        <v>0.2087912087912088</v>
      </c>
      <c r="J2223" s="106" t="s">
        <v>3328</v>
      </c>
      <c r="K2223" s="106" t="s">
        <v>3330</v>
      </c>
      <c r="L2223" s="106" t="s">
        <v>842</v>
      </c>
      <c r="M2223" s="126"/>
      <c r="N2223" s="124">
        <v>43558</v>
      </c>
      <c r="O2223" s="125" t="s">
        <v>3920</v>
      </c>
      <c r="P2223" s="124">
        <v>43830</v>
      </c>
      <c r="Q2223" s="125" t="s">
        <v>3664</v>
      </c>
      <c r="R2223" s="126"/>
    </row>
    <row r="2224" spans="1:18" s="34" customFormat="1" ht="30" hidden="1" customHeight="1" outlineLevel="4" x14ac:dyDescent="0.25">
      <c r="A2224" s="110">
        <v>14</v>
      </c>
      <c r="B2224" s="121" t="s">
        <v>3056</v>
      </c>
      <c r="C2224" s="106" t="s">
        <v>2408</v>
      </c>
      <c r="D2224" s="122">
        <v>37</v>
      </c>
      <c r="E2224" s="110" t="s">
        <v>4234</v>
      </c>
      <c r="F2224" s="122">
        <v>9990</v>
      </c>
      <c r="G2224" s="122">
        <v>9990</v>
      </c>
      <c r="H2224" s="122">
        <v>0</v>
      </c>
      <c r="I2224" s="123">
        <f t="shared" si="126"/>
        <v>0</v>
      </c>
      <c r="J2224" s="106" t="s">
        <v>3328</v>
      </c>
      <c r="K2224" s="106" t="s">
        <v>2527</v>
      </c>
      <c r="L2224" s="106" t="s">
        <v>842</v>
      </c>
      <c r="M2224" s="126"/>
      <c r="N2224" s="124">
        <v>43558</v>
      </c>
      <c r="O2224" s="125" t="s">
        <v>3915</v>
      </c>
      <c r="P2224" s="124">
        <v>43830</v>
      </c>
      <c r="Q2224" s="125" t="s">
        <v>3664</v>
      </c>
      <c r="R2224" s="126"/>
    </row>
    <row r="2225" spans="1:18" s="34" customFormat="1" ht="30" hidden="1" customHeight="1" outlineLevel="4" x14ac:dyDescent="0.25">
      <c r="A2225" s="110">
        <v>15</v>
      </c>
      <c r="B2225" s="121" t="s">
        <v>3057</v>
      </c>
      <c r="C2225" s="106" t="s">
        <v>2408</v>
      </c>
      <c r="D2225" s="122">
        <v>112</v>
      </c>
      <c r="E2225" s="110" t="s">
        <v>724</v>
      </c>
      <c r="F2225" s="122">
        <v>730128.00000000012</v>
      </c>
      <c r="G2225" s="122">
        <v>364000</v>
      </c>
      <c r="H2225" s="122">
        <v>366128.00000000012</v>
      </c>
      <c r="I2225" s="123">
        <f t="shared" si="126"/>
        <v>1.0058461538461541</v>
      </c>
      <c r="J2225" s="106" t="s">
        <v>3327</v>
      </c>
      <c r="K2225" s="106" t="s">
        <v>2720</v>
      </c>
      <c r="L2225" s="106" t="s">
        <v>842</v>
      </c>
      <c r="M2225" s="125"/>
      <c r="N2225" s="124">
        <v>43516</v>
      </c>
      <c r="O2225" s="125" t="s">
        <v>3698</v>
      </c>
      <c r="P2225" s="124">
        <v>43830</v>
      </c>
      <c r="Q2225" s="125" t="s">
        <v>3732</v>
      </c>
      <c r="R2225" s="125"/>
    </row>
    <row r="2226" spans="1:18" s="34" customFormat="1" ht="30" hidden="1" customHeight="1" outlineLevel="4" x14ac:dyDescent="0.25">
      <c r="A2226" s="110">
        <v>16</v>
      </c>
      <c r="B2226" s="121" t="s">
        <v>3058</v>
      </c>
      <c r="C2226" s="106" t="s">
        <v>2408</v>
      </c>
      <c r="D2226" s="122">
        <v>34</v>
      </c>
      <c r="E2226" s="110" t="s">
        <v>724</v>
      </c>
      <c r="F2226" s="122">
        <v>153000</v>
      </c>
      <c r="G2226" s="122">
        <v>98056</v>
      </c>
      <c r="H2226" s="122">
        <v>54944</v>
      </c>
      <c r="I2226" s="123">
        <f t="shared" si="126"/>
        <v>0.56033287101248264</v>
      </c>
      <c r="J2226" s="106" t="s">
        <v>3328</v>
      </c>
      <c r="K2226" s="106" t="s">
        <v>3331</v>
      </c>
      <c r="L2226" s="106" t="s">
        <v>842</v>
      </c>
      <c r="M2226" s="126"/>
      <c r="N2226" s="124">
        <v>43558</v>
      </c>
      <c r="O2226" s="125" t="s">
        <v>3917</v>
      </c>
      <c r="P2226" s="124">
        <v>43830</v>
      </c>
      <c r="Q2226" s="125" t="s">
        <v>3664</v>
      </c>
      <c r="R2226" s="126"/>
    </row>
    <row r="2227" spans="1:18" s="34" customFormat="1" ht="30" hidden="1" customHeight="1" outlineLevel="4" x14ac:dyDescent="0.25">
      <c r="A2227" s="110">
        <v>17</v>
      </c>
      <c r="B2227" s="121" t="s">
        <v>3059</v>
      </c>
      <c r="C2227" s="106" t="s">
        <v>2408</v>
      </c>
      <c r="D2227" s="122">
        <v>38</v>
      </c>
      <c r="E2227" s="110" t="s">
        <v>724</v>
      </c>
      <c r="F2227" s="122">
        <v>985329.3600000001</v>
      </c>
      <c r="G2227" s="122">
        <v>966720</v>
      </c>
      <c r="H2227" s="122">
        <v>18609.360000000102</v>
      </c>
      <c r="I2227" s="123">
        <f t="shared" si="126"/>
        <v>1.9250000000000107E-2</v>
      </c>
      <c r="J2227" s="106" t="s">
        <v>3327</v>
      </c>
      <c r="K2227" s="106" t="s">
        <v>2784</v>
      </c>
      <c r="L2227" s="106" t="s">
        <v>842</v>
      </c>
      <c r="M2227" s="125"/>
      <c r="N2227" s="124">
        <v>43517</v>
      </c>
      <c r="O2227" s="125" t="s">
        <v>3780</v>
      </c>
      <c r="P2227" s="124">
        <v>43830</v>
      </c>
      <c r="Q2227" s="125" t="s">
        <v>3732</v>
      </c>
      <c r="R2227" s="125"/>
    </row>
    <row r="2228" spans="1:18" s="34" customFormat="1" ht="30" hidden="1" customHeight="1" outlineLevel="4" x14ac:dyDescent="0.25">
      <c r="A2228" s="110">
        <v>18</v>
      </c>
      <c r="B2228" s="121" t="s">
        <v>3060</v>
      </c>
      <c r="C2228" s="106" t="s">
        <v>2408</v>
      </c>
      <c r="D2228" s="122">
        <v>58</v>
      </c>
      <c r="E2228" s="110" t="s">
        <v>724</v>
      </c>
      <c r="F2228" s="122">
        <v>212605.96</v>
      </c>
      <c r="G2228" s="122">
        <v>95700</v>
      </c>
      <c r="H2228" s="122">
        <v>116905.95999999999</v>
      </c>
      <c r="I2228" s="123">
        <f t="shared" si="126"/>
        <v>1.2215878787878787</v>
      </c>
      <c r="J2228" s="106" t="s">
        <v>3327</v>
      </c>
      <c r="K2228" s="106" t="s">
        <v>2720</v>
      </c>
      <c r="L2228" s="106" t="s">
        <v>842</v>
      </c>
      <c r="M2228" s="125"/>
      <c r="N2228" s="124">
        <v>43516</v>
      </c>
      <c r="O2228" s="125" t="s">
        <v>3698</v>
      </c>
      <c r="P2228" s="124">
        <v>43830</v>
      </c>
      <c r="Q2228" s="125" t="s">
        <v>3732</v>
      </c>
      <c r="R2228" s="125"/>
    </row>
    <row r="2229" spans="1:18" s="34" customFormat="1" ht="45" hidden="1" customHeight="1" outlineLevel="4" x14ac:dyDescent="0.25">
      <c r="A2229" s="110">
        <v>19</v>
      </c>
      <c r="B2229" s="121" t="s">
        <v>3061</v>
      </c>
      <c r="C2229" s="106" t="s">
        <v>2408</v>
      </c>
      <c r="D2229" s="122">
        <v>8532</v>
      </c>
      <c r="E2229" s="110" t="s">
        <v>724</v>
      </c>
      <c r="F2229" s="122">
        <v>3103600.32</v>
      </c>
      <c r="G2229" s="122">
        <v>1407780</v>
      </c>
      <c r="H2229" s="122">
        <v>1695820.3199999998</v>
      </c>
      <c r="I2229" s="123">
        <f t="shared" si="126"/>
        <v>1.2046060606060605</v>
      </c>
      <c r="J2229" s="106" t="s">
        <v>3327</v>
      </c>
      <c r="K2229" s="106" t="s">
        <v>3332</v>
      </c>
      <c r="L2229" s="106" t="s">
        <v>842</v>
      </c>
      <c r="M2229" s="126"/>
      <c r="N2229" s="124">
        <v>43517</v>
      </c>
      <c r="O2229" s="125" t="s">
        <v>3782</v>
      </c>
      <c r="P2229" s="124">
        <v>43830</v>
      </c>
      <c r="Q2229" s="125" t="s">
        <v>3732</v>
      </c>
      <c r="R2229" s="126"/>
    </row>
    <row r="2230" spans="1:18" s="34" customFormat="1" ht="45" hidden="1" customHeight="1" outlineLevel="4" x14ac:dyDescent="0.25">
      <c r="A2230" s="110">
        <v>20</v>
      </c>
      <c r="B2230" s="121" t="s">
        <v>3062</v>
      </c>
      <c r="C2230" s="106" t="s">
        <v>2408</v>
      </c>
      <c r="D2230" s="122">
        <v>41672</v>
      </c>
      <c r="E2230" s="110" t="s">
        <v>724</v>
      </c>
      <c r="F2230" s="122">
        <v>9938771.9999999981</v>
      </c>
      <c r="G2230" s="122">
        <v>9376200</v>
      </c>
      <c r="H2230" s="122">
        <v>562571.99999999814</v>
      </c>
      <c r="I2230" s="123">
        <f t="shared" si="126"/>
        <v>5.9999999999999803E-2</v>
      </c>
      <c r="J2230" s="106" t="s">
        <v>3327</v>
      </c>
      <c r="K2230" s="106" t="s">
        <v>3332</v>
      </c>
      <c r="L2230" s="106" t="s">
        <v>842</v>
      </c>
      <c r="M2230" s="126"/>
      <c r="N2230" s="124">
        <v>43517</v>
      </c>
      <c r="O2230" s="125" t="s">
        <v>3782</v>
      </c>
      <c r="P2230" s="124">
        <v>43830</v>
      </c>
      <c r="Q2230" s="125" t="s">
        <v>3732</v>
      </c>
      <c r="R2230" s="126"/>
    </row>
    <row r="2231" spans="1:18" s="34" customFormat="1" ht="30" hidden="1" customHeight="1" outlineLevel="4" x14ac:dyDescent="0.25">
      <c r="A2231" s="110">
        <v>21</v>
      </c>
      <c r="B2231" s="121" t="s">
        <v>3063</v>
      </c>
      <c r="C2231" s="106" t="s">
        <v>2408</v>
      </c>
      <c r="D2231" s="122">
        <v>107</v>
      </c>
      <c r="E2231" s="110" t="s">
        <v>724</v>
      </c>
      <c r="F2231" s="122">
        <v>68959.360000000001</v>
      </c>
      <c r="G2231" s="122">
        <v>46010</v>
      </c>
      <c r="H2231" s="122">
        <v>22949.360000000001</v>
      </c>
      <c r="I2231" s="123">
        <f t="shared" si="126"/>
        <v>0.49879069767441864</v>
      </c>
      <c r="J2231" s="106" t="s">
        <v>3327</v>
      </c>
      <c r="K2231" s="106" t="s">
        <v>2720</v>
      </c>
      <c r="L2231" s="106" t="s">
        <v>842</v>
      </c>
      <c r="M2231" s="125"/>
      <c r="N2231" s="124">
        <v>43516</v>
      </c>
      <c r="O2231" s="125" t="s">
        <v>3698</v>
      </c>
      <c r="P2231" s="124">
        <v>43830</v>
      </c>
      <c r="Q2231" s="125" t="s">
        <v>3732</v>
      </c>
      <c r="R2231" s="125"/>
    </row>
    <row r="2232" spans="1:18" s="34" customFormat="1" ht="30" hidden="1" customHeight="1" outlineLevel="4" x14ac:dyDescent="0.25">
      <c r="A2232" s="110">
        <v>22</v>
      </c>
      <c r="B2232" s="121" t="s">
        <v>3064</v>
      </c>
      <c r="C2232" s="106" t="s">
        <v>2408</v>
      </c>
      <c r="D2232" s="122">
        <v>286</v>
      </c>
      <c r="E2232" s="110" t="s">
        <v>724</v>
      </c>
      <c r="F2232" s="122">
        <v>105499.68</v>
      </c>
      <c r="G2232" s="122">
        <v>105496.82</v>
      </c>
      <c r="H2232" s="122">
        <v>2.8599999999860302</v>
      </c>
      <c r="I2232" s="123">
        <f t="shared" si="126"/>
        <v>2.710982188833777E-5</v>
      </c>
      <c r="J2232" s="106" t="s">
        <v>3327</v>
      </c>
      <c r="K2232" s="106" t="s">
        <v>2530</v>
      </c>
      <c r="L2232" s="106" t="s">
        <v>842</v>
      </c>
      <c r="M2232" s="125"/>
      <c r="N2232" s="124">
        <v>43516</v>
      </c>
      <c r="O2232" s="125" t="s">
        <v>3739</v>
      </c>
      <c r="P2232" s="124">
        <v>43830</v>
      </c>
      <c r="Q2232" s="125" t="s">
        <v>3732</v>
      </c>
      <c r="R2232" s="125"/>
    </row>
    <row r="2233" spans="1:18" s="34" customFormat="1" ht="45" hidden="1" customHeight="1" outlineLevel="4" x14ac:dyDescent="0.25">
      <c r="A2233" s="110">
        <v>23</v>
      </c>
      <c r="B2233" s="121" t="s">
        <v>3065</v>
      </c>
      <c r="C2233" s="106" t="s">
        <v>2408</v>
      </c>
      <c r="D2233" s="122">
        <v>129</v>
      </c>
      <c r="E2233" s="110" t="s">
        <v>724</v>
      </c>
      <c r="F2233" s="122">
        <v>3455264.9999999995</v>
      </c>
      <c r="G2233" s="122">
        <v>2274577.54</v>
      </c>
      <c r="H2233" s="122">
        <f>F2233-G2233</f>
        <v>1180687.4599999995</v>
      </c>
      <c r="I2233" s="123">
        <f t="shared" si="126"/>
        <v>0.51907989032547974</v>
      </c>
      <c r="J2233" s="106" t="s">
        <v>3327</v>
      </c>
      <c r="K2233" s="106" t="s">
        <v>3333</v>
      </c>
      <c r="L2233" s="106" t="s">
        <v>842</v>
      </c>
      <c r="M2233" s="125"/>
      <c r="N2233" s="124">
        <v>43517</v>
      </c>
      <c r="O2233" s="125" t="s">
        <v>3778</v>
      </c>
      <c r="P2233" s="124">
        <v>43830</v>
      </c>
      <c r="Q2233" s="125" t="s">
        <v>3732</v>
      </c>
      <c r="R2233" s="125"/>
    </row>
    <row r="2234" spans="1:18" s="34" customFormat="1" ht="45" hidden="1" customHeight="1" outlineLevel="4" x14ac:dyDescent="0.25">
      <c r="A2234" s="110">
        <v>24</v>
      </c>
      <c r="B2234" s="121" t="s">
        <v>3066</v>
      </c>
      <c r="C2234" s="106" t="s">
        <v>2408</v>
      </c>
      <c r="D2234" s="122">
        <v>42</v>
      </c>
      <c r="E2234" s="110" t="s">
        <v>724</v>
      </c>
      <c r="F2234" s="122">
        <v>1124969.9999999998</v>
      </c>
      <c r="G2234" s="122">
        <v>1105251.8400000001</v>
      </c>
      <c r="H2234" s="122">
        <f t="shared" ref="H2234:H2236" si="127">F2234-G2234</f>
        <v>19718.159999999683</v>
      </c>
      <c r="I2234" s="123">
        <f t="shared" si="126"/>
        <v>1.7840422685928017E-2</v>
      </c>
      <c r="J2234" s="106" t="s">
        <v>3327</v>
      </c>
      <c r="K2234" s="106" t="s">
        <v>3333</v>
      </c>
      <c r="L2234" s="106" t="s">
        <v>842</v>
      </c>
      <c r="M2234" s="125"/>
      <c r="N2234" s="124">
        <v>43517</v>
      </c>
      <c r="O2234" s="125" t="s">
        <v>3778</v>
      </c>
      <c r="P2234" s="124">
        <v>43830</v>
      </c>
      <c r="Q2234" s="125" t="s">
        <v>3732</v>
      </c>
      <c r="R2234" s="125"/>
    </row>
    <row r="2235" spans="1:18" s="34" customFormat="1" ht="45" hidden="1" customHeight="1" outlineLevel="4" x14ac:dyDescent="0.25">
      <c r="A2235" s="110">
        <v>25</v>
      </c>
      <c r="B2235" s="121" t="s">
        <v>3067</v>
      </c>
      <c r="C2235" s="106" t="s">
        <v>2408</v>
      </c>
      <c r="D2235" s="122">
        <v>78</v>
      </c>
      <c r="E2235" s="110" t="s">
        <v>724</v>
      </c>
      <c r="F2235" s="122">
        <v>2089229.9999999998</v>
      </c>
      <c r="G2235" s="122">
        <v>1375325.95</v>
      </c>
      <c r="H2235" s="122">
        <f t="shared" si="127"/>
        <v>713904.04999999981</v>
      </c>
      <c r="I2235" s="123">
        <f t="shared" si="126"/>
        <v>0.51907989520593267</v>
      </c>
      <c r="J2235" s="106" t="s">
        <v>3327</v>
      </c>
      <c r="K2235" s="106" t="s">
        <v>3333</v>
      </c>
      <c r="L2235" s="106" t="s">
        <v>842</v>
      </c>
      <c r="M2235" s="125"/>
      <c r="N2235" s="124">
        <v>43517</v>
      </c>
      <c r="O2235" s="125" t="s">
        <v>3778</v>
      </c>
      <c r="P2235" s="124">
        <v>43830</v>
      </c>
      <c r="Q2235" s="125" t="s">
        <v>3732</v>
      </c>
      <c r="R2235" s="125"/>
    </row>
    <row r="2236" spans="1:18" s="34" customFormat="1" ht="45" hidden="1" customHeight="1" outlineLevel="4" x14ac:dyDescent="0.25">
      <c r="A2236" s="110">
        <v>26</v>
      </c>
      <c r="B2236" s="121" t="s">
        <v>3068</v>
      </c>
      <c r="C2236" s="106" t="s">
        <v>2408</v>
      </c>
      <c r="D2236" s="122">
        <v>34</v>
      </c>
      <c r="E2236" s="110" t="s">
        <v>724</v>
      </c>
      <c r="F2236" s="122">
        <v>910689.99999999988</v>
      </c>
      <c r="G2236" s="122">
        <v>894727.68000000005</v>
      </c>
      <c r="H2236" s="122">
        <f t="shared" si="127"/>
        <v>15962.319999999832</v>
      </c>
      <c r="I2236" s="123">
        <f t="shared" si="126"/>
        <v>1.7840422685928115E-2</v>
      </c>
      <c r="J2236" s="106" t="s">
        <v>3327</v>
      </c>
      <c r="K2236" s="106" t="s">
        <v>3333</v>
      </c>
      <c r="L2236" s="106" t="s">
        <v>842</v>
      </c>
      <c r="M2236" s="125"/>
      <c r="N2236" s="124">
        <v>43517</v>
      </c>
      <c r="O2236" s="125" t="s">
        <v>3778</v>
      </c>
      <c r="P2236" s="124">
        <v>43830</v>
      </c>
      <c r="Q2236" s="125" t="s">
        <v>3732</v>
      </c>
      <c r="R2236" s="125"/>
    </row>
    <row r="2237" spans="1:18" s="34" customFormat="1" ht="30" hidden="1" customHeight="1" outlineLevel="4" x14ac:dyDescent="0.25">
      <c r="A2237" s="110">
        <v>27</v>
      </c>
      <c r="B2237" s="121" t="s">
        <v>3069</v>
      </c>
      <c r="C2237" s="106" t="s">
        <v>2408</v>
      </c>
      <c r="D2237" s="122">
        <v>50</v>
      </c>
      <c r="E2237" s="110" t="s">
        <v>724</v>
      </c>
      <c r="F2237" s="122">
        <v>578760</v>
      </c>
      <c r="G2237" s="122">
        <v>485000</v>
      </c>
      <c r="H2237" s="122">
        <v>93760</v>
      </c>
      <c r="I2237" s="123">
        <f t="shared" si="126"/>
        <v>0.19331958762886597</v>
      </c>
      <c r="J2237" s="106" t="s">
        <v>3327</v>
      </c>
      <c r="K2237" s="106" t="s">
        <v>2784</v>
      </c>
      <c r="L2237" s="106" t="s">
        <v>842</v>
      </c>
      <c r="M2237" s="125"/>
      <c r="N2237" s="124">
        <v>43517</v>
      </c>
      <c r="O2237" s="125" t="s">
        <v>3780</v>
      </c>
      <c r="P2237" s="124">
        <v>43830</v>
      </c>
      <c r="Q2237" s="125" t="s">
        <v>3732</v>
      </c>
      <c r="R2237" s="125"/>
    </row>
    <row r="2238" spans="1:18" s="34" customFormat="1" ht="30" hidden="1" customHeight="1" outlineLevel="4" x14ac:dyDescent="0.25">
      <c r="A2238" s="110">
        <v>28</v>
      </c>
      <c r="B2238" s="121" t="s">
        <v>3070</v>
      </c>
      <c r="C2238" s="106" t="s">
        <v>2408</v>
      </c>
      <c r="D2238" s="122">
        <v>4</v>
      </c>
      <c r="E2238" s="110" t="s">
        <v>724</v>
      </c>
      <c r="F2238" s="122">
        <v>80000</v>
      </c>
      <c r="G2238" s="122">
        <v>80000</v>
      </c>
      <c r="H2238" s="122">
        <v>0</v>
      </c>
      <c r="I2238" s="123">
        <f t="shared" si="126"/>
        <v>0</v>
      </c>
      <c r="J2238" s="106" t="s">
        <v>3334</v>
      </c>
      <c r="K2238" s="106" t="s">
        <v>2527</v>
      </c>
      <c r="L2238" s="106" t="s">
        <v>842</v>
      </c>
      <c r="M2238" s="126"/>
      <c r="N2238" s="124">
        <v>43589</v>
      </c>
      <c r="O2238" s="125" t="s">
        <v>4005</v>
      </c>
      <c r="P2238" s="124">
        <v>43830</v>
      </c>
      <c r="Q2238" s="125" t="s">
        <v>3664</v>
      </c>
      <c r="R2238" s="126"/>
    </row>
    <row r="2239" spans="1:18" s="34" customFormat="1" ht="30" hidden="1" customHeight="1" outlineLevel="4" x14ac:dyDescent="0.25">
      <c r="A2239" s="110">
        <v>29</v>
      </c>
      <c r="B2239" s="121" t="s">
        <v>3071</v>
      </c>
      <c r="C2239" s="106" t="s">
        <v>2408</v>
      </c>
      <c r="D2239" s="122">
        <v>150</v>
      </c>
      <c r="E2239" s="110" t="s">
        <v>724</v>
      </c>
      <c r="F2239" s="122">
        <v>54060</v>
      </c>
      <c r="G2239" s="122">
        <v>50250</v>
      </c>
      <c r="H2239" s="122">
        <v>3810</v>
      </c>
      <c r="I2239" s="123">
        <f t="shared" si="126"/>
        <v>7.5820895522388063E-2</v>
      </c>
      <c r="J2239" s="106" t="s">
        <v>3327</v>
      </c>
      <c r="K2239" s="106" t="s">
        <v>2720</v>
      </c>
      <c r="L2239" s="106" t="s">
        <v>842</v>
      </c>
      <c r="M2239" s="125"/>
      <c r="N2239" s="124">
        <v>43516</v>
      </c>
      <c r="O2239" s="125" t="s">
        <v>3698</v>
      </c>
      <c r="P2239" s="124">
        <v>43830</v>
      </c>
      <c r="Q2239" s="125" t="s">
        <v>3732</v>
      </c>
      <c r="R2239" s="125"/>
    </row>
    <row r="2240" spans="1:18" s="34" customFormat="1" ht="30" hidden="1" customHeight="1" outlineLevel="4" x14ac:dyDescent="0.25">
      <c r="A2240" s="110">
        <v>30</v>
      </c>
      <c r="B2240" s="121" t="s">
        <v>3072</v>
      </c>
      <c r="C2240" s="106" t="s">
        <v>2408</v>
      </c>
      <c r="D2240" s="122">
        <v>299</v>
      </c>
      <c r="E2240" s="110" t="s">
        <v>1569</v>
      </c>
      <c r="F2240" s="122">
        <v>113620</v>
      </c>
      <c r="G2240" s="122">
        <v>113620</v>
      </c>
      <c r="H2240" s="122">
        <v>0</v>
      </c>
      <c r="I2240" s="123">
        <f t="shared" si="126"/>
        <v>0</v>
      </c>
      <c r="J2240" s="106" t="s">
        <v>3335</v>
      </c>
      <c r="K2240" s="106" t="s">
        <v>2527</v>
      </c>
      <c r="L2240" s="106" t="s">
        <v>842</v>
      </c>
      <c r="M2240" s="126"/>
      <c r="N2240" s="124">
        <v>43566</v>
      </c>
      <c r="O2240" s="125" t="s">
        <v>3897</v>
      </c>
      <c r="P2240" s="124">
        <v>43830</v>
      </c>
      <c r="Q2240" s="125" t="s">
        <v>3664</v>
      </c>
      <c r="R2240" s="126"/>
    </row>
    <row r="2241" spans="1:18" s="34" customFormat="1" ht="30" hidden="1" customHeight="1" outlineLevel="4" x14ac:dyDescent="0.25">
      <c r="A2241" s="110">
        <v>31</v>
      </c>
      <c r="B2241" s="121" t="s">
        <v>3073</v>
      </c>
      <c r="C2241" s="106" t="s">
        <v>2408</v>
      </c>
      <c r="D2241" s="122">
        <v>28</v>
      </c>
      <c r="E2241" s="110" t="s">
        <v>724</v>
      </c>
      <c r="F2241" s="122">
        <v>15960</v>
      </c>
      <c r="G2241" s="122">
        <v>15960</v>
      </c>
      <c r="H2241" s="122">
        <v>0</v>
      </c>
      <c r="I2241" s="123">
        <f t="shared" si="126"/>
        <v>0</v>
      </c>
      <c r="J2241" s="106" t="s">
        <v>3328</v>
      </c>
      <c r="K2241" s="106" t="s">
        <v>2527</v>
      </c>
      <c r="L2241" s="106" t="s">
        <v>842</v>
      </c>
      <c r="M2241" s="126"/>
      <c r="N2241" s="124">
        <v>43558</v>
      </c>
      <c r="O2241" s="125" t="s">
        <v>3915</v>
      </c>
      <c r="P2241" s="124">
        <v>43830</v>
      </c>
      <c r="Q2241" s="125" t="s">
        <v>3664</v>
      </c>
      <c r="R2241" s="126"/>
    </row>
    <row r="2242" spans="1:18" ht="30" customHeight="1" outlineLevel="4" x14ac:dyDescent="0.25">
      <c r="A2242" s="110">
        <v>32</v>
      </c>
      <c r="B2242" s="121" t="s">
        <v>3074</v>
      </c>
      <c r="C2242" s="106" t="s">
        <v>2408</v>
      </c>
      <c r="D2242" s="54">
        <v>15</v>
      </c>
      <c r="E2242" s="53" t="s">
        <v>724</v>
      </c>
      <c r="F2242" s="54">
        <v>150000</v>
      </c>
      <c r="G2242" s="98"/>
      <c r="H2242" s="98"/>
      <c r="I2242" s="55" t="e">
        <f t="shared" si="126"/>
        <v>#DIV/0!</v>
      </c>
      <c r="J2242" s="56"/>
      <c r="K2242" s="56"/>
      <c r="L2242" s="56" t="s">
        <v>842</v>
      </c>
      <c r="M2242" s="59"/>
    </row>
    <row r="2243" spans="1:18" s="34" customFormat="1" ht="45" hidden="1" customHeight="1" outlineLevel="4" x14ac:dyDescent="0.25">
      <c r="A2243" s="110">
        <v>33</v>
      </c>
      <c r="B2243" s="121" t="s">
        <v>3075</v>
      </c>
      <c r="C2243" s="106" t="s">
        <v>2408</v>
      </c>
      <c r="D2243" s="122">
        <v>318</v>
      </c>
      <c r="E2243" s="110" t="s">
        <v>724</v>
      </c>
      <c r="F2243" s="122">
        <v>4112376</v>
      </c>
      <c r="G2243" s="122">
        <v>1988772</v>
      </c>
      <c r="H2243" s="122">
        <v>2123604</v>
      </c>
      <c r="I2243" s="123">
        <f t="shared" si="126"/>
        <v>1.0677966101694916</v>
      </c>
      <c r="J2243" s="106" t="s">
        <v>3327</v>
      </c>
      <c r="K2243" s="106" t="s">
        <v>3336</v>
      </c>
      <c r="L2243" s="106" t="s">
        <v>842</v>
      </c>
      <c r="M2243" s="126"/>
      <c r="N2243" s="130">
        <v>43517</v>
      </c>
      <c r="O2243" s="126" t="s">
        <v>3781</v>
      </c>
      <c r="P2243" s="130">
        <v>43830</v>
      </c>
      <c r="Q2243" s="126" t="s">
        <v>3732</v>
      </c>
      <c r="R2243" s="126"/>
    </row>
    <row r="2244" spans="1:18" s="34" customFormat="1" ht="45" hidden="1" customHeight="1" outlineLevel="4" x14ac:dyDescent="0.25">
      <c r="A2244" s="110">
        <v>34</v>
      </c>
      <c r="B2244" s="121" t="s">
        <v>3076</v>
      </c>
      <c r="C2244" s="106" t="s">
        <v>2408</v>
      </c>
      <c r="D2244" s="122">
        <v>757</v>
      </c>
      <c r="E2244" s="110" t="s">
        <v>724</v>
      </c>
      <c r="F2244" s="122">
        <v>7101417</v>
      </c>
      <c r="G2244" s="122">
        <v>1123388</v>
      </c>
      <c r="H2244" s="122">
        <v>5978029</v>
      </c>
      <c r="I2244" s="123">
        <f t="shared" si="126"/>
        <v>5.3214285714285712</v>
      </c>
      <c r="J2244" s="106" t="s">
        <v>3327</v>
      </c>
      <c r="K2244" s="106" t="s">
        <v>2403</v>
      </c>
      <c r="L2244" s="106" t="s">
        <v>842</v>
      </c>
      <c r="M2244" s="125"/>
      <c r="N2244" s="124">
        <v>43517</v>
      </c>
      <c r="O2244" s="125" t="s">
        <v>3735</v>
      </c>
      <c r="P2244" s="124">
        <v>43830</v>
      </c>
      <c r="Q2244" s="125" t="s">
        <v>3732</v>
      </c>
      <c r="R2244" s="125"/>
    </row>
    <row r="2245" spans="1:18" s="34" customFormat="1" ht="45" hidden="1" customHeight="1" outlineLevel="4" x14ac:dyDescent="0.25">
      <c r="A2245" s="110">
        <v>35</v>
      </c>
      <c r="B2245" s="121" t="s">
        <v>3077</v>
      </c>
      <c r="C2245" s="106" t="s">
        <v>2408</v>
      </c>
      <c r="D2245" s="122">
        <v>5778</v>
      </c>
      <c r="E2245" s="110" t="s">
        <v>724</v>
      </c>
      <c r="F2245" s="122">
        <v>19047754.800000001</v>
      </c>
      <c r="G2245" s="122">
        <v>9487476</v>
      </c>
      <c r="H2245" s="122">
        <v>9560278.8000000007</v>
      </c>
      <c r="I2245" s="123">
        <f t="shared" si="126"/>
        <v>1.0076735688185141</v>
      </c>
      <c r="J2245" s="106" t="s">
        <v>3327</v>
      </c>
      <c r="K2245" s="106" t="s">
        <v>2403</v>
      </c>
      <c r="L2245" s="106" t="s">
        <v>842</v>
      </c>
      <c r="M2245" s="125"/>
      <c r="N2245" s="124">
        <v>43517</v>
      </c>
      <c r="O2245" s="125" t="s">
        <v>3735</v>
      </c>
      <c r="P2245" s="124">
        <v>43830</v>
      </c>
      <c r="Q2245" s="125" t="s">
        <v>3732</v>
      </c>
      <c r="R2245" s="125"/>
    </row>
    <row r="2246" spans="1:18" s="34" customFormat="1" ht="60" hidden="1" customHeight="1" outlineLevel="4" x14ac:dyDescent="0.25">
      <c r="A2246" s="110">
        <v>36</v>
      </c>
      <c r="B2246" s="121" t="s">
        <v>3078</v>
      </c>
      <c r="C2246" s="106" t="s">
        <v>2408</v>
      </c>
      <c r="D2246" s="122">
        <v>270055</v>
      </c>
      <c r="E2246" s="110" t="s">
        <v>724</v>
      </c>
      <c r="F2246" s="122">
        <v>4860990</v>
      </c>
      <c r="G2246" s="122">
        <v>3483709.5</v>
      </c>
      <c r="H2246" s="122">
        <v>1377280.5</v>
      </c>
      <c r="I2246" s="123">
        <f t="shared" si="126"/>
        <v>0.39534883720930231</v>
      </c>
      <c r="J2246" s="106" t="s">
        <v>3328</v>
      </c>
      <c r="K2246" s="106" t="s">
        <v>2723</v>
      </c>
      <c r="L2246" s="106" t="s">
        <v>842</v>
      </c>
      <c r="M2246" s="126"/>
      <c r="N2246" s="124">
        <v>43558</v>
      </c>
      <c r="O2246" s="125" t="s">
        <v>3918</v>
      </c>
      <c r="P2246" s="124">
        <v>43830</v>
      </c>
      <c r="Q2246" s="125" t="s">
        <v>3664</v>
      </c>
      <c r="R2246" s="126"/>
    </row>
    <row r="2247" spans="1:18" s="34" customFormat="1" ht="60" hidden="1" customHeight="1" outlineLevel="4" x14ac:dyDescent="0.25">
      <c r="A2247" s="110">
        <v>37</v>
      </c>
      <c r="B2247" s="121" t="s">
        <v>3079</v>
      </c>
      <c r="C2247" s="106" t="s">
        <v>2408</v>
      </c>
      <c r="D2247" s="122">
        <v>62209</v>
      </c>
      <c r="E2247" s="110" t="s">
        <v>724</v>
      </c>
      <c r="F2247" s="122">
        <v>1679643</v>
      </c>
      <c r="G2247" s="122">
        <v>1635763.44</v>
      </c>
      <c r="H2247" s="122">
        <v>43879.560000000056</v>
      </c>
      <c r="I2247" s="123">
        <f t="shared" si="126"/>
        <v>2.6825125765129007E-2</v>
      </c>
      <c r="J2247" s="106" t="s">
        <v>3328</v>
      </c>
      <c r="K2247" s="106" t="s">
        <v>2536</v>
      </c>
      <c r="L2247" s="106" t="s">
        <v>842</v>
      </c>
      <c r="M2247" s="126"/>
      <c r="N2247" s="124">
        <v>43558</v>
      </c>
      <c r="O2247" s="125" t="s">
        <v>3916</v>
      </c>
      <c r="P2247" s="124">
        <v>43830</v>
      </c>
      <c r="Q2247" s="125" t="s">
        <v>3664</v>
      </c>
      <c r="R2247" s="126"/>
    </row>
    <row r="2248" spans="1:18" s="34" customFormat="1" ht="60" hidden="1" customHeight="1" outlineLevel="4" x14ac:dyDescent="0.25">
      <c r="A2248" s="110">
        <v>38</v>
      </c>
      <c r="B2248" s="121" t="s">
        <v>3080</v>
      </c>
      <c r="C2248" s="106" t="s">
        <v>2408</v>
      </c>
      <c r="D2248" s="122">
        <v>153094</v>
      </c>
      <c r="E2248" s="110" t="s">
        <v>724</v>
      </c>
      <c r="F2248" s="122">
        <v>2755692</v>
      </c>
      <c r="G2248" s="122">
        <v>2051459.6</v>
      </c>
      <c r="H2248" s="122">
        <v>704232.39999999991</v>
      </c>
      <c r="I2248" s="123">
        <f t="shared" si="126"/>
        <v>0.34328358208955218</v>
      </c>
      <c r="J2248" s="106" t="s">
        <v>3328</v>
      </c>
      <c r="K2248" s="106" t="s">
        <v>2723</v>
      </c>
      <c r="L2248" s="106" t="s">
        <v>842</v>
      </c>
      <c r="M2248" s="126"/>
      <c r="N2248" s="124">
        <v>43558</v>
      </c>
      <c r="O2248" s="125" t="s">
        <v>3918</v>
      </c>
      <c r="P2248" s="124">
        <v>43830</v>
      </c>
      <c r="Q2248" s="125" t="s">
        <v>3664</v>
      </c>
      <c r="R2248" s="126"/>
    </row>
    <row r="2249" spans="1:18" s="34" customFormat="1" ht="60" hidden="1" customHeight="1" outlineLevel="4" x14ac:dyDescent="0.25">
      <c r="A2249" s="110">
        <v>39</v>
      </c>
      <c r="B2249" s="121" t="s">
        <v>3081</v>
      </c>
      <c r="C2249" s="106" t="s">
        <v>2408</v>
      </c>
      <c r="D2249" s="122">
        <v>12610</v>
      </c>
      <c r="E2249" s="110" t="s">
        <v>724</v>
      </c>
      <c r="F2249" s="122">
        <v>367581.5</v>
      </c>
      <c r="G2249" s="122">
        <v>367581.5</v>
      </c>
      <c r="H2249" s="122">
        <v>0</v>
      </c>
      <c r="I2249" s="123">
        <f t="shared" si="126"/>
        <v>0</v>
      </c>
      <c r="J2249" s="106" t="s">
        <v>3327</v>
      </c>
      <c r="K2249" s="106" t="s">
        <v>2784</v>
      </c>
      <c r="L2249" s="106" t="s">
        <v>842</v>
      </c>
      <c r="M2249" s="125"/>
      <c r="N2249" s="124">
        <v>43517</v>
      </c>
      <c r="O2249" s="125" t="s">
        <v>3780</v>
      </c>
      <c r="P2249" s="124">
        <v>43830</v>
      </c>
      <c r="Q2249" s="125" t="s">
        <v>3732</v>
      </c>
      <c r="R2249" s="125"/>
    </row>
    <row r="2250" spans="1:18" s="34" customFormat="1" ht="60" hidden="1" customHeight="1" outlineLevel="4" x14ac:dyDescent="0.25">
      <c r="A2250" s="110">
        <v>40</v>
      </c>
      <c r="B2250" s="121" t="s">
        <v>3082</v>
      </c>
      <c r="C2250" s="106" t="s">
        <v>2408</v>
      </c>
      <c r="D2250" s="122">
        <v>5407</v>
      </c>
      <c r="E2250" s="110" t="s">
        <v>724</v>
      </c>
      <c r="F2250" s="122">
        <v>97326</v>
      </c>
      <c r="G2250" s="122">
        <v>91919</v>
      </c>
      <c r="H2250" s="122">
        <v>5407</v>
      </c>
      <c r="I2250" s="123">
        <f t="shared" si="126"/>
        <v>5.8823529411764705E-2</v>
      </c>
      <c r="J2250" s="106" t="s">
        <v>3328</v>
      </c>
      <c r="K2250" s="106" t="s">
        <v>2536</v>
      </c>
      <c r="L2250" s="106" t="s">
        <v>842</v>
      </c>
      <c r="M2250" s="126"/>
      <c r="N2250" s="124">
        <v>43558</v>
      </c>
      <c r="O2250" s="125" t="s">
        <v>3916</v>
      </c>
      <c r="P2250" s="124">
        <v>43830</v>
      </c>
      <c r="Q2250" s="125" t="s">
        <v>3664</v>
      </c>
      <c r="R2250" s="126"/>
    </row>
    <row r="2251" spans="1:18" s="34" customFormat="1" ht="30" hidden="1" customHeight="1" outlineLevel="4" x14ac:dyDescent="0.25">
      <c r="A2251" s="110">
        <v>41</v>
      </c>
      <c r="B2251" s="121" t="s">
        <v>3083</v>
      </c>
      <c r="C2251" s="106" t="s">
        <v>2408</v>
      </c>
      <c r="D2251" s="122">
        <v>348</v>
      </c>
      <c r="E2251" s="110" t="s">
        <v>724</v>
      </c>
      <c r="F2251" s="122">
        <v>41460.720000000001</v>
      </c>
      <c r="G2251" s="122">
        <v>39672</v>
      </c>
      <c r="H2251" s="122">
        <v>1788.7200000000012</v>
      </c>
      <c r="I2251" s="123">
        <f t="shared" si="126"/>
        <v>4.5087719298245642E-2</v>
      </c>
      <c r="J2251" s="106" t="s">
        <v>3327</v>
      </c>
      <c r="K2251" s="106" t="s">
        <v>2403</v>
      </c>
      <c r="L2251" s="106" t="s">
        <v>842</v>
      </c>
      <c r="M2251" s="125"/>
      <c r="N2251" s="124">
        <v>43517</v>
      </c>
      <c r="O2251" s="125" t="s">
        <v>3735</v>
      </c>
      <c r="P2251" s="124">
        <v>43830</v>
      </c>
      <c r="Q2251" s="125" t="s">
        <v>3732</v>
      </c>
      <c r="R2251" s="125"/>
    </row>
    <row r="2252" spans="1:18" s="34" customFormat="1" ht="30" hidden="1" customHeight="1" outlineLevel="4" x14ac:dyDescent="0.25">
      <c r="A2252" s="110">
        <v>42</v>
      </c>
      <c r="B2252" s="121" t="s">
        <v>3084</v>
      </c>
      <c r="C2252" s="106" t="s">
        <v>2408</v>
      </c>
      <c r="D2252" s="122">
        <v>54320</v>
      </c>
      <c r="E2252" s="110" t="s">
        <v>724</v>
      </c>
      <c r="F2252" s="122">
        <v>1456319.2</v>
      </c>
      <c r="G2252" s="122">
        <v>1455776</v>
      </c>
      <c r="H2252" s="122">
        <v>543.19999999995343</v>
      </c>
      <c r="I2252" s="123">
        <f t="shared" si="126"/>
        <v>3.7313432835817697E-4</v>
      </c>
      <c r="J2252" s="106" t="s">
        <v>3337</v>
      </c>
      <c r="K2252" s="106" t="s">
        <v>3350</v>
      </c>
      <c r="L2252" s="106" t="s">
        <v>842</v>
      </c>
      <c r="M2252" s="126"/>
      <c r="N2252" s="130">
        <v>43542</v>
      </c>
      <c r="O2252" s="126" t="s">
        <v>3825</v>
      </c>
      <c r="P2252" s="130">
        <v>43830</v>
      </c>
      <c r="Q2252" s="126" t="s">
        <v>3664</v>
      </c>
      <c r="R2252" s="126"/>
    </row>
    <row r="2253" spans="1:18" s="34" customFormat="1" ht="30" hidden="1" customHeight="1" outlineLevel="4" x14ac:dyDescent="0.25">
      <c r="A2253" s="110">
        <v>43</v>
      </c>
      <c r="B2253" s="121" t="s">
        <v>3085</v>
      </c>
      <c r="C2253" s="106" t="s">
        <v>2408</v>
      </c>
      <c r="D2253" s="122">
        <v>8000</v>
      </c>
      <c r="E2253" s="110" t="s">
        <v>724</v>
      </c>
      <c r="F2253" s="122">
        <v>1382240.0000000002</v>
      </c>
      <c r="G2253" s="122">
        <v>1328000</v>
      </c>
      <c r="H2253" s="122">
        <v>54240.000000000233</v>
      </c>
      <c r="I2253" s="123">
        <f t="shared" si="126"/>
        <v>4.0843373493976078E-2</v>
      </c>
      <c r="J2253" s="106" t="s">
        <v>3338</v>
      </c>
      <c r="K2253" s="106" t="s">
        <v>2530</v>
      </c>
      <c r="L2253" s="106" t="s">
        <v>842</v>
      </c>
      <c r="M2253" s="125"/>
      <c r="N2253" s="124">
        <v>43522</v>
      </c>
      <c r="O2253" s="125" t="s">
        <v>3766</v>
      </c>
      <c r="P2253" s="124">
        <v>43830</v>
      </c>
      <c r="Q2253" s="125" t="s">
        <v>3732</v>
      </c>
      <c r="R2253" s="125"/>
    </row>
    <row r="2254" spans="1:18" s="34" customFormat="1" ht="30" hidden="1" customHeight="1" outlineLevel="4" x14ac:dyDescent="0.25">
      <c r="A2254" s="110">
        <v>44</v>
      </c>
      <c r="B2254" s="121" t="s">
        <v>3086</v>
      </c>
      <c r="C2254" s="106" t="s">
        <v>2408</v>
      </c>
      <c r="D2254" s="122">
        <v>32082</v>
      </c>
      <c r="E2254" s="122" t="s">
        <v>748</v>
      </c>
      <c r="F2254" s="122">
        <v>799162.62</v>
      </c>
      <c r="G2254" s="122">
        <v>673722</v>
      </c>
      <c r="H2254" s="122">
        <v>125440.62</v>
      </c>
      <c r="I2254" s="123">
        <f t="shared" si="126"/>
        <v>0.18619047619047618</v>
      </c>
      <c r="J2254" s="106" t="s">
        <v>3327</v>
      </c>
      <c r="K2254" s="106" t="s">
        <v>2530</v>
      </c>
      <c r="L2254" s="106" t="s">
        <v>842</v>
      </c>
      <c r="M2254" s="125"/>
      <c r="N2254" s="124">
        <v>43516</v>
      </c>
      <c r="O2254" s="125" t="s">
        <v>3739</v>
      </c>
      <c r="P2254" s="124">
        <v>43830</v>
      </c>
      <c r="Q2254" s="125" t="s">
        <v>3732</v>
      </c>
      <c r="R2254" s="125"/>
    </row>
    <row r="2255" spans="1:18" s="34" customFormat="1" ht="30" hidden="1" customHeight="1" outlineLevel="4" x14ac:dyDescent="0.25">
      <c r="A2255" s="110">
        <v>45</v>
      </c>
      <c r="B2255" s="121" t="s">
        <v>3087</v>
      </c>
      <c r="C2255" s="106" t="s">
        <v>2408</v>
      </c>
      <c r="D2255" s="122">
        <v>11048</v>
      </c>
      <c r="E2255" s="122" t="s">
        <v>748</v>
      </c>
      <c r="F2255" s="122">
        <v>1120709.1199999999</v>
      </c>
      <c r="G2255" s="122">
        <v>1120681.5</v>
      </c>
      <c r="H2255" s="122">
        <v>27.619999999878928</v>
      </c>
      <c r="I2255" s="123">
        <f t="shared" si="126"/>
        <v>2.4645717806423081E-5</v>
      </c>
      <c r="J2255" s="106" t="s">
        <v>3327</v>
      </c>
      <c r="K2255" s="106" t="s">
        <v>2532</v>
      </c>
      <c r="L2255" s="106" t="s">
        <v>842</v>
      </c>
      <c r="M2255" s="125"/>
      <c r="N2255" s="124">
        <v>43517</v>
      </c>
      <c r="O2255" s="125" t="s">
        <v>3733</v>
      </c>
      <c r="P2255" s="124">
        <v>43830</v>
      </c>
      <c r="Q2255" s="125" t="s">
        <v>3732</v>
      </c>
      <c r="R2255" s="125"/>
    </row>
    <row r="2256" spans="1:18" s="34" customFormat="1" ht="30" hidden="1" customHeight="1" outlineLevel="4" x14ac:dyDescent="0.25">
      <c r="A2256" s="110">
        <v>46</v>
      </c>
      <c r="B2256" s="121" t="s">
        <v>3088</v>
      </c>
      <c r="C2256" s="106" t="s">
        <v>2408</v>
      </c>
      <c r="D2256" s="122">
        <v>534</v>
      </c>
      <c r="E2256" s="122" t="s">
        <v>748</v>
      </c>
      <c r="F2256" s="122">
        <v>64080</v>
      </c>
      <c r="G2256" s="122">
        <v>53400</v>
      </c>
      <c r="H2256" s="122">
        <v>10680</v>
      </c>
      <c r="I2256" s="123">
        <f t="shared" si="126"/>
        <v>0.2</v>
      </c>
      <c r="J2256" s="106" t="s">
        <v>3328</v>
      </c>
      <c r="K2256" s="106" t="s">
        <v>3330</v>
      </c>
      <c r="L2256" s="106" t="s">
        <v>842</v>
      </c>
      <c r="M2256" s="126"/>
      <c r="N2256" s="124">
        <v>43558</v>
      </c>
      <c r="O2256" s="125" t="s">
        <v>3920</v>
      </c>
      <c r="P2256" s="124">
        <v>43830</v>
      </c>
      <c r="Q2256" s="125" t="s">
        <v>3664</v>
      </c>
      <c r="R2256" s="126"/>
    </row>
    <row r="2257" spans="1:18" s="34" customFormat="1" ht="30" hidden="1" customHeight="1" outlineLevel="4" x14ac:dyDescent="0.25">
      <c r="A2257" s="110">
        <v>47</v>
      </c>
      <c r="B2257" s="121" t="s">
        <v>3089</v>
      </c>
      <c r="C2257" s="106" t="s">
        <v>2408</v>
      </c>
      <c r="D2257" s="122">
        <v>524</v>
      </c>
      <c r="E2257" s="110" t="s">
        <v>724</v>
      </c>
      <c r="F2257" s="122">
        <v>46263.960000000006</v>
      </c>
      <c r="G2257" s="122">
        <v>45588</v>
      </c>
      <c r="H2257" s="122">
        <v>675.9600000000064</v>
      </c>
      <c r="I2257" s="123">
        <f t="shared" si="126"/>
        <v>1.4827586206896693E-2</v>
      </c>
      <c r="J2257" s="106" t="s">
        <v>3327</v>
      </c>
      <c r="K2257" s="106" t="s">
        <v>2403</v>
      </c>
      <c r="L2257" s="106" t="s">
        <v>842</v>
      </c>
      <c r="M2257" s="125"/>
      <c r="N2257" s="124">
        <v>43517</v>
      </c>
      <c r="O2257" s="125" t="s">
        <v>3735</v>
      </c>
      <c r="P2257" s="124">
        <v>43830</v>
      </c>
      <c r="Q2257" s="125" t="s">
        <v>3732</v>
      </c>
      <c r="R2257" s="125"/>
    </row>
    <row r="2258" spans="1:18" s="34" customFormat="1" ht="30" hidden="1" customHeight="1" outlineLevel="4" x14ac:dyDescent="0.25">
      <c r="A2258" s="110">
        <v>48</v>
      </c>
      <c r="B2258" s="121" t="s">
        <v>3090</v>
      </c>
      <c r="C2258" s="106" t="s">
        <v>2408</v>
      </c>
      <c r="D2258" s="122">
        <v>282</v>
      </c>
      <c r="E2258" s="110" t="s">
        <v>724</v>
      </c>
      <c r="F2258" s="122">
        <v>28200</v>
      </c>
      <c r="G2258" s="122">
        <v>27635.714285714283</v>
      </c>
      <c r="H2258" s="122">
        <v>564.2857142857174</v>
      </c>
      <c r="I2258" s="123">
        <f t="shared" si="126"/>
        <v>2.0418712845696678E-2</v>
      </c>
      <c r="J2258" s="106" t="s">
        <v>3334</v>
      </c>
      <c r="K2258" s="106" t="s">
        <v>3339</v>
      </c>
      <c r="L2258" s="106" t="s">
        <v>842</v>
      </c>
      <c r="M2258" s="126"/>
      <c r="N2258" s="124">
        <v>43598</v>
      </c>
      <c r="O2258" s="125" t="s">
        <v>4002</v>
      </c>
      <c r="P2258" s="124">
        <v>43830</v>
      </c>
      <c r="Q2258" s="125" t="s">
        <v>3664</v>
      </c>
      <c r="R2258" s="126"/>
    </row>
    <row r="2259" spans="1:18" s="34" customFormat="1" ht="30" hidden="1" customHeight="1" outlineLevel="4" x14ac:dyDescent="0.25">
      <c r="A2259" s="110">
        <v>49</v>
      </c>
      <c r="B2259" s="121" t="s">
        <v>3091</v>
      </c>
      <c r="C2259" s="106" t="s">
        <v>2408</v>
      </c>
      <c r="D2259" s="122">
        <v>5600</v>
      </c>
      <c r="E2259" s="110" t="s">
        <v>724</v>
      </c>
      <c r="F2259" s="122">
        <v>3205440</v>
      </c>
      <c r="G2259" s="122">
        <v>1355200</v>
      </c>
      <c r="H2259" s="122">
        <v>1850240</v>
      </c>
      <c r="I2259" s="123">
        <f t="shared" si="126"/>
        <v>1.3652892561983472</v>
      </c>
      <c r="J2259" s="106" t="s">
        <v>3327</v>
      </c>
      <c r="K2259" s="106" t="s">
        <v>2403</v>
      </c>
      <c r="L2259" s="106" t="s">
        <v>842</v>
      </c>
      <c r="M2259" s="125"/>
      <c r="N2259" s="124">
        <v>43517</v>
      </c>
      <c r="O2259" s="125" t="s">
        <v>3735</v>
      </c>
      <c r="P2259" s="124">
        <v>43830</v>
      </c>
      <c r="Q2259" s="125" t="s">
        <v>3732</v>
      </c>
      <c r="R2259" s="125"/>
    </row>
    <row r="2260" spans="1:18" s="34" customFormat="1" ht="30" hidden="1" customHeight="1" outlineLevel="4" x14ac:dyDescent="0.25">
      <c r="A2260" s="110">
        <v>50</v>
      </c>
      <c r="B2260" s="121" t="s">
        <v>3092</v>
      </c>
      <c r="C2260" s="106" t="s">
        <v>2408</v>
      </c>
      <c r="D2260" s="122">
        <v>15734</v>
      </c>
      <c r="E2260" s="110" t="s">
        <v>4234</v>
      </c>
      <c r="F2260" s="122">
        <v>5034880</v>
      </c>
      <c r="G2260" s="122">
        <v>4090840</v>
      </c>
      <c r="H2260" s="122">
        <v>944040</v>
      </c>
      <c r="I2260" s="123">
        <f t="shared" si="126"/>
        <v>0.23076923076923078</v>
      </c>
      <c r="J2260" s="106" t="s">
        <v>3328</v>
      </c>
      <c r="K2260" s="106" t="s">
        <v>3331</v>
      </c>
      <c r="L2260" s="106" t="s">
        <v>842</v>
      </c>
      <c r="M2260" s="126"/>
      <c r="N2260" s="124">
        <v>43558</v>
      </c>
      <c r="O2260" s="125" t="s">
        <v>3917</v>
      </c>
      <c r="P2260" s="124">
        <v>43830</v>
      </c>
      <c r="Q2260" s="125" t="s">
        <v>3664</v>
      </c>
      <c r="R2260" s="126"/>
    </row>
    <row r="2261" spans="1:18" s="34" customFormat="1" ht="30" hidden="1" customHeight="1" outlineLevel="4" x14ac:dyDescent="0.25">
      <c r="A2261" s="110">
        <v>51</v>
      </c>
      <c r="B2261" s="121" t="s">
        <v>3093</v>
      </c>
      <c r="C2261" s="106" t="s">
        <v>2408</v>
      </c>
      <c r="D2261" s="122">
        <v>132200</v>
      </c>
      <c r="E2261" s="110" t="s">
        <v>724</v>
      </c>
      <c r="F2261" s="122">
        <v>462700</v>
      </c>
      <c r="G2261" s="122">
        <v>381255.36</v>
      </c>
      <c r="H2261" s="122">
        <v>81444.640000000014</v>
      </c>
      <c r="I2261" s="123">
        <f t="shared" si="126"/>
        <v>0.21362228192673807</v>
      </c>
      <c r="J2261" s="106" t="s">
        <v>3328</v>
      </c>
      <c r="K2261" s="106" t="s">
        <v>2536</v>
      </c>
      <c r="L2261" s="106" t="s">
        <v>842</v>
      </c>
      <c r="M2261" s="126"/>
      <c r="N2261" s="124">
        <v>43558</v>
      </c>
      <c r="O2261" s="125" t="s">
        <v>3916</v>
      </c>
      <c r="P2261" s="124">
        <v>43830</v>
      </c>
      <c r="Q2261" s="125" t="s">
        <v>3664</v>
      </c>
      <c r="R2261" s="126"/>
    </row>
    <row r="2262" spans="1:18" s="34" customFormat="1" ht="30" hidden="1" customHeight="1" outlineLevel="4" x14ac:dyDescent="0.25">
      <c r="A2262" s="110">
        <v>52</v>
      </c>
      <c r="B2262" s="121" t="s">
        <v>3094</v>
      </c>
      <c r="C2262" s="106" t="s">
        <v>2408</v>
      </c>
      <c r="D2262" s="122">
        <v>29</v>
      </c>
      <c r="E2262" s="110" t="s">
        <v>1569</v>
      </c>
      <c r="F2262" s="122">
        <v>5220</v>
      </c>
      <c r="G2262" s="122">
        <v>5220</v>
      </c>
      <c r="H2262" s="122">
        <v>0</v>
      </c>
      <c r="I2262" s="123">
        <f t="shared" si="126"/>
        <v>0</v>
      </c>
      <c r="J2262" s="106" t="s">
        <v>3328</v>
      </c>
      <c r="K2262" s="106" t="s">
        <v>2527</v>
      </c>
      <c r="L2262" s="106" t="s">
        <v>842</v>
      </c>
      <c r="M2262" s="126"/>
      <c r="N2262" s="124">
        <v>43558</v>
      </c>
      <c r="O2262" s="125" t="s">
        <v>3915</v>
      </c>
      <c r="P2262" s="124">
        <v>43830</v>
      </c>
      <c r="Q2262" s="125" t="s">
        <v>3664</v>
      </c>
      <c r="R2262" s="126"/>
    </row>
    <row r="2263" spans="1:18" s="34" customFormat="1" ht="30" hidden="1" customHeight="1" outlineLevel="4" x14ac:dyDescent="0.25">
      <c r="A2263" s="110">
        <v>53</v>
      </c>
      <c r="B2263" s="121" t="s">
        <v>3095</v>
      </c>
      <c r="C2263" s="106" t="s">
        <v>2408</v>
      </c>
      <c r="D2263" s="122">
        <v>709</v>
      </c>
      <c r="E2263" s="110" t="s">
        <v>4234</v>
      </c>
      <c r="F2263" s="122">
        <v>319050</v>
      </c>
      <c r="G2263" s="122">
        <v>292108</v>
      </c>
      <c r="H2263" s="122">
        <v>26942</v>
      </c>
      <c r="I2263" s="123">
        <f t="shared" si="126"/>
        <v>9.2233009708737865E-2</v>
      </c>
      <c r="J2263" s="106" t="s">
        <v>3328</v>
      </c>
      <c r="K2263" s="106" t="s">
        <v>2536</v>
      </c>
      <c r="L2263" s="106" t="s">
        <v>842</v>
      </c>
      <c r="M2263" s="126"/>
      <c r="N2263" s="124">
        <v>43558</v>
      </c>
      <c r="O2263" s="125" t="s">
        <v>3916</v>
      </c>
      <c r="P2263" s="124">
        <v>43830</v>
      </c>
      <c r="Q2263" s="125" t="s">
        <v>3664</v>
      </c>
      <c r="R2263" s="126"/>
    </row>
    <row r="2264" spans="1:18" s="34" customFormat="1" ht="30" hidden="1" customHeight="1" outlineLevel="4" x14ac:dyDescent="0.25">
      <c r="A2264" s="110">
        <v>54</v>
      </c>
      <c r="B2264" s="121" t="s">
        <v>3096</v>
      </c>
      <c r="C2264" s="106" t="s">
        <v>2408</v>
      </c>
      <c r="D2264" s="122">
        <v>53814</v>
      </c>
      <c r="E2264" s="110" t="s">
        <v>1569</v>
      </c>
      <c r="F2264" s="122">
        <v>2798328</v>
      </c>
      <c r="G2264" s="122">
        <v>2583072</v>
      </c>
      <c r="H2264" s="122">
        <v>215256</v>
      </c>
      <c r="I2264" s="123">
        <f t="shared" si="126"/>
        <v>8.3333333333333329E-2</v>
      </c>
      <c r="J2264" s="106" t="s">
        <v>3328</v>
      </c>
      <c r="K2264" s="106" t="s">
        <v>2530</v>
      </c>
      <c r="L2264" s="106" t="s">
        <v>842</v>
      </c>
      <c r="M2264" s="126"/>
      <c r="N2264" s="124">
        <v>43558</v>
      </c>
      <c r="O2264" s="125" t="s">
        <v>3919</v>
      </c>
      <c r="P2264" s="124">
        <v>43830</v>
      </c>
      <c r="Q2264" s="125" t="s">
        <v>3664</v>
      </c>
      <c r="R2264" s="126"/>
    </row>
    <row r="2265" spans="1:18" s="34" customFormat="1" ht="30" hidden="1" customHeight="1" outlineLevel="4" x14ac:dyDescent="0.25">
      <c r="A2265" s="110">
        <v>55</v>
      </c>
      <c r="B2265" s="121" t="s">
        <v>3097</v>
      </c>
      <c r="C2265" s="106" t="s">
        <v>2408</v>
      </c>
      <c r="D2265" s="122">
        <v>25145</v>
      </c>
      <c r="E2265" s="110" t="s">
        <v>724</v>
      </c>
      <c r="F2265" s="122">
        <v>3065175.5</v>
      </c>
      <c r="G2265" s="122">
        <v>1936165</v>
      </c>
      <c r="H2265" s="122">
        <v>1129010.5</v>
      </c>
      <c r="I2265" s="123">
        <f t="shared" si="126"/>
        <v>0.58311688311688314</v>
      </c>
      <c r="J2265" s="106" t="s">
        <v>3327</v>
      </c>
      <c r="K2265" s="106" t="s">
        <v>2534</v>
      </c>
      <c r="L2265" s="106" t="s">
        <v>842</v>
      </c>
      <c r="M2265" s="126"/>
      <c r="N2265" s="130">
        <v>43517</v>
      </c>
      <c r="O2265" s="126" t="s">
        <v>3728</v>
      </c>
      <c r="P2265" s="130">
        <v>43830</v>
      </c>
      <c r="Q2265" s="126" t="s">
        <v>3729</v>
      </c>
      <c r="R2265" s="126"/>
    </row>
    <row r="2266" spans="1:18" s="34" customFormat="1" ht="30" hidden="1" customHeight="1" outlineLevel="4" x14ac:dyDescent="0.25">
      <c r="A2266" s="110">
        <v>56</v>
      </c>
      <c r="B2266" s="121" t="s">
        <v>3098</v>
      </c>
      <c r="C2266" s="106" t="s">
        <v>2408</v>
      </c>
      <c r="D2266" s="122">
        <v>60</v>
      </c>
      <c r="E2266" s="110" t="s">
        <v>724</v>
      </c>
      <c r="F2266" s="122">
        <v>5724</v>
      </c>
      <c r="G2266" s="122">
        <v>5724</v>
      </c>
      <c r="H2266" s="122">
        <v>0</v>
      </c>
      <c r="I2266" s="123">
        <f t="shared" si="126"/>
        <v>0</v>
      </c>
      <c r="J2266" s="106" t="s">
        <v>3327</v>
      </c>
      <c r="K2266" s="106" t="s">
        <v>2723</v>
      </c>
      <c r="L2266" s="106" t="s">
        <v>842</v>
      </c>
      <c r="M2266" s="125"/>
      <c r="N2266" s="124">
        <v>43517</v>
      </c>
      <c r="O2266" s="125" t="s">
        <v>3734</v>
      </c>
      <c r="P2266" s="124">
        <v>43830</v>
      </c>
      <c r="Q2266" s="125" t="s">
        <v>3732</v>
      </c>
      <c r="R2266" s="125"/>
    </row>
    <row r="2267" spans="1:18" s="34" customFormat="1" ht="30" hidden="1" customHeight="1" outlineLevel="4" x14ac:dyDescent="0.25">
      <c r="A2267" s="110">
        <v>57</v>
      </c>
      <c r="B2267" s="121" t="s">
        <v>3099</v>
      </c>
      <c r="C2267" s="106" t="s">
        <v>2408</v>
      </c>
      <c r="D2267" s="122">
        <v>4</v>
      </c>
      <c r="E2267" s="110" t="s">
        <v>724</v>
      </c>
      <c r="F2267" s="122">
        <v>4800</v>
      </c>
      <c r="G2267" s="122">
        <v>4800</v>
      </c>
      <c r="H2267" s="122">
        <v>0</v>
      </c>
      <c r="I2267" s="123">
        <f t="shared" si="126"/>
        <v>0</v>
      </c>
      <c r="J2267" s="106" t="s">
        <v>3335</v>
      </c>
      <c r="K2267" s="106" t="s">
        <v>2527</v>
      </c>
      <c r="L2267" s="106" t="s">
        <v>842</v>
      </c>
      <c r="M2267" s="126"/>
      <c r="N2267" s="124">
        <v>43566</v>
      </c>
      <c r="O2267" s="125" t="s">
        <v>3897</v>
      </c>
      <c r="P2267" s="124">
        <v>43830</v>
      </c>
      <c r="Q2267" s="125" t="s">
        <v>3664</v>
      </c>
      <c r="R2267" s="126"/>
    </row>
    <row r="2268" spans="1:18" s="34" customFormat="1" ht="30" hidden="1" customHeight="1" outlineLevel="4" x14ac:dyDescent="0.25">
      <c r="A2268" s="110">
        <v>58</v>
      </c>
      <c r="B2268" s="121" t="s">
        <v>3100</v>
      </c>
      <c r="C2268" s="106" t="s">
        <v>2408</v>
      </c>
      <c r="D2268" s="122">
        <v>3</v>
      </c>
      <c r="E2268" s="110" t="s">
        <v>724</v>
      </c>
      <c r="F2268" s="122">
        <v>3600</v>
      </c>
      <c r="G2268" s="122">
        <v>3600</v>
      </c>
      <c r="H2268" s="122">
        <v>0</v>
      </c>
      <c r="I2268" s="123">
        <f t="shared" si="126"/>
        <v>0</v>
      </c>
      <c r="J2268" s="106" t="s">
        <v>3335</v>
      </c>
      <c r="K2268" s="106" t="s">
        <v>2527</v>
      </c>
      <c r="L2268" s="106" t="s">
        <v>842</v>
      </c>
      <c r="M2268" s="126"/>
      <c r="N2268" s="124">
        <v>43566</v>
      </c>
      <c r="O2268" s="125" t="s">
        <v>3897</v>
      </c>
      <c r="P2268" s="124">
        <v>43830</v>
      </c>
      <c r="Q2268" s="125" t="s">
        <v>3664</v>
      </c>
      <c r="R2268" s="126"/>
    </row>
    <row r="2269" spans="1:18" s="34" customFormat="1" ht="30" hidden="1" customHeight="1" outlineLevel="4" x14ac:dyDescent="0.25">
      <c r="A2269" s="110">
        <v>59</v>
      </c>
      <c r="B2269" s="121" t="s">
        <v>3101</v>
      </c>
      <c r="C2269" s="106" t="s">
        <v>2408</v>
      </c>
      <c r="D2269" s="122">
        <v>84220</v>
      </c>
      <c r="E2269" s="110" t="s">
        <v>724</v>
      </c>
      <c r="F2269" s="122">
        <v>687235.20000000007</v>
      </c>
      <c r="G2269" s="122">
        <v>597962</v>
      </c>
      <c r="H2269" s="122">
        <v>89273.20000000007</v>
      </c>
      <c r="I2269" s="123">
        <f t="shared" si="126"/>
        <v>0.14929577464788743</v>
      </c>
      <c r="J2269" s="106" t="s">
        <v>3327</v>
      </c>
      <c r="K2269" s="106" t="s">
        <v>2530</v>
      </c>
      <c r="L2269" s="106" t="s">
        <v>842</v>
      </c>
      <c r="M2269" s="125"/>
      <c r="N2269" s="124">
        <v>43516</v>
      </c>
      <c r="O2269" s="125" t="s">
        <v>3739</v>
      </c>
      <c r="P2269" s="124">
        <v>43830</v>
      </c>
      <c r="Q2269" s="125" t="s">
        <v>3732</v>
      </c>
      <c r="R2269" s="125"/>
    </row>
    <row r="2270" spans="1:18" s="34" customFormat="1" ht="30" hidden="1" customHeight="1" outlineLevel="4" x14ac:dyDescent="0.25">
      <c r="A2270" s="110">
        <v>60</v>
      </c>
      <c r="B2270" s="121" t="s">
        <v>3102</v>
      </c>
      <c r="C2270" s="106" t="s">
        <v>2408</v>
      </c>
      <c r="D2270" s="122">
        <v>16</v>
      </c>
      <c r="E2270" s="110" t="s">
        <v>724</v>
      </c>
      <c r="F2270" s="122">
        <v>21098.240000000002</v>
      </c>
      <c r="G2270" s="122">
        <v>20640</v>
      </c>
      <c r="H2270" s="122">
        <v>458.2400000000016</v>
      </c>
      <c r="I2270" s="123">
        <f t="shared" si="126"/>
        <v>2.2201550387596976E-2</v>
      </c>
      <c r="J2270" s="106" t="s">
        <v>3327</v>
      </c>
      <c r="K2270" s="106" t="s">
        <v>2403</v>
      </c>
      <c r="L2270" s="106" t="s">
        <v>842</v>
      </c>
      <c r="M2270" s="125"/>
      <c r="N2270" s="124">
        <v>43517</v>
      </c>
      <c r="O2270" s="125" t="s">
        <v>3735</v>
      </c>
      <c r="P2270" s="124">
        <v>43830</v>
      </c>
      <c r="Q2270" s="125" t="s">
        <v>3732</v>
      </c>
      <c r="R2270" s="125"/>
    </row>
    <row r="2271" spans="1:18" s="34" customFormat="1" ht="30" hidden="1" customHeight="1" outlineLevel="4" x14ac:dyDescent="0.25">
      <c r="A2271" s="110">
        <v>61</v>
      </c>
      <c r="B2271" s="121" t="s">
        <v>3103</v>
      </c>
      <c r="C2271" s="106" t="s">
        <v>2408</v>
      </c>
      <c r="D2271" s="122">
        <v>27</v>
      </c>
      <c r="E2271" s="110" t="s">
        <v>724</v>
      </c>
      <c r="F2271" s="122">
        <v>96735.6</v>
      </c>
      <c r="G2271" s="122">
        <v>92934</v>
      </c>
      <c r="H2271" s="122">
        <v>3801.6000000000058</v>
      </c>
      <c r="I2271" s="123">
        <f t="shared" si="126"/>
        <v>4.0906449738524177E-2</v>
      </c>
      <c r="J2271" s="106" t="s">
        <v>3327</v>
      </c>
      <c r="K2271" s="106" t="s">
        <v>2403</v>
      </c>
      <c r="L2271" s="106" t="s">
        <v>842</v>
      </c>
      <c r="M2271" s="125"/>
      <c r="N2271" s="124">
        <v>43517</v>
      </c>
      <c r="O2271" s="125" t="s">
        <v>3735</v>
      </c>
      <c r="P2271" s="124">
        <v>43830</v>
      </c>
      <c r="Q2271" s="125" t="s">
        <v>3732</v>
      </c>
      <c r="R2271" s="125"/>
    </row>
    <row r="2272" spans="1:18" s="34" customFormat="1" ht="30" hidden="1" customHeight="1" outlineLevel="4" x14ac:dyDescent="0.25">
      <c r="A2272" s="110">
        <v>62</v>
      </c>
      <c r="B2272" s="121" t="s">
        <v>3104</v>
      </c>
      <c r="C2272" s="106" t="s">
        <v>2408</v>
      </c>
      <c r="D2272" s="122">
        <v>81</v>
      </c>
      <c r="E2272" s="110" t="s">
        <v>724</v>
      </c>
      <c r="F2272" s="122">
        <v>343440</v>
      </c>
      <c r="G2272" s="122">
        <v>225180</v>
      </c>
      <c r="H2272" s="122">
        <v>118260</v>
      </c>
      <c r="I2272" s="123">
        <f t="shared" si="126"/>
        <v>0.52517985611510787</v>
      </c>
      <c r="J2272" s="106" t="s">
        <v>3327</v>
      </c>
      <c r="K2272" s="106" t="s">
        <v>2530</v>
      </c>
      <c r="L2272" s="106" t="s">
        <v>842</v>
      </c>
      <c r="M2272" s="125"/>
      <c r="N2272" s="124">
        <v>43516</v>
      </c>
      <c r="O2272" s="125" t="s">
        <v>3739</v>
      </c>
      <c r="P2272" s="124">
        <v>43830</v>
      </c>
      <c r="Q2272" s="125" t="s">
        <v>3732</v>
      </c>
      <c r="R2272" s="125"/>
    </row>
    <row r="2273" spans="1:18" s="34" customFormat="1" ht="30" hidden="1" customHeight="1" outlineLevel="4" x14ac:dyDescent="0.25">
      <c r="A2273" s="110">
        <v>63</v>
      </c>
      <c r="B2273" s="121" t="s">
        <v>3105</v>
      </c>
      <c r="C2273" s="106" t="s">
        <v>2408</v>
      </c>
      <c r="D2273" s="122">
        <v>424</v>
      </c>
      <c r="E2273" s="110" t="s">
        <v>724</v>
      </c>
      <c r="F2273" s="122">
        <v>400001.60000000003</v>
      </c>
      <c r="G2273" s="122">
        <v>400001.6</v>
      </c>
      <c r="H2273" s="122">
        <v>0</v>
      </c>
      <c r="I2273" s="123">
        <f t="shared" si="126"/>
        <v>0</v>
      </c>
      <c r="J2273" s="106" t="s">
        <v>3327</v>
      </c>
      <c r="K2273" s="106" t="s">
        <v>2723</v>
      </c>
      <c r="L2273" s="106" t="s">
        <v>842</v>
      </c>
      <c r="M2273" s="125"/>
      <c r="N2273" s="124">
        <v>43517</v>
      </c>
      <c r="O2273" s="125" t="s">
        <v>3734</v>
      </c>
      <c r="P2273" s="124">
        <v>43830</v>
      </c>
      <c r="Q2273" s="125" t="s">
        <v>3732</v>
      </c>
      <c r="R2273" s="125"/>
    </row>
    <row r="2274" spans="1:18" s="34" customFormat="1" ht="30" hidden="1" customHeight="1" outlineLevel="4" x14ac:dyDescent="0.25">
      <c r="A2274" s="110">
        <v>64</v>
      </c>
      <c r="B2274" s="121" t="s">
        <v>3106</v>
      </c>
      <c r="C2274" s="106" t="s">
        <v>2408</v>
      </c>
      <c r="D2274" s="122">
        <v>67</v>
      </c>
      <c r="E2274" s="110" t="s">
        <v>724</v>
      </c>
      <c r="F2274" s="122">
        <v>66999.999999999985</v>
      </c>
      <c r="G2274" s="122">
        <v>48910</v>
      </c>
      <c r="H2274" s="122">
        <v>18089.999999999985</v>
      </c>
      <c r="I2274" s="123">
        <f t="shared" si="126"/>
        <v>0.36986301369862984</v>
      </c>
      <c r="J2274" s="106" t="s">
        <v>3327</v>
      </c>
      <c r="K2274" s="106" t="s">
        <v>2530</v>
      </c>
      <c r="L2274" s="106" t="s">
        <v>842</v>
      </c>
      <c r="M2274" s="125"/>
      <c r="N2274" s="124">
        <v>43516</v>
      </c>
      <c r="O2274" s="125" t="s">
        <v>3739</v>
      </c>
      <c r="P2274" s="124">
        <v>43830</v>
      </c>
      <c r="Q2274" s="125" t="s">
        <v>3732</v>
      </c>
      <c r="R2274" s="125"/>
    </row>
    <row r="2275" spans="1:18" s="34" customFormat="1" ht="30" hidden="1" customHeight="1" outlineLevel="4" x14ac:dyDescent="0.25">
      <c r="A2275" s="110">
        <v>65</v>
      </c>
      <c r="B2275" s="121" t="s">
        <v>3107</v>
      </c>
      <c r="C2275" s="106" t="s">
        <v>2408</v>
      </c>
      <c r="D2275" s="122">
        <v>11</v>
      </c>
      <c r="E2275" s="110" t="s">
        <v>724</v>
      </c>
      <c r="F2275" s="122">
        <v>7857.08</v>
      </c>
      <c r="G2275" s="122">
        <v>7370</v>
      </c>
      <c r="H2275" s="122">
        <v>487.07999999999993</v>
      </c>
      <c r="I2275" s="123">
        <f t="shared" si="126"/>
        <v>6.6089552238805957E-2</v>
      </c>
      <c r="J2275" s="106" t="s">
        <v>3327</v>
      </c>
      <c r="K2275" s="106" t="s">
        <v>2530</v>
      </c>
      <c r="L2275" s="106" t="s">
        <v>842</v>
      </c>
      <c r="M2275" s="125"/>
      <c r="N2275" s="124">
        <v>43516</v>
      </c>
      <c r="O2275" s="125" t="s">
        <v>3739</v>
      </c>
      <c r="P2275" s="124">
        <v>43830</v>
      </c>
      <c r="Q2275" s="125" t="s">
        <v>3732</v>
      </c>
      <c r="R2275" s="125"/>
    </row>
    <row r="2276" spans="1:18" s="34" customFormat="1" ht="30" hidden="1" customHeight="1" outlineLevel="4" x14ac:dyDescent="0.25">
      <c r="A2276" s="110">
        <v>66</v>
      </c>
      <c r="B2276" s="121" t="s">
        <v>3108</v>
      </c>
      <c r="C2276" s="106" t="s">
        <v>2408</v>
      </c>
      <c r="D2276" s="122">
        <v>114</v>
      </c>
      <c r="E2276" s="110" t="s">
        <v>724</v>
      </c>
      <c r="F2276" s="122">
        <v>132924</v>
      </c>
      <c r="G2276" s="122">
        <v>122436</v>
      </c>
      <c r="H2276" s="122">
        <v>10488</v>
      </c>
      <c r="I2276" s="123">
        <f t="shared" ref="I2276:I2339" si="128">H2276/G2276</f>
        <v>8.5661080074487903E-2</v>
      </c>
      <c r="J2276" s="106" t="s">
        <v>3327</v>
      </c>
      <c r="K2276" s="106" t="s">
        <v>2530</v>
      </c>
      <c r="L2276" s="106" t="s">
        <v>842</v>
      </c>
      <c r="M2276" s="125"/>
      <c r="N2276" s="124">
        <v>43516</v>
      </c>
      <c r="O2276" s="125" t="s">
        <v>3739</v>
      </c>
      <c r="P2276" s="124">
        <v>43830</v>
      </c>
      <c r="Q2276" s="125" t="s">
        <v>3732</v>
      </c>
      <c r="R2276" s="125"/>
    </row>
    <row r="2277" spans="1:18" s="34" customFormat="1" ht="30" hidden="1" customHeight="1" outlineLevel="4" x14ac:dyDescent="0.25">
      <c r="A2277" s="110">
        <v>67</v>
      </c>
      <c r="B2277" s="121" t="s">
        <v>3109</v>
      </c>
      <c r="C2277" s="106" t="s">
        <v>2408</v>
      </c>
      <c r="D2277" s="122">
        <v>32</v>
      </c>
      <c r="E2277" s="122" t="s">
        <v>4236</v>
      </c>
      <c r="F2277" s="122">
        <v>32000</v>
      </c>
      <c r="G2277" s="122">
        <v>32000</v>
      </c>
      <c r="H2277" s="122">
        <v>0</v>
      </c>
      <c r="I2277" s="123">
        <f t="shared" si="128"/>
        <v>0</v>
      </c>
      <c r="J2277" s="106" t="s">
        <v>3334</v>
      </c>
      <c r="K2277" s="106" t="s">
        <v>2527</v>
      </c>
      <c r="L2277" s="106" t="s">
        <v>842</v>
      </c>
      <c r="M2277" s="126"/>
      <c r="N2277" s="124">
        <v>43589</v>
      </c>
      <c r="O2277" s="125" t="s">
        <v>4005</v>
      </c>
      <c r="P2277" s="124">
        <v>43830</v>
      </c>
      <c r="Q2277" s="125" t="s">
        <v>3664</v>
      </c>
      <c r="R2277" s="126"/>
    </row>
    <row r="2278" spans="1:18" s="34" customFormat="1" ht="30" hidden="1" customHeight="1" outlineLevel="4" x14ac:dyDescent="0.25">
      <c r="A2278" s="110">
        <v>68</v>
      </c>
      <c r="B2278" s="121" t="s">
        <v>3110</v>
      </c>
      <c r="C2278" s="106" t="s">
        <v>2408</v>
      </c>
      <c r="D2278" s="122">
        <v>4810</v>
      </c>
      <c r="E2278" s="122" t="s">
        <v>757</v>
      </c>
      <c r="F2278" s="122">
        <v>764790.00000000012</v>
      </c>
      <c r="G2278" s="122">
        <v>731120</v>
      </c>
      <c r="H2278" s="122">
        <v>33670.000000000116</v>
      </c>
      <c r="I2278" s="123">
        <f t="shared" si="128"/>
        <v>4.6052631578947525E-2</v>
      </c>
      <c r="J2278" s="106" t="s">
        <v>3327</v>
      </c>
      <c r="K2278" s="106" t="s">
        <v>2784</v>
      </c>
      <c r="L2278" s="106" t="s">
        <v>842</v>
      </c>
      <c r="M2278" s="125"/>
      <c r="N2278" s="124">
        <v>43517</v>
      </c>
      <c r="O2278" s="125" t="s">
        <v>3780</v>
      </c>
      <c r="P2278" s="124">
        <v>43830</v>
      </c>
      <c r="Q2278" s="125" t="s">
        <v>3732</v>
      </c>
      <c r="R2278" s="125"/>
    </row>
    <row r="2279" spans="1:18" s="34" customFormat="1" ht="45" hidden="1" customHeight="1" outlineLevel="4" x14ac:dyDescent="0.25">
      <c r="A2279" s="110">
        <v>69</v>
      </c>
      <c r="B2279" s="121" t="s">
        <v>3111</v>
      </c>
      <c r="C2279" s="106" t="s">
        <v>2408</v>
      </c>
      <c r="D2279" s="122">
        <v>92</v>
      </c>
      <c r="E2279" s="110" t="s">
        <v>724</v>
      </c>
      <c r="F2279" s="122">
        <v>2079204.5999999999</v>
      </c>
      <c r="G2279" s="122">
        <f>2251424-241224</f>
        <v>2010200</v>
      </c>
      <c r="H2279" s="122">
        <v>69004.59999999986</v>
      </c>
      <c r="I2279" s="123">
        <f t="shared" si="128"/>
        <v>3.4327231121281394E-2</v>
      </c>
      <c r="J2279" s="106" t="s">
        <v>3338</v>
      </c>
      <c r="K2279" s="106" t="s">
        <v>2376</v>
      </c>
      <c r="L2279" s="106" t="s">
        <v>842</v>
      </c>
      <c r="M2279" s="125"/>
      <c r="N2279" s="124">
        <v>43525</v>
      </c>
      <c r="O2279" s="125" t="s">
        <v>3754</v>
      </c>
      <c r="P2279" s="124">
        <v>43830</v>
      </c>
      <c r="Q2279" s="125" t="s">
        <v>3732</v>
      </c>
      <c r="R2279" s="125"/>
    </row>
    <row r="2280" spans="1:18" s="34" customFormat="1" ht="30" hidden="1" customHeight="1" outlineLevel="4" x14ac:dyDescent="0.25">
      <c r="A2280" s="110">
        <v>70</v>
      </c>
      <c r="B2280" s="121" t="s">
        <v>3112</v>
      </c>
      <c r="C2280" s="106" t="s">
        <v>2408</v>
      </c>
      <c r="D2280" s="122">
        <v>271.27999999999997</v>
      </c>
      <c r="E2280" s="122" t="s">
        <v>3325</v>
      </c>
      <c r="F2280" s="122">
        <v>811127.2</v>
      </c>
      <c r="G2280" s="122">
        <v>811127.2</v>
      </c>
      <c r="H2280" s="122">
        <v>0</v>
      </c>
      <c r="I2280" s="123">
        <f t="shared" si="128"/>
        <v>0</v>
      </c>
      <c r="J2280" s="106" t="s">
        <v>3327</v>
      </c>
      <c r="K2280" s="106" t="s">
        <v>3340</v>
      </c>
      <c r="L2280" s="106" t="s">
        <v>842</v>
      </c>
      <c r="M2280" s="126"/>
      <c r="N2280" s="130">
        <v>43517</v>
      </c>
      <c r="O2280" s="126" t="s">
        <v>3731</v>
      </c>
      <c r="P2280" s="130">
        <v>43830</v>
      </c>
      <c r="Q2280" s="126" t="s">
        <v>3732</v>
      </c>
      <c r="R2280" s="126"/>
    </row>
    <row r="2281" spans="1:18" s="34" customFormat="1" ht="30" hidden="1" customHeight="1" outlineLevel="4" x14ac:dyDescent="0.25">
      <c r="A2281" s="110">
        <v>71</v>
      </c>
      <c r="B2281" s="121" t="s">
        <v>3113</v>
      </c>
      <c r="C2281" s="106" t="s">
        <v>2408</v>
      </c>
      <c r="D2281" s="122">
        <v>86</v>
      </c>
      <c r="E2281" s="110" t="s">
        <v>724</v>
      </c>
      <c r="F2281" s="122">
        <v>70643.840000000011</v>
      </c>
      <c r="G2281" s="122">
        <v>70520</v>
      </c>
      <c r="H2281" s="122">
        <v>123.84000000001106</v>
      </c>
      <c r="I2281" s="123">
        <f t="shared" si="128"/>
        <v>1.7560975609757666E-3</v>
      </c>
      <c r="J2281" s="106" t="s">
        <v>3327</v>
      </c>
      <c r="K2281" s="106" t="s">
        <v>2527</v>
      </c>
      <c r="L2281" s="106" t="s">
        <v>842</v>
      </c>
      <c r="M2281" s="125"/>
      <c r="N2281" s="124">
        <v>43517</v>
      </c>
      <c r="O2281" s="125" t="s">
        <v>3730</v>
      </c>
      <c r="P2281" s="124">
        <v>43830</v>
      </c>
      <c r="Q2281" s="125" t="s">
        <v>3664</v>
      </c>
      <c r="R2281" s="125"/>
    </row>
    <row r="2282" spans="1:18" s="34" customFormat="1" ht="30" hidden="1" customHeight="1" outlineLevel="4" x14ac:dyDescent="0.25">
      <c r="A2282" s="110">
        <v>72</v>
      </c>
      <c r="B2282" s="121" t="s">
        <v>3114</v>
      </c>
      <c r="C2282" s="106" t="s">
        <v>2408</v>
      </c>
      <c r="D2282" s="122">
        <v>25</v>
      </c>
      <c r="E2282" s="110" t="s">
        <v>724</v>
      </c>
      <c r="F2282" s="122">
        <v>740410</v>
      </c>
      <c r="G2282" s="122">
        <v>686000</v>
      </c>
      <c r="H2282" s="122">
        <v>54410</v>
      </c>
      <c r="I2282" s="123">
        <f t="shared" si="128"/>
        <v>7.931486880466472E-2</v>
      </c>
      <c r="J2282" s="106" t="s">
        <v>3327</v>
      </c>
      <c r="K2282" s="106" t="s">
        <v>2403</v>
      </c>
      <c r="L2282" s="106" t="s">
        <v>842</v>
      </c>
      <c r="M2282" s="125"/>
      <c r="N2282" s="124">
        <v>43517</v>
      </c>
      <c r="O2282" s="125" t="s">
        <v>3735</v>
      </c>
      <c r="P2282" s="124">
        <v>43830</v>
      </c>
      <c r="Q2282" s="125" t="s">
        <v>3732</v>
      </c>
      <c r="R2282" s="125"/>
    </row>
    <row r="2283" spans="1:18" s="34" customFormat="1" ht="30" hidden="1" customHeight="1" outlineLevel="4" x14ac:dyDescent="0.25">
      <c r="A2283" s="110">
        <v>73</v>
      </c>
      <c r="B2283" s="121" t="s">
        <v>3115</v>
      </c>
      <c r="C2283" s="106" t="s">
        <v>2408</v>
      </c>
      <c r="D2283" s="122">
        <v>20</v>
      </c>
      <c r="E2283" s="110" t="s">
        <v>724</v>
      </c>
      <c r="F2283" s="122">
        <v>161798.39999999999</v>
      </c>
      <c r="G2283" s="122">
        <v>135600</v>
      </c>
      <c r="H2283" s="122">
        <v>26198.399999999994</v>
      </c>
      <c r="I2283" s="123">
        <f t="shared" si="128"/>
        <v>0.19320353982300881</v>
      </c>
      <c r="J2283" s="106" t="s">
        <v>3327</v>
      </c>
      <c r="K2283" s="106" t="s">
        <v>2784</v>
      </c>
      <c r="L2283" s="106" t="s">
        <v>842</v>
      </c>
      <c r="M2283" s="125"/>
      <c r="N2283" s="124">
        <v>43517</v>
      </c>
      <c r="O2283" s="125" t="s">
        <v>3780</v>
      </c>
      <c r="P2283" s="124">
        <v>43830</v>
      </c>
      <c r="Q2283" s="125" t="s">
        <v>3732</v>
      </c>
      <c r="R2283" s="125"/>
    </row>
    <row r="2284" spans="1:18" s="34" customFormat="1" ht="30" hidden="1" customHeight="1" outlineLevel="4" x14ac:dyDescent="0.25">
      <c r="A2284" s="110">
        <v>74</v>
      </c>
      <c r="B2284" s="121" t="s">
        <v>3116</v>
      </c>
      <c r="C2284" s="106" t="s">
        <v>2408</v>
      </c>
      <c r="D2284" s="122">
        <v>5</v>
      </c>
      <c r="E2284" s="110" t="s">
        <v>724</v>
      </c>
      <c r="F2284" s="122">
        <v>24857.000000000004</v>
      </c>
      <c r="G2284" s="122">
        <v>23710</v>
      </c>
      <c r="H2284" s="122">
        <v>1147.0000000000036</v>
      </c>
      <c r="I2284" s="123">
        <f t="shared" si="128"/>
        <v>4.8376212568536636E-2</v>
      </c>
      <c r="J2284" s="106" t="s">
        <v>3327</v>
      </c>
      <c r="K2284" s="106" t="s">
        <v>2403</v>
      </c>
      <c r="L2284" s="106" t="s">
        <v>842</v>
      </c>
      <c r="M2284" s="125"/>
      <c r="N2284" s="124">
        <v>43517</v>
      </c>
      <c r="O2284" s="125" t="s">
        <v>3735</v>
      </c>
      <c r="P2284" s="124">
        <v>43830</v>
      </c>
      <c r="Q2284" s="125" t="s">
        <v>3732</v>
      </c>
      <c r="R2284" s="125"/>
    </row>
    <row r="2285" spans="1:18" s="34" customFormat="1" ht="30" hidden="1" customHeight="1" outlineLevel="4" x14ac:dyDescent="0.25">
      <c r="A2285" s="110">
        <v>75</v>
      </c>
      <c r="B2285" s="121" t="s">
        <v>3117</v>
      </c>
      <c r="C2285" s="106" t="s">
        <v>2408</v>
      </c>
      <c r="D2285" s="122">
        <v>149</v>
      </c>
      <c r="E2285" s="110" t="s">
        <v>724</v>
      </c>
      <c r="F2285" s="122">
        <v>505534.64999999997</v>
      </c>
      <c r="G2285" s="122">
        <f>417200-44700</f>
        <v>372500</v>
      </c>
      <c r="H2285" s="122">
        <f>F2285-G2285</f>
        <v>133034.64999999997</v>
      </c>
      <c r="I2285" s="123">
        <f t="shared" si="128"/>
        <v>0.3571399999999999</v>
      </c>
      <c r="J2285" s="106" t="s">
        <v>3327</v>
      </c>
      <c r="K2285" s="106" t="s">
        <v>3341</v>
      </c>
      <c r="L2285" s="106" t="s">
        <v>842</v>
      </c>
      <c r="M2285" s="125"/>
      <c r="N2285" s="124">
        <v>43517</v>
      </c>
      <c r="O2285" s="125" t="s">
        <v>3777</v>
      </c>
      <c r="P2285" s="124">
        <v>43830</v>
      </c>
      <c r="Q2285" s="125" t="s">
        <v>3732</v>
      </c>
      <c r="R2285" s="125"/>
    </row>
    <row r="2286" spans="1:18" s="34" customFormat="1" ht="30" hidden="1" customHeight="1" outlineLevel="4" x14ac:dyDescent="0.25">
      <c r="A2286" s="110">
        <v>76</v>
      </c>
      <c r="B2286" s="121" t="s">
        <v>3118</v>
      </c>
      <c r="C2286" s="106" t="s">
        <v>2408</v>
      </c>
      <c r="D2286" s="122">
        <v>33</v>
      </c>
      <c r="E2286" s="110" t="s">
        <v>4234</v>
      </c>
      <c r="F2286" s="122">
        <v>73660.62</v>
      </c>
      <c r="G2286" s="122">
        <v>73660.62</v>
      </c>
      <c r="H2286" s="122">
        <v>0</v>
      </c>
      <c r="I2286" s="123">
        <f t="shared" si="128"/>
        <v>0</v>
      </c>
      <c r="J2286" s="106" t="s">
        <v>3327</v>
      </c>
      <c r="K2286" s="106" t="s">
        <v>2723</v>
      </c>
      <c r="L2286" s="106" t="s">
        <v>842</v>
      </c>
      <c r="M2286" s="125"/>
      <c r="N2286" s="124">
        <v>43517</v>
      </c>
      <c r="O2286" s="125" t="s">
        <v>3734</v>
      </c>
      <c r="P2286" s="124">
        <v>43830</v>
      </c>
      <c r="Q2286" s="125" t="s">
        <v>3732</v>
      </c>
      <c r="R2286" s="125"/>
    </row>
    <row r="2287" spans="1:18" s="34" customFormat="1" ht="30" hidden="1" customHeight="1" outlineLevel="4" x14ac:dyDescent="0.25">
      <c r="A2287" s="110">
        <v>77</v>
      </c>
      <c r="B2287" s="121" t="s">
        <v>3119</v>
      </c>
      <c r="C2287" s="106" t="s">
        <v>2408</v>
      </c>
      <c r="D2287" s="122">
        <v>433</v>
      </c>
      <c r="E2287" s="110" t="s">
        <v>724</v>
      </c>
      <c r="F2287" s="122">
        <v>309283.24</v>
      </c>
      <c r="G2287" s="122">
        <v>160210</v>
      </c>
      <c r="H2287" s="122">
        <v>149073.24</v>
      </c>
      <c r="I2287" s="123">
        <f t="shared" si="128"/>
        <v>0.93048648648648646</v>
      </c>
      <c r="J2287" s="106" t="s">
        <v>3327</v>
      </c>
      <c r="K2287" s="106" t="s">
        <v>2530</v>
      </c>
      <c r="L2287" s="106" t="s">
        <v>842</v>
      </c>
      <c r="M2287" s="125"/>
      <c r="N2287" s="124">
        <v>43516</v>
      </c>
      <c r="O2287" s="125" t="s">
        <v>3739</v>
      </c>
      <c r="P2287" s="124">
        <v>43830</v>
      </c>
      <c r="Q2287" s="125" t="s">
        <v>3732</v>
      </c>
      <c r="R2287" s="125"/>
    </row>
    <row r="2288" spans="1:18" s="34" customFormat="1" ht="30" hidden="1" customHeight="1" outlineLevel="4" x14ac:dyDescent="0.25">
      <c r="A2288" s="110">
        <v>78</v>
      </c>
      <c r="B2288" s="121" t="s">
        <v>3120</v>
      </c>
      <c r="C2288" s="106" t="s">
        <v>2408</v>
      </c>
      <c r="D2288" s="122">
        <v>3350</v>
      </c>
      <c r="E2288" s="110" t="s">
        <v>724</v>
      </c>
      <c r="F2288" s="122">
        <v>610671.5</v>
      </c>
      <c r="G2288" s="122">
        <v>603000</v>
      </c>
      <c r="H2288" s="122">
        <v>7671.5</v>
      </c>
      <c r="I2288" s="123">
        <f t="shared" si="128"/>
        <v>1.2722222222222222E-2</v>
      </c>
      <c r="J2288" s="106" t="s">
        <v>3327</v>
      </c>
      <c r="K2288" s="106" t="s">
        <v>2533</v>
      </c>
      <c r="L2288" s="106" t="s">
        <v>842</v>
      </c>
      <c r="M2288" s="126"/>
      <c r="N2288" s="124">
        <v>43517</v>
      </c>
      <c r="O2288" s="125" t="s">
        <v>3779</v>
      </c>
      <c r="P2288" s="124">
        <v>43830</v>
      </c>
      <c r="Q2288" s="125" t="s">
        <v>3732</v>
      </c>
      <c r="R2288" s="126"/>
    </row>
    <row r="2289" spans="1:18" s="34" customFormat="1" ht="30" hidden="1" customHeight="1" outlineLevel="4" x14ac:dyDescent="0.25">
      <c r="A2289" s="110">
        <v>79</v>
      </c>
      <c r="B2289" s="121" t="s">
        <v>3121</v>
      </c>
      <c r="C2289" s="106" t="s">
        <v>2408</v>
      </c>
      <c r="D2289" s="122">
        <v>15</v>
      </c>
      <c r="E2289" s="110" t="s">
        <v>724</v>
      </c>
      <c r="F2289" s="122">
        <v>240000</v>
      </c>
      <c r="G2289" s="122">
        <v>227250</v>
      </c>
      <c r="H2289" s="122">
        <v>12750</v>
      </c>
      <c r="I2289" s="123">
        <f t="shared" si="128"/>
        <v>5.6105610561056105E-2</v>
      </c>
      <c r="J2289" s="106" t="s">
        <v>3335</v>
      </c>
      <c r="K2289" s="106" t="s">
        <v>3342</v>
      </c>
      <c r="L2289" s="106" t="s">
        <v>842</v>
      </c>
      <c r="M2289" s="126"/>
      <c r="N2289" s="124">
        <v>43566</v>
      </c>
      <c r="O2289" s="125" t="s">
        <v>3896</v>
      </c>
      <c r="P2289" s="124">
        <v>43830</v>
      </c>
      <c r="Q2289" s="125" t="s">
        <v>3664</v>
      </c>
      <c r="R2289" s="126"/>
    </row>
    <row r="2290" spans="1:18" s="34" customFormat="1" ht="30" hidden="1" customHeight="1" outlineLevel="4" x14ac:dyDescent="0.25">
      <c r="A2290" s="110">
        <v>80</v>
      </c>
      <c r="B2290" s="121" t="s">
        <v>3122</v>
      </c>
      <c r="C2290" s="106" t="s">
        <v>2408</v>
      </c>
      <c r="D2290" s="122">
        <v>30</v>
      </c>
      <c r="E2290" s="110" t="s">
        <v>724</v>
      </c>
      <c r="F2290" s="122">
        <v>15632.7</v>
      </c>
      <c r="G2290" s="122">
        <v>15632.4</v>
      </c>
      <c r="H2290" s="122">
        <v>0.30000000000109139</v>
      </c>
      <c r="I2290" s="123">
        <f t="shared" si="128"/>
        <v>1.9190911184532856E-5</v>
      </c>
      <c r="J2290" s="106" t="s">
        <v>3327</v>
      </c>
      <c r="K2290" s="106" t="s">
        <v>2530</v>
      </c>
      <c r="L2290" s="106" t="s">
        <v>842</v>
      </c>
      <c r="M2290" s="125"/>
      <c r="N2290" s="124">
        <v>43516</v>
      </c>
      <c r="O2290" s="125" t="s">
        <v>3739</v>
      </c>
      <c r="P2290" s="124">
        <v>43830</v>
      </c>
      <c r="Q2290" s="125" t="s">
        <v>3732</v>
      </c>
      <c r="R2290" s="125"/>
    </row>
    <row r="2291" spans="1:18" s="34" customFormat="1" ht="30" hidden="1" customHeight="1" outlineLevel="4" x14ac:dyDescent="0.25">
      <c r="A2291" s="110">
        <v>81</v>
      </c>
      <c r="B2291" s="121" t="s">
        <v>3093</v>
      </c>
      <c r="C2291" s="106" t="s">
        <v>2408</v>
      </c>
      <c r="D2291" s="122">
        <v>3520</v>
      </c>
      <c r="E2291" s="110" t="s">
        <v>724</v>
      </c>
      <c r="F2291" s="122">
        <v>12320</v>
      </c>
      <c r="G2291" s="122">
        <v>11968</v>
      </c>
      <c r="H2291" s="122">
        <v>352</v>
      </c>
      <c r="I2291" s="123">
        <f t="shared" si="128"/>
        <v>2.9411764705882353E-2</v>
      </c>
      <c r="J2291" s="106" t="s">
        <v>3328</v>
      </c>
      <c r="K2291" s="106" t="s">
        <v>2527</v>
      </c>
      <c r="L2291" s="106" t="s">
        <v>842</v>
      </c>
      <c r="M2291" s="126"/>
      <c r="N2291" s="124">
        <v>43558</v>
      </c>
      <c r="O2291" s="125" t="s">
        <v>3915</v>
      </c>
      <c r="P2291" s="124">
        <v>43830</v>
      </c>
      <c r="Q2291" s="125" t="s">
        <v>3664</v>
      </c>
      <c r="R2291" s="126"/>
    </row>
    <row r="2292" spans="1:18" s="34" customFormat="1" ht="30" hidden="1" customHeight="1" outlineLevel="4" x14ac:dyDescent="0.25">
      <c r="A2292" s="110">
        <v>82</v>
      </c>
      <c r="B2292" s="121" t="s">
        <v>3123</v>
      </c>
      <c r="C2292" s="106" t="s">
        <v>2408</v>
      </c>
      <c r="D2292" s="122">
        <v>3</v>
      </c>
      <c r="E2292" s="110" t="s">
        <v>724</v>
      </c>
      <c r="F2292" s="122">
        <v>10500</v>
      </c>
      <c r="G2292" s="122">
        <v>10500</v>
      </c>
      <c r="H2292" s="122">
        <v>0</v>
      </c>
      <c r="I2292" s="123">
        <f t="shared" si="128"/>
        <v>0</v>
      </c>
      <c r="J2292" s="106" t="s">
        <v>3328</v>
      </c>
      <c r="K2292" s="106" t="s">
        <v>2723</v>
      </c>
      <c r="L2292" s="106" t="s">
        <v>842</v>
      </c>
      <c r="M2292" s="126"/>
      <c r="N2292" s="124">
        <v>43558</v>
      </c>
      <c r="O2292" s="125" t="s">
        <v>3918</v>
      </c>
      <c r="P2292" s="124">
        <v>43830</v>
      </c>
      <c r="Q2292" s="125" t="s">
        <v>3664</v>
      </c>
      <c r="R2292" s="126"/>
    </row>
    <row r="2293" spans="1:18" s="34" customFormat="1" ht="30" hidden="1" customHeight="1" outlineLevel="4" x14ac:dyDescent="0.25">
      <c r="A2293" s="110">
        <v>83</v>
      </c>
      <c r="B2293" s="121" t="s">
        <v>3124</v>
      </c>
      <c r="C2293" s="106" t="s">
        <v>2408</v>
      </c>
      <c r="D2293" s="122">
        <v>3</v>
      </c>
      <c r="E2293" s="110" t="s">
        <v>724</v>
      </c>
      <c r="F2293" s="122">
        <v>6300</v>
      </c>
      <c r="G2293" s="122">
        <v>6300</v>
      </c>
      <c r="H2293" s="122">
        <v>0</v>
      </c>
      <c r="I2293" s="123">
        <f t="shared" si="128"/>
        <v>0</v>
      </c>
      <c r="J2293" s="106" t="s">
        <v>3343</v>
      </c>
      <c r="K2293" s="106" t="s">
        <v>2527</v>
      </c>
      <c r="L2293" s="106" t="s">
        <v>842</v>
      </c>
      <c r="M2293" s="126"/>
      <c r="N2293" s="124">
        <v>43574</v>
      </c>
      <c r="O2293" s="125" t="s">
        <v>3934</v>
      </c>
      <c r="P2293" s="124">
        <v>43830</v>
      </c>
      <c r="Q2293" s="125" t="s">
        <v>3664</v>
      </c>
      <c r="R2293" s="126"/>
    </row>
    <row r="2294" spans="1:18" s="34" customFormat="1" ht="30" hidden="1" customHeight="1" outlineLevel="4" x14ac:dyDescent="0.25">
      <c r="A2294" s="110">
        <v>84</v>
      </c>
      <c r="B2294" s="121" t="s">
        <v>3125</v>
      </c>
      <c r="C2294" s="106" t="s">
        <v>2408</v>
      </c>
      <c r="D2294" s="122">
        <v>2</v>
      </c>
      <c r="E2294" s="110" t="s">
        <v>724</v>
      </c>
      <c r="F2294" s="122">
        <v>1800</v>
      </c>
      <c r="G2294" s="122">
        <v>1800</v>
      </c>
      <c r="H2294" s="122">
        <v>0</v>
      </c>
      <c r="I2294" s="123">
        <f t="shared" si="128"/>
        <v>0</v>
      </c>
      <c r="J2294" s="106" t="s">
        <v>3343</v>
      </c>
      <c r="K2294" s="106" t="s">
        <v>2527</v>
      </c>
      <c r="L2294" s="106" t="s">
        <v>842</v>
      </c>
      <c r="M2294" s="126"/>
      <c r="N2294" s="124">
        <v>43574</v>
      </c>
      <c r="O2294" s="125" t="s">
        <v>3934</v>
      </c>
      <c r="P2294" s="124">
        <v>43830</v>
      </c>
      <c r="Q2294" s="125" t="s">
        <v>3664</v>
      </c>
      <c r="R2294" s="126"/>
    </row>
    <row r="2295" spans="1:18" s="34" customFormat="1" ht="30" hidden="1" customHeight="1" outlineLevel="4" x14ac:dyDescent="0.25">
      <c r="A2295" s="110">
        <v>85</v>
      </c>
      <c r="B2295" s="121" t="s">
        <v>3126</v>
      </c>
      <c r="C2295" s="106" t="s">
        <v>2408</v>
      </c>
      <c r="D2295" s="122">
        <v>30</v>
      </c>
      <c r="E2295" s="110" t="s">
        <v>724</v>
      </c>
      <c r="F2295" s="122">
        <v>8517.6</v>
      </c>
      <c r="G2295" s="122">
        <v>8400</v>
      </c>
      <c r="H2295" s="122">
        <v>117.60000000000036</v>
      </c>
      <c r="I2295" s="123">
        <f t="shared" si="128"/>
        <v>1.4000000000000044E-2</v>
      </c>
      <c r="J2295" s="106" t="s">
        <v>3327</v>
      </c>
      <c r="K2295" s="106" t="s">
        <v>2527</v>
      </c>
      <c r="L2295" s="106" t="s">
        <v>842</v>
      </c>
      <c r="M2295" s="125"/>
      <c r="N2295" s="124">
        <v>43517</v>
      </c>
      <c r="O2295" s="125" t="s">
        <v>3730</v>
      </c>
      <c r="P2295" s="124">
        <v>43830</v>
      </c>
      <c r="Q2295" s="125" t="s">
        <v>3664</v>
      </c>
      <c r="R2295" s="125"/>
    </row>
    <row r="2296" spans="1:18" s="34" customFormat="1" ht="30" hidden="1" customHeight="1" outlineLevel="4" x14ac:dyDescent="0.25">
      <c r="A2296" s="110">
        <v>86</v>
      </c>
      <c r="B2296" s="121" t="s">
        <v>3127</v>
      </c>
      <c r="C2296" s="106" t="s">
        <v>2408</v>
      </c>
      <c r="D2296" s="122">
        <v>8</v>
      </c>
      <c r="E2296" s="110" t="s">
        <v>724</v>
      </c>
      <c r="F2296" s="122">
        <v>38400</v>
      </c>
      <c r="G2296" s="122">
        <v>38400</v>
      </c>
      <c r="H2296" s="122">
        <v>0</v>
      </c>
      <c r="I2296" s="123">
        <f t="shared" si="128"/>
        <v>0</v>
      </c>
      <c r="J2296" s="106" t="s">
        <v>3343</v>
      </c>
      <c r="K2296" s="106" t="s">
        <v>2527</v>
      </c>
      <c r="L2296" s="106" t="s">
        <v>842</v>
      </c>
      <c r="M2296" s="126"/>
      <c r="N2296" s="124">
        <v>43574</v>
      </c>
      <c r="O2296" s="125" t="s">
        <v>3934</v>
      </c>
      <c r="P2296" s="124">
        <v>43830</v>
      </c>
      <c r="Q2296" s="125" t="s">
        <v>3664</v>
      </c>
      <c r="R2296" s="126"/>
    </row>
    <row r="2297" spans="1:18" s="34" customFormat="1" ht="30" hidden="1" customHeight="1" outlineLevel="4" x14ac:dyDescent="0.25">
      <c r="A2297" s="110">
        <v>87</v>
      </c>
      <c r="B2297" s="121" t="s">
        <v>3128</v>
      </c>
      <c r="C2297" s="106" t="s">
        <v>2408</v>
      </c>
      <c r="D2297" s="122">
        <v>2</v>
      </c>
      <c r="E2297" s="122" t="s">
        <v>748</v>
      </c>
      <c r="F2297" s="122">
        <v>3600</v>
      </c>
      <c r="G2297" s="122">
        <v>3600</v>
      </c>
      <c r="H2297" s="122">
        <v>0</v>
      </c>
      <c r="I2297" s="123">
        <f t="shared" si="128"/>
        <v>0</v>
      </c>
      <c r="J2297" s="106" t="s">
        <v>3328</v>
      </c>
      <c r="K2297" s="106" t="s">
        <v>2527</v>
      </c>
      <c r="L2297" s="106" t="s">
        <v>842</v>
      </c>
      <c r="M2297" s="126"/>
      <c r="N2297" s="124">
        <v>43558</v>
      </c>
      <c r="O2297" s="125" t="s">
        <v>3915</v>
      </c>
      <c r="P2297" s="124">
        <v>43830</v>
      </c>
      <c r="Q2297" s="125" t="s">
        <v>3664</v>
      </c>
      <c r="R2297" s="126"/>
    </row>
    <row r="2298" spans="1:18" ht="30" customHeight="1" outlineLevel="4" x14ac:dyDescent="0.25">
      <c r="A2298" s="110">
        <v>88</v>
      </c>
      <c r="B2298" s="121" t="s">
        <v>3129</v>
      </c>
      <c r="C2298" s="106" t="s">
        <v>2408</v>
      </c>
      <c r="D2298" s="54">
        <v>1</v>
      </c>
      <c r="E2298" s="53" t="s">
        <v>724</v>
      </c>
      <c r="F2298" s="54">
        <v>2839.28</v>
      </c>
      <c r="G2298" s="98"/>
      <c r="H2298" s="98"/>
      <c r="I2298" s="55" t="e">
        <f t="shared" si="128"/>
        <v>#DIV/0!</v>
      </c>
      <c r="J2298" s="56"/>
      <c r="K2298" s="56"/>
      <c r="L2298" s="56" t="s">
        <v>842</v>
      </c>
      <c r="M2298" s="59"/>
    </row>
    <row r="2299" spans="1:18" s="34" customFormat="1" ht="30" hidden="1" customHeight="1" outlineLevel="4" x14ac:dyDescent="0.25">
      <c r="A2299" s="110">
        <v>89</v>
      </c>
      <c r="B2299" s="121" t="s">
        <v>3130</v>
      </c>
      <c r="C2299" s="106" t="s">
        <v>2408</v>
      </c>
      <c r="D2299" s="122">
        <v>5</v>
      </c>
      <c r="E2299" s="110" t="s">
        <v>724</v>
      </c>
      <c r="F2299" s="122">
        <v>4732.0999999999995</v>
      </c>
      <c r="G2299" s="122">
        <v>4730</v>
      </c>
      <c r="H2299" s="122">
        <v>2.0999999999994543</v>
      </c>
      <c r="I2299" s="123">
        <f t="shared" si="128"/>
        <v>4.4397463002102626E-4</v>
      </c>
      <c r="J2299" s="106" t="s">
        <v>3327</v>
      </c>
      <c r="K2299" s="106" t="s">
        <v>2527</v>
      </c>
      <c r="L2299" s="106" t="s">
        <v>842</v>
      </c>
      <c r="M2299" s="125"/>
      <c r="N2299" s="124">
        <v>43517</v>
      </c>
      <c r="O2299" s="125" t="s">
        <v>3730</v>
      </c>
      <c r="P2299" s="124">
        <v>43830</v>
      </c>
      <c r="Q2299" s="125" t="s">
        <v>3664</v>
      </c>
      <c r="R2299" s="125"/>
    </row>
    <row r="2300" spans="1:18" s="34" customFormat="1" ht="30" hidden="1" customHeight="1" outlineLevel="4" x14ac:dyDescent="0.25">
      <c r="A2300" s="110">
        <v>90</v>
      </c>
      <c r="B2300" s="121" t="s">
        <v>3131</v>
      </c>
      <c r="C2300" s="106" t="s">
        <v>2408</v>
      </c>
      <c r="D2300" s="122">
        <v>3</v>
      </c>
      <c r="E2300" s="110" t="s">
        <v>724</v>
      </c>
      <c r="F2300" s="122">
        <v>13500</v>
      </c>
      <c r="G2300" s="122">
        <v>13500</v>
      </c>
      <c r="H2300" s="122">
        <v>0</v>
      </c>
      <c r="I2300" s="123">
        <f t="shared" si="128"/>
        <v>0</v>
      </c>
      <c r="J2300" s="106" t="s">
        <v>3343</v>
      </c>
      <c r="K2300" s="106" t="s">
        <v>2527</v>
      </c>
      <c r="L2300" s="106" t="s">
        <v>842</v>
      </c>
      <c r="M2300" s="126"/>
      <c r="N2300" s="124">
        <v>43574</v>
      </c>
      <c r="O2300" s="125" t="s">
        <v>3934</v>
      </c>
      <c r="P2300" s="124">
        <v>43830</v>
      </c>
      <c r="Q2300" s="125" t="s">
        <v>3664</v>
      </c>
      <c r="R2300" s="126"/>
    </row>
    <row r="2301" spans="1:18" s="34" customFormat="1" ht="30" hidden="1" customHeight="1" outlineLevel="4" x14ac:dyDescent="0.25">
      <c r="A2301" s="110">
        <v>91</v>
      </c>
      <c r="B2301" s="121" t="s">
        <v>3132</v>
      </c>
      <c r="C2301" s="106" t="s">
        <v>2408</v>
      </c>
      <c r="D2301" s="122">
        <v>4</v>
      </c>
      <c r="E2301" s="110" t="s">
        <v>1569</v>
      </c>
      <c r="F2301" s="122">
        <v>600</v>
      </c>
      <c r="G2301" s="122">
        <v>600</v>
      </c>
      <c r="H2301" s="122">
        <v>0</v>
      </c>
      <c r="I2301" s="123">
        <f t="shared" si="128"/>
        <v>0</v>
      </c>
      <c r="J2301" s="106" t="s">
        <v>3343</v>
      </c>
      <c r="K2301" s="106" t="s">
        <v>2527</v>
      </c>
      <c r="L2301" s="106" t="s">
        <v>842</v>
      </c>
      <c r="M2301" s="126"/>
      <c r="N2301" s="124">
        <v>43574</v>
      </c>
      <c r="O2301" s="125" t="s">
        <v>3934</v>
      </c>
      <c r="P2301" s="124">
        <v>43830</v>
      </c>
      <c r="Q2301" s="125" t="s">
        <v>3664</v>
      </c>
      <c r="R2301" s="126"/>
    </row>
    <row r="2302" spans="1:18" s="34" customFormat="1" ht="30" hidden="1" customHeight="1" outlineLevel="4" x14ac:dyDescent="0.25">
      <c r="A2302" s="110">
        <v>92</v>
      </c>
      <c r="B2302" s="121" t="s">
        <v>3133</v>
      </c>
      <c r="C2302" s="106" t="s">
        <v>2408</v>
      </c>
      <c r="D2302" s="122">
        <v>7</v>
      </c>
      <c r="E2302" s="110" t="s">
        <v>724</v>
      </c>
      <c r="F2302" s="122">
        <v>2800</v>
      </c>
      <c r="G2302" s="122">
        <v>2800</v>
      </c>
      <c r="H2302" s="122">
        <v>0</v>
      </c>
      <c r="I2302" s="123">
        <f t="shared" si="128"/>
        <v>0</v>
      </c>
      <c r="J2302" s="106" t="s">
        <v>3343</v>
      </c>
      <c r="K2302" s="106" t="s">
        <v>2527</v>
      </c>
      <c r="L2302" s="106" t="s">
        <v>842</v>
      </c>
      <c r="M2302" s="126"/>
      <c r="N2302" s="124">
        <v>43574</v>
      </c>
      <c r="O2302" s="125" t="s">
        <v>3934</v>
      </c>
      <c r="P2302" s="124">
        <v>43830</v>
      </c>
      <c r="Q2302" s="125" t="s">
        <v>3664</v>
      </c>
      <c r="R2302" s="126"/>
    </row>
    <row r="2303" spans="1:18" s="34" customFormat="1" ht="45" hidden="1" customHeight="1" outlineLevel="4" x14ac:dyDescent="0.25">
      <c r="A2303" s="110">
        <v>93</v>
      </c>
      <c r="B2303" s="121" t="s">
        <v>3134</v>
      </c>
      <c r="C2303" s="106" t="s">
        <v>2408</v>
      </c>
      <c r="D2303" s="122">
        <v>1</v>
      </c>
      <c r="E2303" s="110" t="s">
        <v>724</v>
      </c>
      <c r="F2303" s="122">
        <v>12000</v>
      </c>
      <c r="G2303" s="122">
        <v>12000</v>
      </c>
      <c r="H2303" s="122">
        <v>0</v>
      </c>
      <c r="I2303" s="123">
        <f t="shared" si="128"/>
        <v>0</v>
      </c>
      <c r="J2303" s="106" t="s">
        <v>3328</v>
      </c>
      <c r="K2303" s="106" t="s">
        <v>2527</v>
      </c>
      <c r="L2303" s="106" t="s">
        <v>842</v>
      </c>
      <c r="M2303" s="126"/>
      <c r="N2303" s="124">
        <v>43558</v>
      </c>
      <c r="O2303" s="125" t="s">
        <v>3915</v>
      </c>
      <c r="P2303" s="124">
        <v>43830</v>
      </c>
      <c r="Q2303" s="125" t="s">
        <v>3664</v>
      </c>
      <c r="R2303" s="126"/>
    </row>
    <row r="2304" spans="1:18" s="34" customFormat="1" ht="30" hidden="1" customHeight="1" outlineLevel="4" x14ac:dyDescent="0.25">
      <c r="A2304" s="110">
        <v>94</v>
      </c>
      <c r="B2304" s="121" t="s">
        <v>3135</v>
      </c>
      <c r="C2304" s="106" t="s">
        <v>2408</v>
      </c>
      <c r="D2304" s="122">
        <v>2</v>
      </c>
      <c r="E2304" s="110" t="s">
        <v>724</v>
      </c>
      <c r="F2304" s="122">
        <v>5000</v>
      </c>
      <c r="G2304" s="122">
        <v>5000</v>
      </c>
      <c r="H2304" s="122">
        <v>0</v>
      </c>
      <c r="I2304" s="123">
        <f t="shared" si="128"/>
        <v>0</v>
      </c>
      <c r="J2304" s="106" t="s">
        <v>3343</v>
      </c>
      <c r="K2304" s="106" t="s">
        <v>2527</v>
      </c>
      <c r="L2304" s="106" t="s">
        <v>842</v>
      </c>
      <c r="M2304" s="126"/>
      <c r="N2304" s="124">
        <v>43574</v>
      </c>
      <c r="O2304" s="125" t="s">
        <v>3934</v>
      </c>
      <c r="P2304" s="124">
        <v>43830</v>
      </c>
      <c r="Q2304" s="125" t="s">
        <v>3664</v>
      </c>
      <c r="R2304" s="126"/>
    </row>
    <row r="2305" spans="1:18" s="34" customFormat="1" ht="30" hidden="1" customHeight="1" outlineLevel="4" x14ac:dyDescent="0.25">
      <c r="A2305" s="110">
        <v>95</v>
      </c>
      <c r="B2305" s="121" t="s">
        <v>3136</v>
      </c>
      <c r="C2305" s="106" t="s">
        <v>2408</v>
      </c>
      <c r="D2305" s="122">
        <v>200</v>
      </c>
      <c r="E2305" s="110" t="s">
        <v>724</v>
      </c>
      <c r="F2305" s="122">
        <v>20892</v>
      </c>
      <c r="G2305" s="122">
        <v>20800</v>
      </c>
      <c r="H2305" s="122">
        <v>92</v>
      </c>
      <c r="I2305" s="123">
        <f t="shared" si="128"/>
        <v>4.4230769230769228E-3</v>
      </c>
      <c r="J2305" s="106" t="s">
        <v>3327</v>
      </c>
      <c r="K2305" s="106" t="s">
        <v>2527</v>
      </c>
      <c r="L2305" s="106" t="s">
        <v>842</v>
      </c>
      <c r="M2305" s="125"/>
      <c r="N2305" s="124">
        <v>43517</v>
      </c>
      <c r="O2305" s="125" t="s">
        <v>3730</v>
      </c>
      <c r="P2305" s="124">
        <v>43830</v>
      </c>
      <c r="Q2305" s="125" t="s">
        <v>3664</v>
      </c>
      <c r="R2305" s="125"/>
    </row>
    <row r="2306" spans="1:18" s="34" customFormat="1" ht="30" hidden="1" customHeight="1" outlineLevel="4" x14ac:dyDescent="0.25">
      <c r="A2306" s="110">
        <v>96</v>
      </c>
      <c r="B2306" s="121" t="s">
        <v>3137</v>
      </c>
      <c r="C2306" s="106" t="s">
        <v>2408</v>
      </c>
      <c r="D2306" s="122">
        <v>1</v>
      </c>
      <c r="E2306" s="110" t="s">
        <v>724</v>
      </c>
      <c r="F2306" s="122">
        <v>2555.35</v>
      </c>
      <c r="G2306" s="122">
        <v>2555</v>
      </c>
      <c r="H2306" s="122">
        <v>0.34999999999990905</v>
      </c>
      <c r="I2306" s="123">
        <f t="shared" si="128"/>
        <v>1.3698630136982741E-4</v>
      </c>
      <c r="J2306" s="106" t="s">
        <v>3328</v>
      </c>
      <c r="K2306" s="106" t="s">
        <v>2527</v>
      </c>
      <c r="L2306" s="106" t="s">
        <v>842</v>
      </c>
      <c r="M2306" s="126"/>
      <c r="N2306" s="124">
        <v>43558</v>
      </c>
      <c r="O2306" s="125" t="s">
        <v>3915</v>
      </c>
      <c r="P2306" s="124">
        <v>43830</v>
      </c>
      <c r="Q2306" s="125" t="s">
        <v>3664</v>
      </c>
      <c r="R2306" s="126"/>
    </row>
    <row r="2307" spans="1:18" s="34" customFormat="1" ht="30" hidden="1" customHeight="1" outlineLevel="4" x14ac:dyDescent="0.25">
      <c r="A2307" s="110">
        <v>97</v>
      </c>
      <c r="B2307" s="121" t="s">
        <v>3138</v>
      </c>
      <c r="C2307" s="106" t="s">
        <v>2408</v>
      </c>
      <c r="D2307" s="122">
        <v>260</v>
      </c>
      <c r="E2307" s="110" t="s">
        <v>724</v>
      </c>
      <c r="F2307" s="122">
        <v>78694.2</v>
      </c>
      <c r="G2307" s="122">
        <v>78000</v>
      </c>
      <c r="H2307" s="122">
        <v>694.19999999999709</v>
      </c>
      <c r="I2307" s="123">
        <f t="shared" si="128"/>
        <v>8.8999999999999635E-3</v>
      </c>
      <c r="J2307" s="106" t="s">
        <v>3327</v>
      </c>
      <c r="K2307" s="106" t="s">
        <v>2527</v>
      </c>
      <c r="L2307" s="106" t="s">
        <v>842</v>
      </c>
      <c r="M2307" s="125"/>
      <c r="N2307" s="124">
        <v>43517</v>
      </c>
      <c r="O2307" s="125" t="s">
        <v>3730</v>
      </c>
      <c r="P2307" s="124">
        <v>43830</v>
      </c>
      <c r="Q2307" s="125" t="s">
        <v>3664</v>
      </c>
      <c r="R2307" s="125"/>
    </row>
    <row r="2308" spans="1:18" s="34" customFormat="1" ht="30" hidden="1" customHeight="1" outlineLevel="4" x14ac:dyDescent="0.25">
      <c r="A2308" s="110">
        <v>98</v>
      </c>
      <c r="B2308" s="121" t="s">
        <v>3139</v>
      </c>
      <c r="C2308" s="106" t="s">
        <v>2408</v>
      </c>
      <c r="D2308" s="122">
        <v>1000</v>
      </c>
      <c r="E2308" s="110" t="s">
        <v>724</v>
      </c>
      <c r="F2308" s="122">
        <v>104460</v>
      </c>
      <c r="G2308" s="122">
        <v>100000</v>
      </c>
      <c r="H2308" s="122">
        <v>4460</v>
      </c>
      <c r="I2308" s="123">
        <f t="shared" si="128"/>
        <v>4.4600000000000001E-2</v>
      </c>
      <c r="J2308" s="106" t="s">
        <v>3327</v>
      </c>
      <c r="K2308" s="106" t="s">
        <v>2527</v>
      </c>
      <c r="L2308" s="106" t="s">
        <v>842</v>
      </c>
      <c r="M2308" s="125"/>
      <c r="N2308" s="124">
        <v>43517</v>
      </c>
      <c r="O2308" s="125" t="s">
        <v>3730</v>
      </c>
      <c r="P2308" s="124">
        <v>43830</v>
      </c>
      <c r="Q2308" s="125" t="s">
        <v>3664</v>
      </c>
      <c r="R2308" s="125"/>
    </row>
    <row r="2309" spans="1:18" s="34" customFormat="1" ht="30" hidden="1" customHeight="1" outlineLevel="4" x14ac:dyDescent="0.25">
      <c r="A2309" s="110">
        <v>99</v>
      </c>
      <c r="B2309" s="121" t="s">
        <v>3140</v>
      </c>
      <c r="C2309" s="106" t="s">
        <v>2408</v>
      </c>
      <c r="D2309" s="122">
        <v>1000</v>
      </c>
      <c r="E2309" s="110" t="s">
        <v>724</v>
      </c>
      <c r="F2309" s="122">
        <v>94640</v>
      </c>
      <c r="G2309" s="122">
        <v>93000</v>
      </c>
      <c r="H2309" s="122">
        <v>1640</v>
      </c>
      <c r="I2309" s="123">
        <f t="shared" si="128"/>
        <v>1.7634408602150538E-2</v>
      </c>
      <c r="J2309" s="106" t="s">
        <v>3327</v>
      </c>
      <c r="K2309" s="106" t="s">
        <v>2527</v>
      </c>
      <c r="L2309" s="106" t="s">
        <v>842</v>
      </c>
      <c r="M2309" s="125"/>
      <c r="N2309" s="124">
        <v>43517</v>
      </c>
      <c r="O2309" s="125" t="s">
        <v>3730</v>
      </c>
      <c r="P2309" s="124">
        <v>43830</v>
      </c>
      <c r="Q2309" s="125" t="s">
        <v>3664</v>
      </c>
      <c r="R2309" s="125"/>
    </row>
    <row r="2310" spans="1:18" s="34" customFormat="1" ht="30" hidden="1" customHeight="1" outlineLevel="4" x14ac:dyDescent="0.25">
      <c r="A2310" s="110">
        <v>100</v>
      </c>
      <c r="B2310" s="121" t="s">
        <v>3141</v>
      </c>
      <c r="C2310" s="106" t="s">
        <v>2408</v>
      </c>
      <c r="D2310" s="122">
        <v>50</v>
      </c>
      <c r="E2310" s="110" t="s">
        <v>724</v>
      </c>
      <c r="F2310" s="122">
        <v>13258.5</v>
      </c>
      <c r="G2310" s="122">
        <v>13250</v>
      </c>
      <c r="H2310" s="122">
        <v>8.5</v>
      </c>
      <c r="I2310" s="123">
        <f t="shared" si="128"/>
        <v>6.4150943396226419E-4</v>
      </c>
      <c r="J2310" s="106" t="s">
        <v>3327</v>
      </c>
      <c r="K2310" s="106" t="s">
        <v>2527</v>
      </c>
      <c r="L2310" s="106" t="s">
        <v>842</v>
      </c>
      <c r="M2310" s="125"/>
      <c r="N2310" s="124">
        <v>43517</v>
      </c>
      <c r="O2310" s="125" t="s">
        <v>3730</v>
      </c>
      <c r="P2310" s="124">
        <v>43830</v>
      </c>
      <c r="Q2310" s="125" t="s">
        <v>3664</v>
      </c>
      <c r="R2310" s="125"/>
    </row>
    <row r="2311" spans="1:18" s="34" customFormat="1" ht="30" hidden="1" customHeight="1" outlineLevel="4" x14ac:dyDescent="0.25">
      <c r="A2311" s="110">
        <v>101</v>
      </c>
      <c r="B2311" s="121" t="s">
        <v>3142</v>
      </c>
      <c r="C2311" s="106" t="s">
        <v>2408</v>
      </c>
      <c r="D2311" s="122">
        <v>4</v>
      </c>
      <c r="E2311" s="110" t="s">
        <v>724</v>
      </c>
      <c r="F2311" s="122">
        <v>1400</v>
      </c>
      <c r="G2311" s="122">
        <v>1400</v>
      </c>
      <c r="H2311" s="122">
        <v>0</v>
      </c>
      <c r="I2311" s="123">
        <f t="shared" si="128"/>
        <v>0</v>
      </c>
      <c r="J2311" s="106" t="s">
        <v>3343</v>
      </c>
      <c r="K2311" s="106" t="s">
        <v>2527</v>
      </c>
      <c r="L2311" s="106" t="s">
        <v>842</v>
      </c>
      <c r="M2311" s="126"/>
      <c r="N2311" s="124">
        <v>43574</v>
      </c>
      <c r="O2311" s="125" t="s">
        <v>3934</v>
      </c>
      <c r="P2311" s="124">
        <v>43830</v>
      </c>
      <c r="Q2311" s="125" t="s">
        <v>3664</v>
      </c>
      <c r="R2311" s="126"/>
    </row>
    <row r="2312" spans="1:18" s="34" customFormat="1" ht="45" hidden="1" customHeight="1" outlineLevel="4" x14ac:dyDescent="0.25">
      <c r="A2312" s="110">
        <v>102</v>
      </c>
      <c r="B2312" s="121" t="s">
        <v>3143</v>
      </c>
      <c r="C2312" s="106" t="s">
        <v>2408</v>
      </c>
      <c r="D2312" s="122">
        <v>400</v>
      </c>
      <c r="E2312" s="122" t="s">
        <v>748</v>
      </c>
      <c r="F2312" s="122">
        <v>79640</v>
      </c>
      <c r="G2312" s="122">
        <v>72000</v>
      </c>
      <c r="H2312" s="122">
        <v>7640</v>
      </c>
      <c r="I2312" s="123">
        <f t="shared" si="128"/>
        <v>0.10611111111111111</v>
      </c>
      <c r="J2312" s="106" t="s">
        <v>3327</v>
      </c>
      <c r="K2312" s="106" t="s">
        <v>2532</v>
      </c>
      <c r="L2312" s="106" t="s">
        <v>842</v>
      </c>
      <c r="M2312" s="125"/>
      <c r="N2312" s="124">
        <v>43517</v>
      </c>
      <c r="O2312" s="125" t="s">
        <v>3733</v>
      </c>
      <c r="P2312" s="124">
        <v>43830</v>
      </c>
      <c r="Q2312" s="125" t="s">
        <v>3732</v>
      </c>
      <c r="R2312" s="125"/>
    </row>
    <row r="2313" spans="1:18" s="34" customFormat="1" ht="30" hidden="1" customHeight="1" outlineLevel="4" x14ac:dyDescent="0.25">
      <c r="A2313" s="110">
        <v>103</v>
      </c>
      <c r="B2313" s="121" t="s">
        <v>2729</v>
      </c>
      <c r="C2313" s="106" t="s">
        <v>2408</v>
      </c>
      <c r="D2313" s="122">
        <v>1</v>
      </c>
      <c r="E2313" s="110" t="s">
        <v>724</v>
      </c>
      <c r="F2313" s="122">
        <v>800</v>
      </c>
      <c r="G2313" s="122">
        <v>800</v>
      </c>
      <c r="H2313" s="122">
        <v>0</v>
      </c>
      <c r="I2313" s="123">
        <f t="shared" si="128"/>
        <v>0</v>
      </c>
      <c r="J2313" s="106" t="s">
        <v>3343</v>
      </c>
      <c r="K2313" s="106" t="s">
        <v>2527</v>
      </c>
      <c r="L2313" s="106" t="s">
        <v>842</v>
      </c>
      <c r="M2313" s="126"/>
      <c r="N2313" s="124">
        <v>43574</v>
      </c>
      <c r="O2313" s="125" t="s">
        <v>3934</v>
      </c>
      <c r="P2313" s="124">
        <v>43830</v>
      </c>
      <c r="Q2313" s="125" t="s">
        <v>3664</v>
      </c>
      <c r="R2313" s="126"/>
    </row>
    <row r="2314" spans="1:18" s="34" customFormat="1" ht="30" hidden="1" customHeight="1" outlineLevel="4" x14ac:dyDescent="0.25">
      <c r="A2314" s="110">
        <v>104</v>
      </c>
      <c r="B2314" s="121" t="s">
        <v>3144</v>
      </c>
      <c r="C2314" s="106" t="s">
        <v>2408</v>
      </c>
      <c r="D2314" s="122">
        <v>10</v>
      </c>
      <c r="E2314" s="110" t="s">
        <v>724</v>
      </c>
      <c r="F2314" s="122">
        <v>18928.5</v>
      </c>
      <c r="G2314" s="122">
        <v>18920</v>
      </c>
      <c r="H2314" s="122">
        <v>8.5</v>
      </c>
      <c r="I2314" s="123">
        <f t="shared" si="128"/>
        <v>4.4926004228329811E-4</v>
      </c>
      <c r="J2314" s="106" t="s">
        <v>3327</v>
      </c>
      <c r="K2314" s="106" t="s">
        <v>2527</v>
      </c>
      <c r="L2314" s="106" t="s">
        <v>842</v>
      </c>
      <c r="M2314" s="125"/>
      <c r="N2314" s="124">
        <v>43517</v>
      </c>
      <c r="O2314" s="125" t="s">
        <v>3730</v>
      </c>
      <c r="P2314" s="124">
        <v>43830</v>
      </c>
      <c r="Q2314" s="125" t="s">
        <v>3664</v>
      </c>
      <c r="R2314" s="125"/>
    </row>
    <row r="2315" spans="1:18" s="34" customFormat="1" ht="30" hidden="1" customHeight="1" outlineLevel="4" x14ac:dyDescent="0.25">
      <c r="A2315" s="110">
        <v>105</v>
      </c>
      <c r="B2315" s="121" t="s">
        <v>3145</v>
      </c>
      <c r="C2315" s="106" t="s">
        <v>2408</v>
      </c>
      <c r="D2315" s="122">
        <v>3</v>
      </c>
      <c r="E2315" s="110" t="s">
        <v>724</v>
      </c>
      <c r="F2315" s="122">
        <v>13500</v>
      </c>
      <c r="G2315" s="122">
        <v>13500</v>
      </c>
      <c r="H2315" s="122">
        <v>0</v>
      </c>
      <c r="I2315" s="123">
        <f t="shared" si="128"/>
        <v>0</v>
      </c>
      <c r="J2315" s="106" t="s">
        <v>3343</v>
      </c>
      <c r="K2315" s="106" t="s">
        <v>2527</v>
      </c>
      <c r="L2315" s="106" t="s">
        <v>842</v>
      </c>
      <c r="M2315" s="126"/>
      <c r="N2315" s="124">
        <v>43574</v>
      </c>
      <c r="O2315" s="125" t="s">
        <v>3934</v>
      </c>
      <c r="P2315" s="124">
        <v>43830</v>
      </c>
      <c r="Q2315" s="125" t="s">
        <v>3664</v>
      </c>
      <c r="R2315" s="126"/>
    </row>
    <row r="2316" spans="1:18" s="34" customFormat="1" ht="30" hidden="1" customHeight="1" outlineLevel="4" x14ac:dyDescent="0.25">
      <c r="A2316" s="110">
        <v>106</v>
      </c>
      <c r="B2316" s="121" t="s">
        <v>3146</v>
      </c>
      <c r="C2316" s="106" t="s">
        <v>2408</v>
      </c>
      <c r="D2316" s="122">
        <v>31</v>
      </c>
      <c r="E2316" s="110" t="s">
        <v>724</v>
      </c>
      <c r="F2316" s="122">
        <v>4650</v>
      </c>
      <c r="G2316" s="122">
        <v>4650</v>
      </c>
      <c r="H2316" s="122">
        <v>0</v>
      </c>
      <c r="I2316" s="123">
        <f t="shared" si="128"/>
        <v>0</v>
      </c>
      <c r="J2316" s="106" t="s">
        <v>3343</v>
      </c>
      <c r="K2316" s="106" t="s">
        <v>2527</v>
      </c>
      <c r="L2316" s="106" t="s">
        <v>842</v>
      </c>
      <c r="M2316" s="126"/>
      <c r="N2316" s="124">
        <v>43574</v>
      </c>
      <c r="O2316" s="125" t="s">
        <v>3934</v>
      </c>
      <c r="P2316" s="124">
        <v>43830</v>
      </c>
      <c r="Q2316" s="125" t="s">
        <v>3664</v>
      </c>
      <c r="R2316" s="126"/>
    </row>
    <row r="2317" spans="1:18" s="34" customFormat="1" ht="30" hidden="1" customHeight="1" outlineLevel="4" x14ac:dyDescent="0.25">
      <c r="A2317" s="110">
        <v>107</v>
      </c>
      <c r="B2317" s="121" t="s">
        <v>3106</v>
      </c>
      <c r="C2317" s="106" t="s">
        <v>2408</v>
      </c>
      <c r="D2317" s="122">
        <v>5</v>
      </c>
      <c r="E2317" s="110" t="s">
        <v>724</v>
      </c>
      <c r="F2317" s="122">
        <v>6000</v>
      </c>
      <c r="G2317" s="122">
        <v>5895</v>
      </c>
      <c r="H2317" s="122">
        <v>105</v>
      </c>
      <c r="I2317" s="123">
        <f t="shared" si="128"/>
        <v>1.7811704834605598E-2</v>
      </c>
      <c r="J2317" s="106" t="s">
        <v>3328</v>
      </c>
      <c r="K2317" s="106" t="s">
        <v>2723</v>
      </c>
      <c r="L2317" s="106" t="s">
        <v>842</v>
      </c>
      <c r="M2317" s="126"/>
      <c r="N2317" s="124">
        <v>43558</v>
      </c>
      <c r="O2317" s="125" t="s">
        <v>3918</v>
      </c>
      <c r="P2317" s="124">
        <v>43830</v>
      </c>
      <c r="Q2317" s="125" t="s">
        <v>3664</v>
      </c>
      <c r="R2317" s="126"/>
    </row>
    <row r="2318" spans="1:18" s="34" customFormat="1" ht="30" hidden="1" customHeight="1" outlineLevel="4" x14ac:dyDescent="0.25">
      <c r="A2318" s="110">
        <v>108</v>
      </c>
      <c r="B2318" s="121" t="s">
        <v>3147</v>
      </c>
      <c r="C2318" s="106" t="s">
        <v>2408</v>
      </c>
      <c r="D2318" s="122">
        <v>4</v>
      </c>
      <c r="E2318" s="110" t="s">
        <v>724</v>
      </c>
      <c r="F2318" s="122">
        <v>800</v>
      </c>
      <c r="G2318" s="122">
        <v>800</v>
      </c>
      <c r="H2318" s="122">
        <v>0</v>
      </c>
      <c r="I2318" s="123">
        <f t="shared" si="128"/>
        <v>0</v>
      </c>
      <c r="J2318" s="106" t="s">
        <v>3343</v>
      </c>
      <c r="K2318" s="106" t="s">
        <v>2527</v>
      </c>
      <c r="L2318" s="106" t="s">
        <v>842</v>
      </c>
      <c r="M2318" s="126"/>
      <c r="N2318" s="124">
        <v>43574</v>
      </c>
      <c r="O2318" s="125" t="s">
        <v>3934</v>
      </c>
      <c r="P2318" s="124">
        <v>43830</v>
      </c>
      <c r="Q2318" s="125" t="s">
        <v>3664</v>
      </c>
      <c r="R2318" s="126"/>
    </row>
    <row r="2319" spans="1:18" s="34" customFormat="1" ht="30" hidden="1" customHeight="1" outlineLevel="4" x14ac:dyDescent="0.25">
      <c r="A2319" s="110">
        <v>109</v>
      </c>
      <c r="B2319" s="121" t="s">
        <v>3148</v>
      </c>
      <c r="C2319" s="106" t="s">
        <v>2408</v>
      </c>
      <c r="D2319" s="122">
        <v>5</v>
      </c>
      <c r="E2319" s="110" t="s">
        <v>724</v>
      </c>
      <c r="F2319" s="122">
        <v>3549.1000000000004</v>
      </c>
      <c r="G2319" s="122">
        <v>3545</v>
      </c>
      <c r="H2319" s="122">
        <v>4.1000000000003638</v>
      </c>
      <c r="I2319" s="123">
        <f t="shared" si="128"/>
        <v>1.1565585331453777E-3</v>
      </c>
      <c r="J2319" s="106" t="s">
        <v>3327</v>
      </c>
      <c r="K2319" s="106" t="s">
        <v>2527</v>
      </c>
      <c r="L2319" s="106" t="s">
        <v>842</v>
      </c>
      <c r="M2319" s="125"/>
      <c r="N2319" s="124">
        <v>43517</v>
      </c>
      <c r="O2319" s="125" t="s">
        <v>3730</v>
      </c>
      <c r="P2319" s="124">
        <v>43830</v>
      </c>
      <c r="Q2319" s="125" t="s">
        <v>3664</v>
      </c>
      <c r="R2319" s="125"/>
    </row>
    <row r="2320" spans="1:18" s="34" customFormat="1" ht="30" hidden="1" customHeight="1" outlineLevel="4" x14ac:dyDescent="0.25">
      <c r="A2320" s="110">
        <v>110</v>
      </c>
      <c r="B2320" s="121" t="s">
        <v>3149</v>
      </c>
      <c r="C2320" s="106" t="s">
        <v>2408</v>
      </c>
      <c r="D2320" s="122">
        <v>10</v>
      </c>
      <c r="E2320" s="110" t="s">
        <v>724</v>
      </c>
      <c r="F2320" s="122">
        <v>11357.1</v>
      </c>
      <c r="G2320" s="122">
        <v>11350</v>
      </c>
      <c r="H2320" s="122">
        <v>7.1000000000003638</v>
      </c>
      <c r="I2320" s="123">
        <f t="shared" si="128"/>
        <v>6.2555066079298359E-4</v>
      </c>
      <c r="J2320" s="106" t="s">
        <v>3327</v>
      </c>
      <c r="K2320" s="106" t="s">
        <v>2527</v>
      </c>
      <c r="L2320" s="106" t="s">
        <v>842</v>
      </c>
      <c r="M2320" s="125"/>
      <c r="N2320" s="124">
        <v>43517</v>
      </c>
      <c r="O2320" s="125" t="s">
        <v>3730</v>
      </c>
      <c r="P2320" s="124">
        <v>43830</v>
      </c>
      <c r="Q2320" s="125" t="s">
        <v>3664</v>
      </c>
      <c r="R2320" s="125"/>
    </row>
    <row r="2321" spans="1:18" s="34" customFormat="1" ht="30" hidden="1" customHeight="1" outlineLevel="4" x14ac:dyDescent="0.25">
      <c r="A2321" s="110">
        <v>111</v>
      </c>
      <c r="B2321" s="121" t="s">
        <v>3150</v>
      </c>
      <c r="C2321" s="106" t="s">
        <v>2408</v>
      </c>
      <c r="D2321" s="122">
        <v>1</v>
      </c>
      <c r="E2321" s="110" t="s">
        <v>724</v>
      </c>
      <c r="F2321" s="122">
        <v>2500</v>
      </c>
      <c r="G2321" s="122">
        <v>2500</v>
      </c>
      <c r="H2321" s="122">
        <v>0</v>
      </c>
      <c r="I2321" s="123">
        <f t="shared" si="128"/>
        <v>0</v>
      </c>
      <c r="J2321" s="106" t="s">
        <v>3328</v>
      </c>
      <c r="K2321" s="106" t="s">
        <v>2527</v>
      </c>
      <c r="L2321" s="106" t="s">
        <v>842</v>
      </c>
      <c r="M2321" s="126"/>
      <c r="N2321" s="124">
        <v>43558</v>
      </c>
      <c r="O2321" s="125" t="s">
        <v>3915</v>
      </c>
      <c r="P2321" s="124">
        <v>43830</v>
      </c>
      <c r="Q2321" s="125" t="s">
        <v>3664</v>
      </c>
      <c r="R2321" s="126"/>
    </row>
    <row r="2322" spans="1:18" s="34" customFormat="1" ht="30" hidden="1" customHeight="1" outlineLevel="4" x14ac:dyDescent="0.25">
      <c r="A2322" s="110">
        <v>112</v>
      </c>
      <c r="B2322" s="121" t="s">
        <v>3151</v>
      </c>
      <c r="C2322" s="106" t="s">
        <v>2408</v>
      </c>
      <c r="D2322" s="122">
        <v>9</v>
      </c>
      <c r="E2322" s="110" t="s">
        <v>724</v>
      </c>
      <c r="F2322" s="122">
        <v>8100</v>
      </c>
      <c r="G2322" s="122">
        <v>8100</v>
      </c>
      <c r="H2322" s="122">
        <v>0</v>
      </c>
      <c r="I2322" s="123">
        <f t="shared" si="128"/>
        <v>0</v>
      </c>
      <c r="J2322" s="106" t="s">
        <v>3343</v>
      </c>
      <c r="K2322" s="106" t="s">
        <v>2527</v>
      </c>
      <c r="L2322" s="106" t="s">
        <v>842</v>
      </c>
      <c r="M2322" s="126"/>
      <c r="N2322" s="124">
        <v>43574</v>
      </c>
      <c r="O2322" s="125" t="s">
        <v>3934</v>
      </c>
      <c r="P2322" s="124">
        <v>43830</v>
      </c>
      <c r="Q2322" s="125" t="s">
        <v>3664</v>
      </c>
      <c r="R2322" s="126"/>
    </row>
    <row r="2323" spans="1:18" s="34" customFormat="1" ht="30" hidden="1" customHeight="1" outlineLevel="4" x14ac:dyDescent="0.25">
      <c r="A2323" s="110">
        <v>113</v>
      </c>
      <c r="B2323" s="121" t="s">
        <v>3152</v>
      </c>
      <c r="C2323" s="106" t="s">
        <v>2408</v>
      </c>
      <c r="D2323" s="122">
        <v>6</v>
      </c>
      <c r="E2323" s="110" t="s">
        <v>724</v>
      </c>
      <c r="F2323" s="122">
        <v>85178.52</v>
      </c>
      <c r="G2323" s="122">
        <v>84000</v>
      </c>
      <c r="H2323" s="122">
        <v>1178.5200000000041</v>
      </c>
      <c r="I2323" s="123">
        <f t="shared" si="128"/>
        <v>1.4030000000000048E-2</v>
      </c>
      <c r="J2323" s="106" t="s">
        <v>3327</v>
      </c>
      <c r="K2323" s="106" t="s">
        <v>2527</v>
      </c>
      <c r="L2323" s="106" t="s">
        <v>842</v>
      </c>
      <c r="M2323" s="125"/>
      <c r="N2323" s="124">
        <v>43517</v>
      </c>
      <c r="O2323" s="125" t="s">
        <v>3730</v>
      </c>
      <c r="P2323" s="124">
        <v>43830</v>
      </c>
      <c r="Q2323" s="125" t="s">
        <v>3664</v>
      </c>
      <c r="R2323" s="125"/>
    </row>
    <row r="2324" spans="1:18" s="34" customFormat="1" ht="30" hidden="1" customHeight="1" outlineLevel="4" x14ac:dyDescent="0.25">
      <c r="A2324" s="110">
        <v>114</v>
      </c>
      <c r="B2324" s="121" t="s">
        <v>3153</v>
      </c>
      <c r="C2324" s="106" t="s">
        <v>2408</v>
      </c>
      <c r="D2324" s="122">
        <v>2</v>
      </c>
      <c r="E2324" s="110" t="s">
        <v>724</v>
      </c>
      <c r="F2324" s="122">
        <v>13249.999999999998</v>
      </c>
      <c r="G2324" s="122">
        <v>13250</v>
      </c>
      <c r="H2324" s="122">
        <v>0</v>
      </c>
      <c r="I2324" s="123">
        <f t="shared" si="128"/>
        <v>0</v>
      </c>
      <c r="J2324" s="106" t="s">
        <v>3327</v>
      </c>
      <c r="K2324" s="106" t="s">
        <v>2527</v>
      </c>
      <c r="L2324" s="106" t="s">
        <v>842</v>
      </c>
      <c r="M2324" s="125"/>
      <c r="N2324" s="124">
        <v>43517</v>
      </c>
      <c r="O2324" s="125" t="s">
        <v>3730</v>
      </c>
      <c r="P2324" s="124">
        <v>43830</v>
      </c>
      <c r="Q2324" s="125" t="s">
        <v>3664</v>
      </c>
      <c r="R2324" s="125"/>
    </row>
    <row r="2325" spans="1:18" s="34" customFormat="1" ht="30" hidden="1" customHeight="1" outlineLevel="4" x14ac:dyDescent="0.25">
      <c r="A2325" s="110">
        <v>115</v>
      </c>
      <c r="B2325" s="121" t="s">
        <v>3154</v>
      </c>
      <c r="C2325" s="106" t="s">
        <v>2408</v>
      </c>
      <c r="D2325" s="122">
        <v>1</v>
      </c>
      <c r="E2325" s="110" t="s">
        <v>724</v>
      </c>
      <c r="F2325" s="122">
        <v>95000</v>
      </c>
      <c r="G2325" s="122">
        <v>95000</v>
      </c>
      <c r="H2325" s="122">
        <v>0</v>
      </c>
      <c r="I2325" s="123">
        <f t="shared" si="128"/>
        <v>0</v>
      </c>
      <c r="J2325" s="106" t="s">
        <v>3335</v>
      </c>
      <c r="K2325" s="106" t="s">
        <v>2527</v>
      </c>
      <c r="L2325" s="106" t="s">
        <v>842</v>
      </c>
      <c r="M2325" s="126"/>
      <c r="N2325" s="124">
        <v>43566</v>
      </c>
      <c r="O2325" s="125" t="s">
        <v>3897</v>
      </c>
      <c r="P2325" s="124">
        <v>43830</v>
      </c>
      <c r="Q2325" s="125" t="s">
        <v>3664</v>
      </c>
      <c r="R2325" s="126"/>
    </row>
    <row r="2326" spans="1:18" s="34" customFormat="1" ht="30" hidden="1" customHeight="1" outlineLevel="4" x14ac:dyDescent="0.25">
      <c r="A2326" s="110">
        <v>116</v>
      </c>
      <c r="B2326" s="121" t="s">
        <v>3155</v>
      </c>
      <c r="C2326" s="106" t="s">
        <v>2408</v>
      </c>
      <c r="D2326" s="122">
        <v>1</v>
      </c>
      <c r="E2326" s="110" t="s">
        <v>724</v>
      </c>
      <c r="F2326" s="122">
        <v>17000</v>
      </c>
      <c r="G2326" s="122">
        <v>17000</v>
      </c>
      <c r="H2326" s="122">
        <v>0</v>
      </c>
      <c r="I2326" s="123">
        <f t="shared" si="128"/>
        <v>0</v>
      </c>
      <c r="J2326" s="106" t="s">
        <v>3343</v>
      </c>
      <c r="K2326" s="106" t="s">
        <v>2527</v>
      </c>
      <c r="L2326" s="106" t="s">
        <v>842</v>
      </c>
      <c r="M2326" s="126"/>
      <c r="N2326" s="124">
        <v>43574</v>
      </c>
      <c r="O2326" s="125" t="s">
        <v>3934</v>
      </c>
      <c r="P2326" s="124">
        <v>43830</v>
      </c>
      <c r="Q2326" s="125" t="s">
        <v>3664</v>
      </c>
      <c r="R2326" s="126"/>
    </row>
    <row r="2327" spans="1:18" s="34" customFormat="1" ht="30" hidden="1" customHeight="1" outlineLevel="4" x14ac:dyDescent="0.25">
      <c r="A2327" s="110">
        <v>117</v>
      </c>
      <c r="B2327" s="121" t="s">
        <v>3156</v>
      </c>
      <c r="C2327" s="106" t="s">
        <v>2408</v>
      </c>
      <c r="D2327" s="122">
        <v>16</v>
      </c>
      <c r="E2327" s="122" t="s">
        <v>757</v>
      </c>
      <c r="F2327" s="122">
        <v>37857.120000000003</v>
      </c>
      <c r="G2327" s="122">
        <v>37856</v>
      </c>
      <c r="H2327" s="122">
        <v>1.1200000000026193</v>
      </c>
      <c r="I2327" s="123">
        <f t="shared" si="128"/>
        <v>2.9585798816637239E-5</v>
      </c>
      <c r="J2327" s="106" t="s">
        <v>3327</v>
      </c>
      <c r="K2327" s="106" t="s">
        <v>2527</v>
      </c>
      <c r="L2327" s="106" t="s">
        <v>842</v>
      </c>
      <c r="M2327" s="125"/>
      <c r="N2327" s="124">
        <v>43517</v>
      </c>
      <c r="O2327" s="125" t="s">
        <v>3730</v>
      </c>
      <c r="P2327" s="124">
        <v>43830</v>
      </c>
      <c r="Q2327" s="125" t="s">
        <v>3664</v>
      </c>
      <c r="R2327" s="125"/>
    </row>
    <row r="2328" spans="1:18" s="34" customFormat="1" ht="30" hidden="1" customHeight="1" outlineLevel="4" x14ac:dyDescent="0.25">
      <c r="A2328" s="110">
        <v>118</v>
      </c>
      <c r="B2328" s="121" t="s">
        <v>3157</v>
      </c>
      <c r="C2328" s="106" t="s">
        <v>2408</v>
      </c>
      <c r="D2328" s="122">
        <v>3</v>
      </c>
      <c r="E2328" s="110" t="s">
        <v>724</v>
      </c>
      <c r="F2328" s="122">
        <v>7500</v>
      </c>
      <c r="G2328" s="122">
        <v>7500</v>
      </c>
      <c r="H2328" s="122">
        <v>0</v>
      </c>
      <c r="I2328" s="123">
        <f t="shared" si="128"/>
        <v>0</v>
      </c>
      <c r="J2328" s="106" t="s">
        <v>3343</v>
      </c>
      <c r="K2328" s="106" t="s">
        <v>2527</v>
      </c>
      <c r="L2328" s="106" t="s">
        <v>842</v>
      </c>
      <c r="M2328" s="126"/>
      <c r="N2328" s="124">
        <v>43574</v>
      </c>
      <c r="O2328" s="125" t="s">
        <v>3934</v>
      </c>
      <c r="P2328" s="124">
        <v>43830</v>
      </c>
      <c r="Q2328" s="125" t="s">
        <v>3664</v>
      </c>
      <c r="R2328" s="126"/>
    </row>
    <row r="2329" spans="1:18" s="34" customFormat="1" ht="30" hidden="1" customHeight="1" outlineLevel="4" x14ac:dyDescent="0.25">
      <c r="A2329" s="110">
        <v>119</v>
      </c>
      <c r="B2329" s="121" t="s">
        <v>3158</v>
      </c>
      <c r="C2329" s="106" t="s">
        <v>2408</v>
      </c>
      <c r="D2329" s="122">
        <v>3</v>
      </c>
      <c r="E2329" s="122" t="s">
        <v>757</v>
      </c>
      <c r="F2329" s="122">
        <v>2271.42</v>
      </c>
      <c r="G2329" s="122">
        <v>2250</v>
      </c>
      <c r="H2329" s="122">
        <v>21.420000000000073</v>
      </c>
      <c r="I2329" s="123">
        <f t="shared" si="128"/>
        <v>9.5200000000000319E-3</v>
      </c>
      <c r="J2329" s="106" t="s">
        <v>3327</v>
      </c>
      <c r="K2329" s="106" t="s">
        <v>2527</v>
      </c>
      <c r="L2329" s="106" t="s">
        <v>842</v>
      </c>
      <c r="M2329" s="125"/>
      <c r="N2329" s="124">
        <v>43517</v>
      </c>
      <c r="O2329" s="125" t="s">
        <v>3730</v>
      </c>
      <c r="P2329" s="124">
        <v>43830</v>
      </c>
      <c r="Q2329" s="125" t="s">
        <v>3664</v>
      </c>
      <c r="R2329" s="125"/>
    </row>
    <row r="2330" spans="1:18" s="34" customFormat="1" ht="30" hidden="1" customHeight="1" outlineLevel="4" x14ac:dyDescent="0.25">
      <c r="A2330" s="110">
        <v>120</v>
      </c>
      <c r="B2330" s="121" t="s">
        <v>3159</v>
      </c>
      <c r="C2330" s="106" t="s">
        <v>2408</v>
      </c>
      <c r="D2330" s="122">
        <v>2</v>
      </c>
      <c r="E2330" s="110" t="s">
        <v>724</v>
      </c>
      <c r="F2330" s="122">
        <v>71428.56</v>
      </c>
      <c r="G2330" s="122">
        <v>71400</v>
      </c>
      <c r="H2330" s="122">
        <v>28.559999999997672</v>
      </c>
      <c r="I2330" s="123">
        <f t="shared" si="128"/>
        <v>3.9999999999996738E-4</v>
      </c>
      <c r="J2330" s="106" t="s">
        <v>3327</v>
      </c>
      <c r="K2330" s="106" t="s">
        <v>2527</v>
      </c>
      <c r="L2330" s="106" t="s">
        <v>842</v>
      </c>
      <c r="M2330" s="125"/>
      <c r="N2330" s="124">
        <v>43517</v>
      </c>
      <c r="O2330" s="125" t="s">
        <v>3730</v>
      </c>
      <c r="P2330" s="124">
        <v>43830</v>
      </c>
      <c r="Q2330" s="125" t="s">
        <v>3664</v>
      </c>
      <c r="R2330" s="125"/>
    </row>
    <row r="2331" spans="1:18" s="34" customFormat="1" ht="30" hidden="1" customHeight="1" outlineLevel="4" x14ac:dyDescent="0.25">
      <c r="A2331" s="110">
        <v>121</v>
      </c>
      <c r="B2331" s="121" t="s">
        <v>3160</v>
      </c>
      <c r="C2331" s="106" t="s">
        <v>2408</v>
      </c>
      <c r="D2331" s="122">
        <v>4</v>
      </c>
      <c r="E2331" s="110" t="s">
        <v>724</v>
      </c>
      <c r="F2331" s="122">
        <v>3571.4</v>
      </c>
      <c r="G2331" s="122">
        <v>3568</v>
      </c>
      <c r="H2331" s="122">
        <v>3.4000000000000909</v>
      </c>
      <c r="I2331" s="123">
        <f t="shared" si="128"/>
        <v>9.5291479820630348E-4</v>
      </c>
      <c r="J2331" s="106" t="s">
        <v>3327</v>
      </c>
      <c r="K2331" s="106" t="s">
        <v>2527</v>
      </c>
      <c r="L2331" s="106" t="s">
        <v>842</v>
      </c>
      <c r="M2331" s="125"/>
      <c r="N2331" s="124">
        <v>43517</v>
      </c>
      <c r="O2331" s="125" t="s">
        <v>3730</v>
      </c>
      <c r="P2331" s="124">
        <v>43830</v>
      </c>
      <c r="Q2331" s="125" t="s">
        <v>3664</v>
      </c>
      <c r="R2331" s="125"/>
    </row>
    <row r="2332" spans="1:18" s="34" customFormat="1" ht="30" hidden="1" customHeight="1" outlineLevel="4" x14ac:dyDescent="0.25">
      <c r="A2332" s="110">
        <v>122</v>
      </c>
      <c r="B2332" s="121" t="s">
        <v>3161</v>
      </c>
      <c r="C2332" s="106" t="s">
        <v>2408</v>
      </c>
      <c r="D2332" s="122">
        <v>14</v>
      </c>
      <c r="E2332" s="110" t="s">
        <v>724</v>
      </c>
      <c r="F2332" s="122">
        <v>84000</v>
      </c>
      <c r="G2332" s="122">
        <v>84000</v>
      </c>
      <c r="H2332" s="122">
        <v>0</v>
      </c>
      <c r="I2332" s="123">
        <f t="shared" si="128"/>
        <v>0</v>
      </c>
      <c r="J2332" s="106" t="s">
        <v>3328</v>
      </c>
      <c r="K2332" s="106" t="s">
        <v>2527</v>
      </c>
      <c r="L2332" s="106" t="s">
        <v>842</v>
      </c>
      <c r="M2332" s="126"/>
      <c r="N2332" s="124">
        <v>43558</v>
      </c>
      <c r="O2332" s="125" t="s">
        <v>3915</v>
      </c>
      <c r="P2332" s="124">
        <v>43830</v>
      </c>
      <c r="Q2332" s="125" t="s">
        <v>3664</v>
      </c>
      <c r="R2332" s="126"/>
    </row>
    <row r="2333" spans="1:18" s="34" customFormat="1" ht="30" hidden="1" customHeight="1" outlineLevel="4" x14ac:dyDescent="0.25">
      <c r="A2333" s="110">
        <v>123</v>
      </c>
      <c r="B2333" s="121" t="s">
        <v>3162</v>
      </c>
      <c r="C2333" s="106" t="s">
        <v>2408</v>
      </c>
      <c r="D2333" s="122">
        <v>2</v>
      </c>
      <c r="E2333" s="110" t="s">
        <v>724</v>
      </c>
      <c r="F2333" s="122">
        <v>9000</v>
      </c>
      <c r="G2333" s="122">
        <v>9000</v>
      </c>
      <c r="H2333" s="122">
        <v>0</v>
      </c>
      <c r="I2333" s="123">
        <f t="shared" si="128"/>
        <v>0</v>
      </c>
      <c r="J2333" s="106" t="s">
        <v>3343</v>
      </c>
      <c r="K2333" s="106" t="s">
        <v>2527</v>
      </c>
      <c r="L2333" s="106" t="s">
        <v>842</v>
      </c>
      <c r="M2333" s="126"/>
      <c r="N2333" s="124">
        <v>43574</v>
      </c>
      <c r="O2333" s="125" t="s">
        <v>3934</v>
      </c>
      <c r="P2333" s="124">
        <v>43830</v>
      </c>
      <c r="Q2333" s="125" t="s">
        <v>3664</v>
      </c>
      <c r="R2333" s="126"/>
    </row>
    <row r="2334" spans="1:18" s="34" customFormat="1" ht="30" hidden="1" customHeight="1" outlineLevel="4" x14ac:dyDescent="0.25">
      <c r="A2334" s="110">
        <v>124</v>
      </c>
      <c r="B2334" s="121" t="s">
        <v>3163</v>
      </c>
      <c r="C2334" s="106" t="s">
        <v>1135</v>
      </c>
      <c r="D2334" s="122">
        <v>77987</v>
      </c>
      <c r="E2334" s="110" t="s">
        <v>724</v>
      </c>
      <c r="F2334" s="122">
        <v>21327884.760000002</v>
      </c>
      <c r="G2334" s="122">
        <v>19418763</v>
      </c>
      <c r="H2334" s="122">
        <v>1909121.7600000016</v>
      </c>
      <c r="I2334" s="123">
        <f t="shared" si="128"/>
        <v>9.8313253012048282E-2</v>
      </c>
      <c r="J2334" s="106" t="s">
        <v>3344</v>
      </c>
      <c r="K2334" s="106" t="s">
        <v>3345</v>
      </c>
      <c r="L2334" s="106" t="s">
        <v>842</v>
      </c>
      <c r="M2334" s="126"/>
      <c r="N2334" s="124">
        <v>43550</v>
      </c>
      <c r="O2334" s="125" t="s">
        <v>3893</v>
      </c>
      <c r="P2334" s="124">
        <v>43830</v>
      </c>
      <c r="Q2334" s="125" t="s">
        <v>3664</v>
      </c>
      <c r="R2334" s="126"/>
    </row>
    <row r="2335" spans="1:18" s="34" customFormat="1" ht="30" hidden="1" customHeight="1" outlineLevel="4" x14ac:dyDescent="0.25">
      <c r="A2335" s="110">
        <v>125</v>
      </c>
      <c r="B2335" s="121" t="s">
        <v>3164</v>
      </c>
      <c r="C2335" s="106" t="s">
        <v>1135</v>
      </c>
      <c r="D2335" s="122">
        <v>49299</v>
      </c>
      <c r="E2335" s="110" t="s">
        <v>724</v>
      </c>
      <c r="F2335" s="122">
        <v>10425259.529999999</v>
      </c>
      <c r="G2335" s="122">
        <v>9711903</v>
      </c>
      <c r="H2335" s="122">
        <v>713356.52999999933</v>
      </c>
      <c r="I2335" s="123">
        <f t="shared" si="128"/>
        <v>7.3451776649746128E-2</v>
      </c>
      <c r="J2335" s="106" t="s">
        <v>3344</v>
      </c>
      <c r="K2335" s="106" t="s">
        <v>3346</v>
      </c>
      <c r="L2335" s="106" t="s">
        <v>842</v>
      </c>
      <c r="M2335" s="126"/>
      <c r="N2335" s="124">
        <v>43550</v>
      </c>
      <c r="O2335" s="125" t="s">
        <v>3892</v>
      </c>
      <c r="P2335" s="124">
        <v>43830</v>
      </c>
      <c r="Q2335" s="125" t="s">
        <v>3664</v>
      </c>
      <c r="R2335" s="126"/>
    </row>
    <row r="2336" spans="1:18" ht="45" customHeight="1" outlineLevel="4" x14ac:dyDescent="0.25">
      <c r="A2336" s="110">
        <v>126</v>
      </c>
      <c r="B2336" s="121" t="s">
        <v>3165</v>
      </c>
      <c r="C2336" s="106" t="s">
        <v>2408</v>
      </c>
      <c r="D2336" s="54">
        <v>21</v>
      </c>
      <c r="E2336" s="53" t="s">
        <v>724</v>
      </c>
      <c r="F2336" s="54">
        <v>39845.4</v>
      </c>
      <c r="G2336" s="98"/>
      <c r="H2336" s="98"/>
      <c r="I2336" s="55" t="e">
        <f t="shared" si="128"/>
        <v>#DIV/0!</v>
      </c>
      <c r="J2336" s="56"/>
      <c r="K2336" s="56"/>
      <c r="L2336" s="56" t="s">
        <v>845</v>
      </c>
      <c r="M2336" s="59"/>
    </row>
    <row r="2337" spans="1:18" s="34" customFormat="1" ht="45" hidden="1" customHeight="1" outlineLevel="4" x14ac:dyDescent="0.25">
      <c r="A2337" s="110">
        <v>127</v>
      </c>
      <c r="B2337" s="121" t="s">
        <v>3166</v>
      </c>
      <c r="C2337" s="106" t="s">
        <v>2408</v>
      </c>
      <c r="D2337" s="122">
        <v>4770</v>
      </c>
      <c r="E2337" s="110" t="s">
        <v>724</v>
      </c>
      <c r="F2337" s="122">
        <v>1415736</v>
      </c>
      <c r="G2337" s="122">
        <v>1135259.9999999998</v>
      </c>
      <c r="H2337" s="122">
        <v>280476.00000000023</v>
      </c>
      <c r="I2337" s="123">
        <f t="shared" si="128"/>
        <v>0.24705882352941202</v>
      </c>
      <c r="J2337" s="106" t="s">
        <v>3347</v>
      </c>
      <c r="K2337" s="106" t="s">
        <v>3348</v>
      </c>
      <c r="L2337" s="106" t="s">
        <v>845</v>
      </c>
      <c r="M2337" s="126"/>
      <c r="N2337" s="124">
        <v>43536</v>
      </c>
      <c r="O2337" s="125" t="s">
        <v>3788</v>
      </c>
      <c r="P2337" s="124">
        <v>43830</v>
      </c>
      <c r="Q2337" s="125" t="s">
        <v>3701</v>
      </c>
      <c r="R2337" s="126"/>
    </row>
    <row r="2338" spans="1:18" s="34" customFormat="1" ht="45" hidden="1" customHeight="1" outlineLevel="4" x14ac:dyDescent="0.25">
      <c r="A2338" s="110">
        <v>128</v>
      </c>
      <c r="B2338" s="121" t="s">
        <v>3167</v>
      </c>
      <c r="C2338" s="106" t="s">
        <v>2408</v>
      </c>
      <c r="D2338" s="122">
        <v>120</v>
      </c>
      <c r="E2338" s="110" t="s">
        <v>724</v>
      </c>
      <c r="F2338" s="122">
        <v>39432</v>
      </c>
      <c r="G2338" s="122">
        <v>37320</v>
      </c>
      <c r="H2338" s="122">
        <v>2112</v>
      </c>
      <c r="I2338" s="123">
        <f t="shared" si="128"/>
        <v>5.6591639871382639E-2</v>
      </c>
      <c r="J2338" s="106" t="s">
        <v>3349</v>
      </c>
      <c r="K2338" s="106" t="s">
        <v>3350</v>
      </c>
      <c r="L2338" s="106" t="s">
        <v>845</v>
      </c>
      <c r="M2338" s="126"/>
      <c r="N2338" s="124">
        <v>43564</v>
      </c>
      <c r="O2338" s="125" t="s">
        <v>3904</v>
      </c>
      <c r="P2338" s="124">
        <v>43830</v>
      </c>
      <c r="Q2338" s="125" t="s">
        <v>3701</v>
      </c>
      <c r="R2338" s="126"/>
    </row>
    <row r="2339" spans="1:18" ht="30" customHeight="1" outlineLevel="4" x14ac:dyDescent="0.25">
      <c r="A2339" s="110">
        <v>129</v>
      </c>
      <c r="B2339" s="121" t="s">
        <v>3168</v>
      </c>
      <c r="C2339" s="106" t="s">
        <v>2408</v>
      </c>
      <c r="D2339" s="54">
        <v>2220</v>
      </c>
      <c r="E2339" s="54" t="s">
        <v>757</v>
      </c>
      <c r="F2339" s="54">
        <v>141192.00000000003</v>
      </c>
      <c r="G2339" s="98"/>
      <c r="H2339" s="98"/>
      <c r="I2339" s="55" t="e">
        <f t="shared" si="128"/>
        <v>#DIV/0!</v>
      </c>
      <c r="J2339" s="56"/>
      <c r="K2339" s="56"/>
      <c r="L2339" s="56" t="s">
        <v>845</v>
      </c>
      <c r="M2339" s="59"/>
    </row>
    <row r="2340" spans="1:18" ht="30" customHeight="1" outlineLevel="4" x14ac:dyDescent="0.25">
      <c r="A2340" s="110">
        <v>130</v>
      </c>
      <c r="B2340" s="121" t="s">
        <v>3169</v>
      </c>
      <c r="C2340" s="106" t="s">
        <v>2408</v>
      </c>
      <c r="D2340" s="54">
        <v>2</v>
      </c>
      <c r="E2340" s="53" t="s">
        <v>724</v>
      </c>
      <c r="F2340" s="54">
        <v>1738.4</v>
      </c>
      <c r="G2340" s="98"/>
      <c r="H2340" s="98"/>
      <c r="I2340" s="55" t="e">
        <f t="shared" ref="I2340:I2403" si="129">H2340/G2340</f>
        <v>#DIV/0!</v>
      </c>
      <c r="J2340" s="56"/>
      <c r="K2340" s="56"/>
      <c r="L2340" s="56" t="s">
        <v>845</v>
      </c>
      <c r="M2340" s="59"/>
    </row>
    <row r="2341" spans="1:18" s="34" customFormat="1" ht="30" hidden="1" customHeight="1" outlineLevel="4" x14ac:dyDescent="0.25">
      <c r="A2341" s="110">
        <v>131</v>
      </c>
      <c r="B2341" s="121" t="s">
        <v>3156</v>
      </c>
      <c r="C2341" s="106" t="s">
        <v>2408</v>
      </c>
      <c r="D2341" s="122">
        <v>300</v>
      </c>
      <c r="E2341" s="122" t="s">
        <v>757</v>
      </c>
      <c r="F2341" s="122">
        <v>826800.00000000012</v>
      </c>
      <c r="G2341" s="122">
        <f>752640-80640</f>
        <v>672000</v>
      </c>
      <c r="H2341" s="122">
        <f>F2341-G2341</f>
        <v>154800.00000000012</v>
      </c>
      <c r="I2341" s="123">
        <f t="shared" si="129"/>
        <v>0.23035714285714304</v>
      </c>
      <c r="J2341" s="106" t="s">
        <v>3347</v>
      </c>
      <c r="K2341" s="106" t="s">
        <v>2536</v>
      </c>
      <c r="L2341" s="106" t="s">
        <v>845</v>
      </c>
      <c r="M2341" s="126"/>
      <c r="N2341" s="130">
        <v>43535</v>
      </c>
      <c r="O2341" s="126" t="s">
        <v>3798</v>
      </c>
      <c r="P2341" s="130">
        <v>43830</v>
      </c>
      <c r="Q2341" s="126" t="s">
        <v>3701</v>
      </c>
      <c r="R2341" s="126"/>
    </row>
    <row r="2342" spans="1:18" s="34" customFormat="1" ht="30" hidden="1" customHeight="1" outlineLevel="4" x14ac:dyDescent="0.25">
      <c r="A2342" s="110">
        <v>132</v>
      </c>
      <c r="B2342" s="121" t="s">
        <v>3170</v>
      </c>
      <c r="C2342" s="106" t="s">
        <v>2408</v>
      </c>
      <c r="D2342" s="122">
        <v>30972</v>
      </c>
      <c r="E2342" s="110" t="s">
        <v>724</v>
      </c>
      <c r="F2342" s="122">
        <v>492454.80000000005</v>
      </c>
      <c r="G2342" s="122">
        <v>490906.2</v>
      </c>
      <c r="H2342" s="122">
        <v>1548.6000000000349</v>
      </c>
      <c r="I2342" s="123">
        <f t="shared" si="129"/>
        <v>3.1545741324921846E-3</v>
      </c>
      <c r="J2342" s="106" t="s">
        <v>3347</v>
      </c>
      <c r="K2342" s="106" t="s">
        <v>2534</v>
      </c>
      <c r="L2342" s="106" t="s">
        <v>845</v>
      </c>
      <c r="M2342" s="126"/>
      <c r="N2342" s="124">
        <v>43537</v>
      </c>
      <c r="O2342" s="125" t="s">
        <v>3784</v>
      </c>
      <c r="P2342" s="124">
        <v>43830</v>
      </c>
      <c r="Q2342" s="125" t="s">
        <v>3701</v>
      </c>
      <c r="R2342" s="126"/>
    </row>
    <row r="2343" spans="1:18" s="34" customFormat="1" ht="30" hidden="1" customHeight="1" outlineLevel="4" x14ac:dyDescent="0.25">
      <c r="A2343" s="110">
        <v>133</v>
      </c>
      <c r="B2343" s="121" t="s">
        <v>3171</v>
      </c>
      <c r="C2343" s="106" t="s">
        <v>2408</v>
      </c>
      <c r="D2343" s="122">
        <v>27</v>
      </c>
      <c r="E2343" s="110" t="s">
        <v>724</v>
      </c>
      <c r="F2343" s="122">
        <v>177444.00000000003</v>
      </c>
      <c r="G2343" s="122">
        <v>158760</v>
      </c>
      <c r="H2343" s="122">
        <v>18684.000000000029</v>
      </c>
      <c r="I2343" s="123">
        <f t="shared" si="129"/>
        <v>0.11768707482993215</v>
      </c>
      <c r="J2343" s="106" t="s">
        <v>3347</v>
      </c>
      <c r="K2343" s="106" t="s">
        <v>3348</v>
      </c>
      <c r="L2343" s="106" t="s">
        <v>845</v>
      </c>
      <c r="M2343" s="126"/>
      <c r="N2343" s="124">
        <v>43536</v>
      </c>
      <c r="O2343" s="125" t="s">
        <v>3788</v>
      </c>
      <c r="P2343" s="124">
        <v>43830</v>
      </c>
      <c r="Q2343" s="125" t="s">
        <v>3701</v>
      </c>
      <c r="R2343" s="126"/>
    </row>
    <row r="2344" spans="1:18" s="34" customFormat="1" ht="30" hidden="1" customHeight="1" outlineLevel="4" x14ac:dyDescent="0.25">
      <c r="A2344" s="110">
        <v>134</v>
      </c>
      <c r="B2344" s="121" t="s">
        <v>3172</v>
      </c>
      <c r="C2344" s="106" t="s">
        <v>2408</v>
      </c>
      <c r="D2344" s="122">
        <v>27</v>
      </c>
      <c r="E2344" s="110" t="s">
        <v>724</v>
      </c>
      <c r="F2344" s="122">
        <v>103032.00000000001</v>
      </c>
      <c r="G2344" s="122">
        <v>72900</v>
      </c>
      <c r="H2344" s="122">
        <v>30132.000000000015</v>
      </c>
      <c r="I2344" s="123">
        <f t="shared" si="129"/>
        <v>0.41333333333333355</v>
      </c>
      <c r="J2344" s="106" t="s">
        <v>3347</v>
      </c>
      <c r="K2344" s="106" t="s">
        <v>3348</v>
      </c>
      <c r="L2344" s="106" t="s">
        <v>845</v>
      </c>
      <c r="M2344" s="126"/>
      <c r="N2344" s="124">
        <v>43536</v>
      </c>
      <c r="O2344" s="125" t="s">
        <v>3788</v>
      </c>
      <c r="P2344" s="124">
        <v>43830</v>
      </c>
      <c r="Q2344" s="125" t="s">
        <v>3701</v>
      </c>
      <c r="R2344" s="126"/>
    </row>
    <row r="2345" spans="1:18" s="34" customFormat="1" ht="30" hidden="1" customHeight="1" outlineLevel="4" x14ac:dyDescent="0.25">
      <c r="A2345" s="110">
        <v>135</v>
      </c>
      <c r="B2345" s="121" t="s">
        <v>3173</v>
      </c>
      <c r="C2345" s="106" t="s">
        <v>2408</v>
      </c>
      <c r="D2345" s="122">
        <v>27</v>
      </c>
      <c r="E2345" s="110" t="s">
        <v>724</v>
      </c>
      <c r="F2345" s="122">
        <v>306234.00000000006</v>
      </c>
      <c r="G2345" s="122">
        <v>305640</v>
      </c>
      <c r="H2345" s="122">
        <v>594.00000000005821</v>
      </c>
      <c r="I2345" s="123">
        <f t="shared" si="129"/>
        <v>1.9434628975266923E-3</v>
      </c>
      <c r="J2345" s="106" t="s">
        <v>3347</v>
      </c>
      <c r="K2345" s="106" t="s">
        <v>2534</v>
      </c>
      <c r="L2345" s="106" t="s">
        <v>845</v>
      </c>
      <c r="M2345" s="126"/>
      <c r="N2345" s="124">
        <v>43537</v>
      </c>
      <c r="O2345" s="125" t="s">
        <v>3784</v>
      </c>
      <c r="P2345" s="124">
        <v>43830</v>
      </c>
      <c r="Q2345" s="125" t="s">
        <v>3701</v>
      </c>
      <c r="R2345" s="126"/>
    </row>
    <row r="2346" spans="1:18" ht="30" customHeight="1" outlineLevel="4" x14ac:dyDescent="0.25">
      <c r="A2346" s="110">
        <v>136</v>
      </c>
      <c r="B2346" s="121" t="s">
        <v>3174</v>
      </c>
      <c r="C2346" s="106" t="s">
        <v>2408</v>
      </c>
      <c r="D2346" s="54">
        <v>23</v>
      </c>
      <c r="E2346" s="53" t="s">
        <v>724</v>
      </c>
      <c r="F2346" s="54">
        <v>44810.44000000001</v>
      </c>
      <c r="G2346" s="98"/>
      <c r="H2346" s="98"/>
      <c r="I2346" s="55" t="e">
        <f t="shared" si="129"/>
        <v>#DIV/0!</v>
      </c>
      <c r="J2346" s="56"/>
      <c r="K2346" s="56"/>
      <c r="L2346" s="56" t="s">
        <v>845</v>
      </c>
      <c r="M2346" s="59"/>
    </row>
    <row r="2347" spans="1:18" ht="30" customHeight="1" outlineLevel="4" x14ac:dyDescent="0.25">
      <c r="A2347" s="110">
        <v>137</v>
      </c>
      <c r="B2347" s="121" t="s">
        <v>3175</v>
      </c>
      <c r="C2347" s="106" t="s">
        <v>2408</v>
      </c>
      <c r="D2347" s="54">
        <v>2</v>
      </c>
      <c r="E2347" s="53" t="s">
        <v>724</v>
      </c>
      <c r="F2347" s="54">
        <v>6938.86</v>
      </c>
      <c r="G2347" s="98"/>
      <c r="H2347" s="98"/>
      <c r="I2347" s="55" t="e">
        <f t="shared" si="129"/>
        <v>#DIV/0!</v>
      </c>
      <c r="J2347" s="56"/>
      <c r="K2347" s="56"/>
      <c r="L2347" s="56" t="s">
        <v>845</v>
      </c>
      <c r="M2347" s="59"/>
    </row>
    <row r="2348" spans="1:18" ht="30" customHeight="1" outlineLevel="4" x14ac:dyDescent="0.25">
      <c r="A2348" s="110">
        <v>138</v>
      </c>
      <c r="B2348" s="121" t="s">
        <v>3176</v>
      </c>
      <c r="C2348" s="106" t="s">
        <v>2408</v>
      </c>
      <c r="D2348" s="54">
        <v>20</v>
      </c>
      <c r="E2348" s="53" t="s">
        <v>724</v>
      </c>
      <c r="F2348" s="54">
        <v>53000</v>
      </c>
      <c r="G2348" s="98"/>
      <c r="H2348" s="98"/>
      <c r="I2348" s="55" t="e">
        <f t="shared" si="129"/>
        <v>#DIV/0!</v>
      </c>
      <c r="J2348" s="56"/>
      <c r="K2348" s="56"/>
      <c r="L2348" s="56" t="s">
        <v>845</v>
      </c>
      <c r="M2348" s="59"/>
    </row>
    <row r="2349" spans="1:18" s="34" customFormat="1" ht="30" hidden="1" customHeight="1" outlineLevel="4" x14ac:dyDescent="0.25">
      <c r="A2349" s="110">
        <v>139</v>
      </c>
      <c r="B2349" s="121" t="s">
        <v>3177</v>
      </c>
      <c r="C2349" s="106" t="s">
        <v>2408</v>
      </c>
      <c r="D2349" s="122">
        <v>24</v>
      </c>
      <c r="E2349" s="110" t="s">
        <v>724</v>
      </c>
      <c r="F2349" s="122">
        <v>89930.4</v>
      </c>
      <c r="G2349" s="122">
        <v>76800</v>
      </c>
      <c r="H2349" s="122">
        <v>13130.399999999994</v>
      </c>
      <c r="I2349" s="123">
        <f t="shared" si="129"/>
        <v>0.17096874999999992</v>
      </c>
      <c r="J2349" s="106" t="s">
        <v>3347</v>
      </c>
      <c r="K2349" s="106" t="s">
        <v>2527</v>
      </c>
      <c r="L2349" s="106" t="s">
        <v>845</v>
      </c>
      <c r="M2349" s="126"/>
      <c r="N2349" s="124">
        <v>43537</v>
      </c>
      <c r="O2349" s="125" t="s">
        <v>3838</v>
      </c>
      <c r="P2349" s="124">
        <v>43830</v>
      </c>
      <c r="Q2349" s="125" t="s">
        <v>3701</v>
      </c>
      <c r="R2349" s="126"/>
    </row>
    <row r="2350" spans="1:18" s="34" customFormat="1" ht="30" hidden="1" customHeight="1" outlineLevel="4" x14ac:dyDescent="0.25">
      <c r="A2350" s="110">
        <v>140</v>
      </c>
      <c r="B2350" s="121" t="s">
        <v>3178</v>
      </c>
      <c r="C2350" s="106" t="s">
        <v>2408</v>
      </c>
      <c r="D2350" s="122">
        <v>162</v>
      </c>
      <c r="E2350" s="110" t="s">
        <v>724</v>
      </c>
      <c r="F2350" s="122">
        <v>178588.80000000002</v>
      </c>
      <c r="G2350" s="122">
        <v>145800</v>
      </c>
      <c r="H2350" s="122">
        <v>32788.800000000017</v>
      </c>
      <c r="I2350" s="123">
        <f t="shared" si="129"/>
        <v>0.224888888888889</v>
      </c>
      <c r="J2350" s="106" t="s">
        <v>3347</v>
      </c>
      <c r="K2350" s="106" t="s">
        <v>2527</v>
      </c>
      <c r="L2350" s="106" t="s">
        <v>845</v>
      </c>
      <c r="M2350" s="126"/>
      <c r="N2350" s="124">
        <v>43537</v>
      </c>
      <c r="O2350" s="125" t="s">
        <v>3838</v>
      </c>
      <c r="P2350" s="124">
        <v>43830</v>
      </c>
      <c r="Q2350" s="125" t="s">
        <v>3701</v>
      </c>
      <c r="R2350" s="126"/>
    </row>
    <row r="2351" spans="1:18" ht="30" customHeight="1" outlineLevel="4" x14ac:dyDescent="0.25">
      <c r="A2351" s="110">
        <v>141</v>
      </c>
      <c r="B2351" s="121" t="s">
        <v>3179</v>
      </c>
      <c r="C2351" s="106" t="s">
        <v>2408</v>
      </c>
      <c r="D2351" s="54">
        <v>5</v>
      </c>
      <c r="E2351" s="53" t="s">
        <v>724</v>
      </c>
      <c r="F2351" s="54">
        <v>21200</v>
      </c>
      <c r="G2351" s="98"/>
      <c r="H2351" s="98"/>
      <c r="I2351" s="55" t="e">
        <f t="shared" si="129"/>
        <v>#DIV/0!</v>
      </c>
      <c r="J2351" s="56"/>
      <c r="K2351" s="56"/>
      <c r="L2351" s="56" t="s">
        <v>845</v>
      </c>
      <c r="M2351" s="59"/>
    </row>
    <row r="2352" spans="1:18" ht="30" customHeight="1" outlineLevel="4" x14ac:dyDescent="0.25">
      <c r="A2352" s="110">
        <v>142</v>
      </c>
      <c r="B2352" s="121" t="s">
        <v>3180</v>
      </c>
      <c r="C2352" s="106" t="s">
        <v>2408</v>
      </c>
      <c r="D2352" s="54">
        <v>21</v>
      </c>
      <c r="E2352" s="53" t="s">
        <v>724</v>
      </c>
      <c r="F2352" s="54">
        <v>33390.000000000007</v>
      </c>
      <c r="G2352" s="98"/>
      <c r="H2352" s="98"/>
      <c r="I2352" s="55" t="e">
        <f t="shared" si="129"/>
        <v>#DIV/0!</v>
      </c>
      <c r="J2352" s="56"/>
      <c r="K2352" s="56"/>
      <c r="L2352" s="56" t="s">
        <v>845</v>
      </c>
      <c r="M2352" s="59"/>
    </row>
    <row r="2353" spans="1:18" s="34" customFormat="1" ht="30" hidden="1" customHeight="1" outlineLevel="4" x14ac:dyDescent="0.25">
      <c r="A2353" s="110">
        <v>143</v>
      </c>
      <c r="B2353" s="121" t="s">
        <v>3181</v>
      </c>
      <c r="C2353" s="106" t="s">
        <v>2408</v>
      </c>
      <c r="D2353" s="122">
        <v>10</v>
      </c>
      <c r="E2353" s="110" t="s">
        <v>724</v>
      </c>
      <c r="F2353" s="122">
        <v>57134.000000000007</v>
      </c>
      <c r="G2353" s="122">
        <v>57120</v>
      </c>
      <c r="H2353" s="122">
        <v>14.000000000007276</v>
      </c>
      <c r="I2353" s="123">
        <f t="shared" si="129"/>
        <v>2.4509803921581366E-4</v>
      </c>
      <c r="J2353" s="106" t="s">
        <v>3347</v>
      </c>
      <c r="K2353" s="106" t="s">
        <v>2527</v>
      </c>
      <c r="L2353" s="106" t="s">
        <v>845</v>
      </c>
      <c r="M2353" s="126"/>
      <c r="N2353" s="124">
        <v>43537</v>
      </c>
      <c r="O2353" s="125" t="s">
        <v>3838</v>
      </c>
      <c r="P2353" s="124">
        <v>43830</v>
      </c>
      <c r="Q2353" s="125" t="s">
        <v>3701</v>
      </c>
      <c r="R2353" s="126"/>
    </row>
    <row r="2354" spans="1:18" ht="30" customHeight="1" outlineLevel="4" x14ac:dyDescent="0.25">
      <c r="A2354" s="110">
        <v>144</v>
      </c>
      <c r="B2354" s="121" t="s">
        <v>3182</v>
      </c>
      <c r="C2354" s="106" t="s">
        <v>2408</v>
      </c>
      <c r="D2354" s="54">
        <v>6</v>
      </c>
      <c r="E2354" s="53" t="s">
        <v>724</v>
      </c>
      <c r="F2354" s="54">
        <v>38096.400000000001</v>
      </c>
      <c r="G2354" s="98"/>
      <c r="H2354" s="98"/>
      <c r="I2354" s="55" t="e">
        <f t="shared" si="129"/>
        <v>#DIV/0!</v>
      </c>
      <c r="J2354" s="56"/>
      <c r="K2354" s="56"/>
      <c r="L2354" s="56" t="s">
        <v>845</v>
      </c>
      <c r="M2354" s="59"/>
    </row>
    <row r="2355" spans="1:18" ht="30" customHeight="1" outlineLevel="4" x14ac:dyDescent="0.25">
      <c r="A2355" s="110">
        <v>145</v>
      </c>
      <c r="B2355" s="121" t="s">
        <v>3183</v>
      </c>
      <c r="C2355" s="106" t="s">
        <v>2408</v>
      </c>
      <c r="D2355" s="54">
        <v>1</v>
      </c>
      <c r="E2355" s="53" t="s">
        <v>724</v>
      </c>
      <c r="F2355" s="54">
        <v>19080.000000000004</v>
      </c>
      <c r="G2355" s="98"/>
      <c r="H2355" s="98"/>
      <c r="I2355" s="55" t="e">
        <f t="shared" si="129"/>
        <v>#DIV/0!</v>
      </c>
      <c r="J2355" s="56"/>
      <c r="K2355" s="56"/>
      <c r="L2355" s="56" t="s">
        <v>845</v>
      </c>
      <c r="M2355" s="59"/>
    </row>
    <row r="2356" spans="1:18" s="34" customFormat="1" ht="30" hidden="1" customHeight="1" outlineLevel="4" x14ac:dyDescent="0.25">
      <c r="A2356" s="110">
        <v>146</v>
      </c>
      <c r="B2356" s="121" t="s">
        <v>3184</v>
      </c>
      <c r="C2356" s="106" t="s">
        <v>2408</v>
      </c>
      <c r="D2356" s="122">
        <v>40</v>
      </c>
      <c r="E2356" s="110" t="s">
        <v>724</v>
      </c>
      <c r="F2356" s="122">
        <v>148400.00000000003</v>
      </c>
      <c r="G2356" s="122">
        <v>148400</v>
      </c>
      <c r="H2356" s="122">
        <v>0</v>
      </c>
      <c r="I2356" s="123">
        <f t="shared" si="129"/>
        <v>0</v>
      </c>
      <c r="J2356" s="106" t="s">
        <v>3347</v>
      </c>
      <c r="K2356" s="106" t="s">
        <v>2527</v>
      </c>
      <c r="L2356" s="106" t="s">
        <v>845</v>
      </c>
      <c r="M2356" s="126"/>
      <c r="N2356" s="124">
        <v>43537</v>
      </c>
      <c r="O2356" s="125" t="s">
        <v>3838</v>
      </c>
      <c r="P2356" s="124">
        <v>43830</v>
      </c>
      <c r="Q2356" s="125" t="s">
        <v>3701</v>
      </c>
      <c r="R2356" s="126"/>
    </row>
    <row r="2357" spans="1:18" ht="30" customHeight="1" outlineLevel="4" x14ac:dyDescent="0.25">
      <c r="A2357" s="110">
        <v>147</v>
      </c>
      <c r="B2357" s="121" t="s">
        <v>3185</v>
      </c>
      <c r="C2357" s="106" t="s">
        <v>2408</v>
      </c>
      <c r="D2357" s="54">
        <v>2</v>
      </c>
      <c r="E2357" s="53" t="s">
        <v>4238</v>
      </c>
      <c r="F2357" s="54">
        <v>87980.000000000015</v>
      </c>
      <c r="G2357" s="98"/>
      <c r="H2357" s="98"/>
      <c r="I2357" s="55" t="e">
        <f t="shared" si="129"/>
        <v>#DIV/0!</v>
      </c>
      <c r="J2357" s="56"/>
      <c r="K2357" s="56"/>
      <c r="L2357" s="56" t="s">
        <v>845</v>
      </c>
      <c r="M2357" s="59"/>
    </row>
    <row r="2358" spans="1:18" s="34" customFormat="1" ht="30" hidden="1" customHeight="1" outlineLevel="4" x14ac:dyDescent="0.25">
      <c r="A2358" s="110">
        <v>148</v>
      </c>
      <c r="B2358" s="121" t="s">
        <v>3186</v>
      </c>
      <c r="C2358" s="106" t="s">
        <v>2408</v>
      </c>
      <c r="D2358" s="122">
        <v>200</v>
      </c>
      <c r="E2358" s="110" t="s">
        <v>724</v>
      </c>
      <c r="F2358" s="122">
        <v>21766</v>
      </c>
      <c r="G2358" s="122">
        <v>21600</v>
      </c>
      <c r="H2358" s="122">
        <v>166</v>
      </c>
      <c r="I2358" s="123">
        <f t="shared" si="129"/>
        <v>7.6851851851851855E-3</v>
      </c>
      <c r="J2358" s="106" t="s">
        <v>3347</v>
      </c>
      <c r="K2358" s="106" t="s">
        <v>2527</v>
      </c>
      <c r="L2358" s="106" t="s">
        <v>845</v>
      </c>
      <c r="M2358" s="126"/>
      <c r="N2358" s="124">
        <v>43537</v>
      </c>
      <c r="O2358" s="125" t="s">
        <v>3838</v>
      </c>
      <c r="P2358" s="124">
        <v>43830</v>
      </c>
      <c r="Q2358" s="125" t="s">
        <v>3701</v>
      </c>
      <c r="R2358" s="126"/>
    </row>
    <row r="2359" spans="1:18" s="34" customFormat="1" ht="30" hidden="1" customHeight="1" outlineLevel="4" x14ac:dyDescent="0.25">
      <c r="A2359" s="110">
        <v>149</v>
      </c>
      <c r="B2359" s="121" t="s">
        <v>3186</v>
      </c>
      <c r="C2359" s="106" t="s">
        <v>2408</v>
      </c>
      <c r="D2359" s="122">
        <v>300</v>
      </c>
      <c r="E2359" s="110" t="s">
        <v>724</v>
      </c>
      <c r="F2359" s="122">
        <v>32649</v>
      </c>
      <c r="G2359" s="122">
        <v>32400</v>
      </c>
      <c r="H2359" s="122">
        <v>249</v>
      </c>
      <c r="I2359" s="123">
        <f t="shared" si="129"/>
        <v>7.6851851851851855E-3</v>
      </c>
      <c r="J2359" s="106" t="s">
        <v>3347</v>
      </c>
      <c r="K2359" s="106" t="s">
        <v>2527</v>
      </c>
      <c r="L2359" s="106" t="s">
        <v>845</v>
      </c>
      <c r="M2359" s="126"/>
      <c r="N2359" s="124">
        <v>43537</v>
      </c>
      <c r="O2359" s="125" t="s">
        <v>3838</v>
      </c>
      <c r="P2359" s="124">
        <v>43830</v>
      </c>
      <c r="Q2359" s="125" t="s">
        <v>3701</v>
      </c>
      <c r="R2359" s="126"/>
    </row>
    <row r="2360" spans="1:18" ht="30" customHeight="1" outlineLevel="4" x14ac:dyDescent="0.25">
      <c r="A2360" s="110">
        <v>150</v>
      </c>
      <c r="B2360" s="121" t="s">
        <v>3186</v>
      </c>
      <c r="C2360" s="106" t="s">
        <v>2408</v>
      </c>
      <c r="D2360" s="54">
        <v>100</v>
      </c>
      <c r="E2360" s="53" t="s">
        <v>724</v>
      </c>
      <c r="F2360" s="54">
        <v>10883</v>
      </c>
      <c r="G2360" s="98"/>
      <c r="H2360" s="98"/>
      <c r="I2360" s="55" t="e">
        <f t="shared" si="129"/>
        <v>#DIV/0!</v>
      </c>
      <c r="J2360" s="56"/>
      <c r="K2360" s="56"/>
      <c r="L2360" s="56" t="s">
        <v>845</v>
      </c>
      <c r="M2360" s="59"/>
    </row>
    <row r="2361" spans="1:18" ht="30" customHeight="1" outlineLevel="4" x14ac:dyDescent="0.25">
      <c r="A2361" s="110">
        <v>151</v>
      </c>
      <c r="B2361" s="121" t="s">
        <v>3186</v>
      </c>
      <c r="C2361" s="106" t="s">
        <v>2408</v>
      </c>
      <c r="D2361" s="54">
        <v>100</v>
      </c>
      <c r="E2361" s="53" t="s">
        <v>724</v>
      </c>
      <c r="F2361" s="54">
        <v>10883</v>
      </c>
      <c r="G2361" s="98"/>
      <c r="H2361" s="98"/>
      <c r="I2361" s="55" t="e">
        <f t="shared" si="129"/>
        <v>#DIV/0!</v>
      </c>
      <c r="J2361" s="56"/>
      <c r="K2361" s="56"/>
      <c r="L2361" s="56" t="s">
        <v>845</v>
      </c>
      <c r="M2361" s="59"/>
    </row>
    <row r="2362" spans="1:18" ht="30" customHeight="1" outlineLevel="4" x14ac:dyDescent="0.25">
      <c r="A2362" s="110">
        <v>152</v>
      </c>
      <c r="B2362" s="121" t="s">
        <v>3187</v>
      </c>
      <c r="C2362" s="106" t="s">
        <v>2408</v>
      </c>
      <c r="D2362" s="54">
        <v>20</v>
      </c>
      <c r="E2362" s="53" t="s">
        <v>724</v>
      </c>
      <c r="F2362" s="54">
        <v>2176.6</v>
      </c>
      <c r="G2362" s="98"/>
      <c r="H2362" s="98"/>
      <c r="I2362" s="55" t="e">
        <f t="shared" si="129"/>
        <v>#DIV/0!</v>
      </c>
      <c r="J2362" s="56"/>
      <c r="K2362" s="56"/>
      <c r="L2362" s="56" t="s">
        <v>845</v>
      </c>
      <c r="M2362" s="59"/>
    </row>
    <row r="2363" spans="1:18" ht="30" customHeight="1" outlineLevel="4" x14ac:dyDescent="0.25">
      <c r="A2363" s="110">
        <v>153</v>
      </c>
      <c r="B2363" s="121" t="s">
        <v>3187</v>
      </c>
      <c r="C2363" s="106" t="s">
        <v>2408</v>
      </c>
      <c r="D2363" s="54">
        <v>20</v>
      </c>
      <c r="E2363" s="53" t="s">
        <v>724</v>
      </c>
      <c r="F2363" s="54">
        <v>2176.6</v>
      </c>
      <c r="G2363" s="98"/>
      <c r="H2363" s="98"/>
      <c r="I2363" s="55" t="e">
        <f t="shared" si="129"/>
        <v>#DIV/0!</v>
      </c>
      <c r="J2363" s="56"/>
      <c r="K2363" s="56"/>
      <c r="L2363" s="56" t="s">
        <v>845</v>
      </c>
      <c r="M2363" s="59"/>
    </row>
    <row r="2364" spans="1:18" ht="30" customHeight="1" outlineLevel="4" x14ac:dyDescent="0.25">
      <c r="A2364" s="110">
        <v>154</v>
      </c>
      <c r="B2364" s="121" t="s">
        <v>3187</v>
      </c>
      <c r="C2364" s="106" t="s">
        <v>2408</v>
      </c>
      <c r="D2364" s="54">
        <v>50</v>
      </c>
      <c r="E2364" s="53" t="s">
        <v>724</v>
      </c>
      <c r="F2364" s="54">
        <v>5441.5</v>
      </c>
      <c r="G2364" s="98"/>
      <c r="H2364" s="98"/>
      <c r="I2364" s="55" t="e">
        <f t="shared" si="129"/>
        <v>#DIV/0!</v>
      </c>
      <c r="J2364" s="56"/>
      <c r="K2364" s="56"/>
      <c r="L2364" s="56" t="s">
        <v>845</v>
      </c>
      <c r="M2364" s="59"/>
    </row>
    <row r="2365" spans="1:18" ht="30" customHeight="1" outlineLevel="4" x14ac:dyDescent="0.25">
      <c r="A2365" s="110">
        <v>155</v>
      </c>
      <c r="B2365" s="121" t="s">
        <v>3188</v>
      </c>
      <c r="C2365" s="106" t="s">
        <v>2408</v>
      </c>
      <c r="D2365" s="54">
        <v>2</v>
      </c>
      <c r="E2365" s="53" t="s">
        <v>4238</v>
      </c>
      <c r="F2365" s="54">
        <v>22260</v>
      </c>
      <c r="G2365" s="98"/>
      <c r="H2365" s="98"/>
      <c r="I2365" s="55" t="e">
        <f t="shared" si="129"/>
        <v>#DIV/0!</v>
      </c>
      <c r="J2365" s="56"/>
      <c r="K2365" s="56"/>
      <c r="L2365" s="56" t="s">
        <v>845</v>
      </c>
      <c r="M2365" s="59"/>
    </row>
    <row r="2366" spans="1:18" s="34" customFormat="1" ht="30" hidden="1" customHeight="1" outlineLevel="4" x14ac:dyDescent="0.25">
      <c r="A2366" s="110">
        <v>156</v>
      </c>
      <c r="B2366" s="121" t="s">
        <v>3189</v>
      </c>
      <c r="C2366" s="106" t="s">
        <v>2408</v>
      </c>
      <c r="D2366" s="122">
        <v>1</v>
      </c>
      <c r="E2366" s="110" t="s">
        <v>724</v>
      </c>
      <c r="F2366" s="122">
        <v>18539.400000000001</v>
      </c>
      <c r="G2366" s="122">
        <v>18500</v>
      </c>
      <c r="H2366" s="122">
        <v>39.400000000001455</v>
      </c>
      <c r="I2366" s="123">
        <f t="shared" si="129"/>
        <v>2.1297297297298082E-3</v>
      </c>
      <c r="J2366" s="106" t="s">
        <v>3347</v>
      </c>
      <c r="K2366" s="106" t="s">
        <v>2527</v>
      </c>
      <c r="L2366" s="106" t="s">
        <v>845</v>
      </c>
      <c r="M2366" s="126"/>
      <c r="N2366" s="124">
        <v>43537</v>
      </c>
      <c r="O2366" s="125" t="s">
        <v>3838</v>
      </c>
      <c r="P2366" s="124">
        <v>43830</v>
      </c>
      <c r="Q2366" s="125" t="s">
        <v>3701</v>
      </c>
      <c r="R2366" s="126"/>
    </row>
    <row r="2367" spans="1:18" s="34" customFormat="1" ht="30" hidden="1" customHeight="1" outlineLevel="4" x14ac:dyDescent="0.25">
      <c r="A2367" s="110">
        <v>157</v>
      </c>
      <c r="B2367" s="121" t="s">
        <v>3190</v>
      </c>
      <c r="C2367" s="106" t="s">
        <v>2408</v>
      </c>
      <c r="D2367" s="122">
        <v>10</v>
      </c>
      <c r="E2367" s="110" t="s">
        <v>4234</v>
      </c>
      <c r="F2367" s="122">
        <v>23405.100000000002</v>
      </c>
      <c r="G2367" s="122">
        <v>23400</v>
      </c>
      <c r="H2367" s="122">
        <v>5.1000000000021828</v>
      </c>
      <c r="I2367" s="123">
        <f t="shared" si="129"/>
        <v>2.1794871794881122E-4</v>
      </c>
      <c r="J2367" s="106" t="s">
        <v>3347</v>
      </c>
      <c r="K2367" s="106" t="s">
        <v>2527</v>
      </c>
      <c r="L2367" s="106" t="s">
        <v>845</v>
      </c>
      <c r="M2367" s="126"/>
      <c r="N2367" s="124">
        <v>43537</v>
      </c>
      <c r="O2367" s="125" t="s">
        <v>3838</v>
      </c>
      <c r="P2367" s="124">
        <v>43830</v>
      </c>
      <c r="Q2367" s="125" t="s">
        <v>3701</v>
      </c>
      <c r="R2367" s="126"/>
    </row>
    <row r="2368" spans="1:18" s="34" customFormat="1" ht="30" hidden="1" customHeight="1" outlineLevel="4" x14ac:dyDescent="0.25">
      <c r="A2368" s="110">
        <v>158</v>
      </c>
      <c r="B2368" s="121" t="s">
        <v>3087</v>
      </c>
      <c r="C2368" s="106" t="s">
        <v>2408</v>
      </c>
      <c r="D2368" s="122">
        <v>10</v>
      </c>
      <c r="E2368" s="122" t="s">
        <v>748</v>
      </c>
      <c r="F2368" s="122">
        <v>5167.4999999999991</v>
      </c>
      <c r="G2368" s="122">
        <v>5160</v>
      </c>
      <c r="H2368" s="122">
        <v>7.4999999999990905</v>
      </c>
      <c r="I2368" s="123">
        <f t="shared" si="129"/>
        <v>1.4534883720928469E-3</v>
      </c>
      <c r="J2368" s="106" t="s">
        <v>3347</v>
      </c>
      <c r="K2368" s="106" t="s">
        <v>2527</v>
      </c>
      <c r="L2368" s="106" t="s">
        <v>845</v>
      </c>
      <c r="M2368" s="126"/>
      <c r="N2368" s="124">
        <v>43537</v>
      </c>
      <c r="O2368" s="125" t="s">
        <v>3838</v>
      </c>
      <c r="P2368" s="124">
        <v>43830</v>
      </c>
      <c r="Q2368" s="125" t="s">
        <v>3701</v>
      </c>
      <c r="R2368" s="126"/>
    </row>
    <row r="2369" spans="1:18" s="34" customFormat="1" ht="30" hidden="1" customHeight="1" outlineLevel="4" x14ac:dyDescent="0.25">
      <c r="A2369" s="110">
        <v>159</v>
      </c>
      <c r="B2369" s="121" t="s">
        <v>3191</v>
      </c>
      <c r="C2369" s="106" t="s">
        <v>2408</v>
      </c>
      <c r="D2369" s="122">
        <v>20</v>
      </c>
      <c r="E2369" s="122" t="s">
        <v>748</v>
      </c>
      <c r="F2369" s="122">
        <v>5981.4</v>
      </c>
      <c r="G2369" s="122">
        <v>5980</v>
      </c>
      <c r="H2369" s="122">
        <v>1.3999999999996362</v>
      </c>
      <c r="I2369" s="123">
        <f t="shared" si="129"/>
        <v>2.3411371237452109E-4</v>
      </c>
      <c r="J2369" s="106" t="s">
        <v>3347</v>
      </c>
      <c r="K2369" s="106" t="s">
        <v>2527</v>
      </c>
      <c r="L2369" s="106" t="s">
        <v>845</v>
      </c>
      <c r="M2369" s="126"/>
      <c r="N2369" s="124">
        <v>43537</v>
      </c>
      <c r="O2369" s="125" t="s">
        <v>3838</v>
      </c>
      <c r="P2369" s="124">
        <v>43830</v>
      </c>
      <c r="Q2369" s="125" t="s">
        <v>3701</v>
      </c>
      <c r="R2369" s="126"/>
    </row>
    <row r="2370" spans="1:18" ht="30" customHeight="1" outlineLevel="4" x14ac:dyDescent="0.25">
      <c r="A2370" s="110">
        <v>160</v>
      </c>
      <c r="B2370" s="121" t="s">
        <v>3192</v>
      </c>
      <c r="C2370" s="106" t="s">
        <v>2408</v>
      </c>
      <c r="D2370" s="54">
        <v>1</v>
      </c>
      <c r="E2370" s="53" t="s">
        <v>724</v>
      </c>
      <c r="F2370" s="54">
        <v>43067.85</v>
      </c>
      <c r="G2370" s="98"/>
      <c r="H2370" s="98"/>
      <c r="I2370" s="55" t="e">
        <f t="shared" si="129"/>
        <v>#DIV/0!</v>
      </c>
      <c r="J2370" s="56"/>
      <c r="K2370" s="56"/>
      <c r="L2370" s="56" t="s">
        <v>845</v>
      </c>
      <c r="M2370" s="59"/>
    </row>
    <row r="2371" spans="1:18" ht="30" customHeight="1" outlineLevel="4" x14ac:dyDescent="0.25">
      <c r="A2371" s="110">
        <v>161</v>
      </c>
      <c r="B2371" s="121" t="s">
        <v>3193</v>
      </c>
      <c r="C2371" s="106" t="s">
        <v>2408</v>
      </c>
      <c r="D2371" s="54">
        <v>12</v>
      </c>
      <c r="E2371" s="53" t="s">
        <v>724</v>
      </c>
      <c r="F2371" s="54">
        <v>12857.04</v>
      </c>
      <c r="G2371" s="98"/>
      <c r="H2371" s="98"/>
      <c r="I2371" s="55" t="e">
        <f t="shared" si="129"/>
        <v>#DIV/0!</v>
      </c>
      <c r="J2371" s="56"/>
      <c r="K2371" s="56"/>
      <c r="L2371" s="56" t="s">
        <v>845</v>
      </c>
      <c r="M2371" s="59"/>
    </row>
    <row r="2372" spans="1:18" ht="30" customHeight="1" outlineLevel="4" x14ac:dyDescent="0.25">
      <c r="A2372" s="110">
        <v>162</v>
      </c>
      <c r="B2372" s="121" t="s">
        <v>3194</v>
      </c>
      <c r="C2372" s="106" t="s">
        <v>2408</v>
      </c>
      <c r="D2372" s="54">
        <v>400</v>
      </c>
      <c r="E2372" s="53" t="s">
        <v>2295</v>
      </c>
      <c r="F2372" s="54">
        <v>28568</v>
      </c>
      <c r="G2372" s="98"/>
      <c r="H2372" s="98"/>
      <c r="I2372" s="55" t="e">
        <f t="shared" si="129"/>
        <v>#DIV/0!</v>
      </c>
      <c r="J2372" s="56"/>
      <c r="K2372" s="56"/>
      <c r="L2372" s="56" t="s">
        <v>845</v>
      </c>
      <c r="M2372" s="59"/>
    </row>
    <row r="2373" spans="1:18" s="34" customFormat="1" ht="30" hidden="1" customHeight="1" outlineLevel="4" x14ac:dyDescent="0.25">
      <c r="A2373" s="110">
        <v>163</v>
      </c>
      <c r="B2373" s="121" t="s">
        <v>3195</v>
      </c>
      <c r="C2373" s="106" t="s">
        <v>2408</v>
      </c>
      <c r="D2373" s="122">
        <v>5</v>
      </c>
      <c r="E2373" s="110" t="s">
        <v>724</v>
      </c>
      <c r="F2373" s="122">
        <v>225249.99999999997</v>
      </c>
      <c r="G2373" s="122">
        <v>225000</v>
      </c>
      <c r="H2373" s="122">
        <v>249.9999999999709</v>
      </c>
      <c r="I2373" s="123">
        <f t="shared" si="129"/>
        <v>1.1111111111109817E-3</v>
      </c>
      <c r="J2373" s="106" t="s">
        <v>3347</v>
      </c>
      <c r="K2373" s="106" t="s">
        <v>2527</v>
      </c>
      <c r="L2373" s="106" t="s">
        <v>845</v>
      </c>
      <c r="M2373" s="126"/>
      <c r="N2373" s="124">
        <v>43537</v>
      </c>
      <c r="O2373" s="125" t="s">
        <v>3838</v>
      </c>
      <c r="P2373" s="124">
        <v>43830</v>
      </c>
      <c r="Q2373" s="125" t="s">
        <v>3701</v>
      </c>
      <c r="R2373" s="126"/>
    </row>
    <row r="2374" spans="1:18" ht="30" customHeight="1" outlineLevel="4" x14ac:dyDescent="0.25">
      <c r="A2374" s="110">
        <v>164</v>
      </c>
      <c r="B2374" s="121" t="s">
        <v>3196</v>
      </c>
      <c r="C2374" s="106" t="s">
        <v>2408</v>
      </c>
      <c r="D2374" s="54">
        <v>50</v>
      </c>
      <c r="E2374" s="54" t="s">
        <v>1281</v>
      </c>
      <c r="F2374" s="54">
        <v>57321</v>
      </c>
      <c r="G2374" s="98"/>
      <c r="H2374" s="98"/>
      <c r="I2374" s="55" t="e">
        <f t="shared" si="129"/>
        <v>#DIV/0!</v>
      </c>
      <c r="J2374" s="56"/>
      <c r="K2374" s="56"/>
      <c r="L2374" s="56" t="s">
        <v>845</v>
      </c>
      <c r="M2374" s="59"/>
    </row>
    <row r="2375" spans="1:18" s="34" customFormat="1" ht="30" hidden="1" customHeight="1" outlineLevel="4" x14ac:dyDescent="0.25">
      <c r="A2375" s="110">
        <v>165</v>
      </c>
      <c r="B2375" s="121" t="s">
        <v>3197</v>
      </c>
      <c r="C2375" s="106" t="s">
        <v>2408</v>
      </c>
      <c r="D2375" s="122">
        <v>1000</v>
      </c>
      <c r="E2375" s="110" t="s">
        <v>724</v>
      </c>
      <c r="F2375" s="122">
        <v>335980</v>
      </c>
      <c r="G2375" s="122">
        <v>332000</v>
      </c>
      <c r="H2375" s="122">
        <v>3980</v>
      </c>
      <c r="I2375" s="123">
        <f t="shared" si="129"/>
        <v>1.1987951807228916E-2</v>
      </c>
      <c r="J2375" s="106" t="s">
        <v>3347</v>
      </c>
      <c r="K2375" s="106" t="s">
        <v>2534</v>
      </c>
      <c r="L2375" s="106" t="s">
        <v>845</v>
      </c>
      <c r="M2375" s="126"/>
      <c r="N2375" s="124">
        <v>43537</v>
      </c>
      <c r="O2375" s="125" t="s">
        <v>3784</v>
      </c>
      <c r="P2375" s="124">
        <v>43830</v>
      </c>
      <c r="Q2375" s="125" t="s">
        <v>3701</v>
      </c>
      <c r="R2375" s="126"/>
    </row>
    <row r="2376" spans="1:18" ht="30" customHeight="1" outlineLevel="4" x14ac:dyDescent="0.25">
      <c r="A2376" s="110">
        <v>166</v>
      </c>
      <c r="B2376" s="121" t="s">
        <v>3198</v>
      </c>
      <c r="C2376" s="106" t="s">
        <v>2408</v>
      </c>
      <c r="D2376" s="54">
        <v>6</v>
      </c>
      <c r="E2376" s="53" t="s">
        <v>724</v>
      </c>
      <c r="F2376" s="54">
        <v>73928.52</v>
      </c>
      <c r="G2376" s="98"/>
      <c r="H2376" s="98"/>
      <c r="I2376" s="55" t="e">
        <f t="shared" si="129"/>
        <v>#DIV/0!</v>
      </c>
      <c r="J2376" s="56"/>
      <c r="K2376" s="56"/>
      <c r="L2376" s="56" t="s">
        <v>845</v>
      </c>
      <c r="M2376" s="59"/>
    </row>
    <row r="2377" spans="1:18" ht="45" customHeight="1" outlineLevel="4" x14ac:dyDescent="0.25">
      <c r="A2377" s="110">
        <v>167</v>
      </c>
      <c r="B2377" s="121" t="s">
        <v>3199</v>
      </c>
      <c r="C2377" s="106" t="s">
        <v>2408</v>
      </c>
      <c r="D2377" s="54">
        <v>73</v>
      </c>
      <c r="E2377" s="53" t="s">
        <v>724</v>
      </c>
      <c r="F2377" s="54">
        <v>87073.67</v>
      </c>
      <c r="G2377" s="98"/>
      <c r="H2377" s="98"/>
      <c r="I2377" s="55" t="e">
        <f t="shared" si="129"/>
        <v>#DIV/0!</v>
      </c>
      <c r="J2377" s="56"/>
      <c r="K2377" s="56"/>
      <c r="L2377" s="56" t="s">
        <v>849</v>
      </c>
      <c r="M2377" s="59"/>
    </row>
    <row r="2378" spans="1:18" ht="60" customHeight="1" outlineLevel="4" x14ac:dyDescent="0.25">
      <c r="A2378" s="110">
        <v>168</v>
      </c>
      <c r="B2378" s="121" t="s">
        <v>3200</v>
      </c>
      <c r="C2378" s="106" t="s">
        <v>2408</v>
      </c>
      <c r="D2378" s="54">
        <v>200</v>
      </c>
      <c r="E2378" s="53" t="s">
        <v>724</v>
      </c>
      <c r="F2378" s="54">
        <v>1964</v>
      </c>
      <c r="G2378" s="98"/>
      <c r="H2378" s="98"/>
      <c r="I2378" s="55" t="e">
        <f t="shared" si="129"/>
        <v>#DIV/0!</v>
      </c>
      <c r="J2378" s="56"/>
      <c r="K2378" s="56"/>
      <c r="L2378" s="56" t="s">
        <v>849</v>
      </c>
      <c r="M2378" s="59"/>
    </row>
    <row r="2379" spans="1:18" ht="45" customHeight="1" outlineLevel="4" x14ac:dyDescent="0.25">
      <c r="A2379" s="110">
        <v>169</v>
      </c>
      <c r="B2379" s="121" t="s">
        <v>3201</v>
      </c>
      <c r="C2379" s="106" t="s">
        <v>2408</v>
      </c>
      <c r="D2379" s="54">
        <v>100</v>
      </c>
      <c r="E2379" s="53" t="s">
        <v>724</v>
      </c>
      <c r="F2379" s="54">
        <v>1429</v>
      </c>
      <c r="G2379" s="98"/>
      <c r="H2379" s="98"/>
      <c r="I2379" s="55" t="e">
        <f t="shared" si="129"/>
        <v>#DIV/0!</v>
      </c>
      <c r="J2379" s="56"/>
      <c r="K2379" s="56"/>
      <c r="L2379" s="56" t="s">
        <v>849</v>
      </c>
      <c r="M2379" s="59"/>
    </row>
    <row r="2380" spans="1:18" ht="30" customHeight="1" outlineLevel="4" x14ac:dyDescent="0.25">
      <c r="A2380" s="110">
        <v>170</v>
      </c>
      <c r="B2380" s="121" t="s">
        <v>3095</v>
      </c>
      <c r="C2380" s="106" t="s">
        <v>2408</v>
      </c>
      <c r="D2380" s="54">
        <v>22</v>
      </c>
      <c r="E2380" s="53" t="s">
        <v>4234</v>
      </c>
      <c r="F2380" s="54">
        <v>4616.04</v>
      </c>
      <c r="G2380" s="98"/>
      <c r="H2380" s="98"/>
      <c r="I2380" s="55" t="e">
        <f t="shared" si="129"/>
        <v>#DIV/0!</v>
      </c>
      <c r="J2380" s="56"/>
      <c r="K2380" s="56"/>
      <c r="L2380" s="56" t="s">
        <v>849</v>
      </c>
      <c r="M2380" s="59"/>
    </row>
    <row r="2381" spans="1:18" ht="30" customHeight="1" outlineLevel="4" x14ac:dyDescent="0.25">
      <c r="A2381" s="110">
        <v>171</v>
      </c>
      <c r="B2381" s="121" t="s">
        <v>3202</v>
      </c>
      <c r="C2381" s="106" t="s">
        <v>2408</v>
      </c>
      <c r="D2381" s="54">
        <v>2</v>
      </c>
      <c r="E2381" s="54" t="s">
        <v>2517</v>
      </c>
      <c r="F2381" s="54">
        <v>321.42</v>
      </c>
      <c r="G2381" s="98"/>
      <c r="H2381" s="98"/>
      <c r="I2381" s="55" t="e">
        <f t="shared" si="129"/>
        <v>#DIV/0!</v>
      </c>
      <c r="J2381" s="56"/>
      <c r="K2381" s="56"/>
      <c r="L2381" s="56" t="s">
        <v>849</v>
      </c>
      <c r="M2381" s="59"/>
    </row>
    <row r="2382" spans="1:18" ht="30" customHeight="1" outlineLevel="4" x14ac:dyDescent="0.25">
      <c r="A2382" s="110">
        <v>172</v>
      </c>
      <c r="B2382" s="121" t="s">
        <v>3203</v>
      </c>
      <c r="C2382" s="106" t="s">
        <v>2408</v>
      </c>
      <c r="D2382" s="54">
        <v>60</v>
      </c>
      <c r="E2382" s="53" t="s">
        <v>724</v>
      </c>
      <c r="F2382" s="54">
        <v>40178.400000000001</v>
      </c>
      <c r="G2382" s="98"/>
      <c r="H2382" s="98"/>
      <c r="I2382" s="55" t="e">
        <f t="shared" si="129"/>
        <v>#DIV/0!</v>
      </c>
      <c r="J2382" s="56"/>
      <c r="K2382" s="56"/>
      <c r="L2382" s="56" t="s">
        <v>849</v>
      </c>
      <c r="M2382" s="59"/>
    </row>
    <row r="2383" spans="1:18" ht="30" customHeight="1" outlineLevel="4" x14ac:dyDescent="0.25">
      <c r="A2383" s="110">
        <v>173</v>
      </c>
      <c r="B2383" s="121" t="s">
        <v>3204</v>
      </c>
      <c r="C2383" s="106" t="s">
        <v>2408</v>
      </c>
      <c r="D2383" s="54">
        <v>22</v>
      </c>
      <c r="E2383" s="53" t="s">
        <v>724</v>
      </c>
      <c r="F2383" s="54">
        <v>8937.5</v>
      </c>
      <c r="G2383" s="98"/>
      <c r="H2383" s="98"/>
      <c r="I2383" s="55" t="e">
        <f t="shared" si="129"/>
        <v>#DIV/0!</v>
      </c>
      <c r="J2383" s="56"/>
      <c r="K2383" s="56"/>
      <c r="L2383" s="56" t="s">
        <v>849</v>
      </c>
      <c r="M2383" s="59"/>
    </row>
    <row r="2384" spans="1:18" s="34" customFormat="1" ht="30" hidden="1" customHeight="1" outlineLevel="4" x14ac:dyDescent="0.25">
      <c r="A2384" s="110">
        <v>174</v>
      </c>
      <c r="B2384" s="121" t="s">
        <v>3205</v>
      </c>
      <c r="C2384" s="106" t="s">
        <v>2408</v>
      </c>
      <c r="D2384" s="122">
        <v>2532</v>
      </c>
      <c r="E2384" s="110" t="s">
        <v>4234</v>
      </c>
      <c r="F2384" s="122">
        <v>508653.48</v>
      </c>
      <c r="G2384" s="122">
        <v>476016</v>
      </c>
      <c r="H2384" s="122">
        <v>32637.479999999981</v>
      </c>
      <c r="I2384" s="123">
        <f t="shared" si="129"/>
        <v>6.8563829787234007E-2</v>
      </c>
      <c r="J2384" s="106" t="s">
        <v>2539</v>
      </c>
      <c r="K2384" s="106" t="s">
        <v>2530</v>
      </c>
      <c r="L2384" s="106" t="s">
        <v>849</v>
      </c>
      <c r="M2384" s="126"/>
      <c r="N2384" s="124">
        <v>43550</v>
      </c>
      <c r="O2384" s="125" t="s">
        <v>3888</v>
      </c>
      <c r="P2384" s="124">
        <v>43830</v>
      </c>
      <c r="Q2384" s="125" t="s">
        <v>3886</v>
      </c>
      <c r="R2384" s="126"/>
    </row>
    <row r="2385" spans="1:18" ht="30" customHeight="1" outlineLevel="4" x14ac:dyDescent="0.25">
      <c r="A2385" s="110">
        <v>175</v>
      </c>
      <c r="B2385" s="121" t="s">
        <v>3206</v>
      </c>
      <c r="C2385" s="106" t="s">
        <v>2408</v>
      </c>
      <c r="D2385" s="54">
        <v>10</v>
      </c>
      <c r="E2385" s="53" t="s">
        <v>724</v>
      </c>
      <c r="F2385" s="54">
        <v>31250</v>
      </c>
      <c r="G2385" s="98"/>
      <c r="H2385" s="98"/>
      <c r="I2385" s="55" t="e">
        <f t="shared" si="129"/>
        <v>#DIV/0!</v>
      </c>
      <c r="J2385" s="56"/>
      <c r="K2385" s="56"/>
      <c r="L2385" s="56" t="s">
        <v>849</v>
      </c>
      <c r="M2385" s="59"/>
    </row>
    <row r="2386" spans="1:18" ht="30" customHeight="1" outlineLevel="4" x14ac:dyDescent="0.25">
      <c r="A2386" s="110">
        <v>176</v>
      </c>
      <c r="B2386" s="121" t="s">
        <v>3207</v>
      </c>
      <c r="C2386" s="106" t="s">
        <v>2408</v>
      </c>
      <c r="D2386" s="54">
        <v>2</v>
      </c>
      <c r="E2386" s="53" t="s">
        <v>724</v>
      </c>
      <c r="F2386" s="54">
        <v>4275</v>
      </c>
      <c r="G2386" s="98"/>
      <c r="H2386" s="98"/>
      <c r="I2386" s="55" t="e">
        <f t="shared" si="129"/>
        <v>#DIV/0!</v>
      </c>
      <c r="J2386" s="56"/>
      <c r="K2386" s="56"/>
      <c r="L2386" s="56" t="s">
        <v>849</v>
      </c>
      <c r="M2386" s="59"/>
    </row>
    <row r="2387" spans="1:18" ht="60" customHeight="1" outlineLevel="4" x14ac:dyDescent="0.25">
      <c r="A2387" s="110">
        <v>177</v>
      </c>
      <c r="B2387" s="121" t="s">
        <v>3208</v>
      </c>
      <c r="C2387" s="106" t="s">
        <v>2408</v>
      </c>
      <c r="D2387" s="54">
        <v>7500</v>
      </c>
      <c r="E2387" s="53" t="s">
        <v>724</v>
      </c>
      <c r="F2387" s="54">
        <v>133875</v>
      </c>
      <c r="G2387" s="98"/>
      <c r="H2387" s="98"/>
      <c r="I2387" s="55" t="e">
        <f t="shared" si="129"/>
        <v>#DIV/0!</v>
      </c>
      <c r="J2387" s="56"/>
      <c r="K2387" s="56"/>
      <c r="L2387" s="56" t="s">
        <v>849</v>
      </c>
      <c r="M2387" s="59"/>
    </row>
    <row r="2388" spans="1:18" ht="30" customHeight="1" outlineLevel="4" x14ac:dyDescent="0.25">
      <c r="A2388" s="110">
        <v>178</v>
      </c>
      <c r="B2388" s="121" t="s">
        <v>3209</v>
      </c>
      <c r="C2388" s="106" t="s">
        <v>2408</v>
      </c>
      <c r="D2388" s="54">
        <v>4</v>
      </c>
      <c r="E2388" s="53" t="s">
        <v>724</v>
      </c>
      <c r="F2388" s="54">
        <v>10714</v>
      </c>
      <c r="G2388" s="98"/>
      <c r="H2388" s="98"/>
      <c r="I2388" s="55" t="e">
        <f t="shared" si="129"/>
        <v>#DIV/0!</v>
      </c>
      <c r="J2388" s="56"/>
      <c r="K2388" s="56"/>
      <c r="L2388" s="56" t="s">
        <v>849</v>
      </c>
      <c r="M2388" s="59"/>
    </row>
    <row r="2389" spans="1:18" ht="30" customHeight="1" outlineLevel="4" x14ac:dyDescent="0.25">
      <c r="A2389" s="110">
        <v>179</v>
      </c>
      <c r="B2389" s="121" t="s">
        <v>3210</v>
      </c>
      <c r="C2389" s="106" t="s">
        <v>2408</v>
      </c>
      <c r="D2389" s="54">
        <v>30</v>
      </c>
      <c r="E2389" s="53" t="s">
        <v>724</v>
      </c>
      <c r="F2389" s="54">
        <v>10151.699999999999</v>
      </c>
      <c r="G2389" s="98"/>
      <c r="H2389" s="98"/>
      <c r="I2389" s="55" t="e">
        <f t="shared" si="129"/>
        <v>#DIV/0!</v>
      </c>
      <c r="J2389" s="56"/>
      <c r="K2389" s="56"/>
      <c r="L2389" s="56" t="s">
        <v>849</v>
      </c>
      <c r="M2389" s="59"/>
    </row>
    <row r="2390" spans="1:18" ht="30" customHeight="1" outlineLevel="4" x14ac:dyDescent="0.25">
      <c r="A2390" s="110">
        <v>180</v>
      </c>
      <c r="B2390" s="121" t="s">
        <v>3211</v>
      </c>
      <c r="C2390" s="106" t="s">
        <v>2408</v>
      </c>
      <c r="D2390" s="54">
        <v>11</v>
      </c>
      <c r="E2390" s="53" t="s">
        <v>724</v>
      </c>
      <c r="F2390" s="54">
        <v>422.29</v>
      </c>
      <c r="G2390" s="98"/>
      <c r="H2390" s="98"/>
      <c r="I2390" s="55" t="e">
        <f t="shared" si="129"/>
        <v>#DIV/0!</v>
      </c>
      <c r="J2390" s="56"/>
      <c r="K2390" s="56"/>
      <c r="L2390" s="56" t="s">
        <v>849</v>
      </c>
      <c r="M2390" s="59"/>
    </row>
    <row r="2391" spans="1:18" ht="30" customHeight="1" outlineLevel="4" x14ac:dyDescent="0.25">
      <c r="A2391" s="110">
        <v>181</v>
      </c>
      <c r="B2391" s="121" t="s">
        <v>3212</v>
      </c>
      <c r="C2391" s="106" t="s">
        <v>2408</v>
      </c>
      <c r="D2391" s="54">
        <v>4</v>
      </c>
      <c r="E2391" s="53" t="s">
        <v>724</v>
      </c>
      <c r="F2391" s="54">
        <v>18517.84</v>
      </c>
      <c r="G2391" s="98"/>
      <c r="H2391" s="98"/>
      <c r="I2391" s="55" t="e">
        <f t="shared" si="129"/>
        <v>#DIV/0!</v>
      </c>
      <c r="J2391" s="56"/>
      <c r="K2391" s="56"/>
      <c r="L2391" s="56" t="s">
        <v>849</v>
      </c>
      <c r="M2391" s="59"/>
    </row>
    <row r="2392" spans="1:18" ht="30" customHeight="1" outlineLevel="4" x14ac:dyDescent="0.25">
      <c r="A2392" s="110">
        <v>182</v>
      </c>
      <c r="B2392" s="121" t="s">
        <v>3213</v>
      </c>
      <c r="C2392" s="106" t="s">
        <v>2408</v>
      </c>
      <c r="D2392" s="54">
        <v>10</v>
      </c>
      <c r="E2392" s="53" t="s">
        <v>724</v>
      </c>
      <c r="F2392" s="54">
        <v>115982.09999999999</v>
      </c>
      <c r="G2392" s="98"/>
      <c r="H2392" s="98"/>
      <c r="I2392" s="55" t="e">
        <f t="shared" si="129"/>
        <v>#DIV/0!</v>
      </c>
      <c r="J2392" s="56"/>
      <c r="K2392" s="56"/>
      <c r="L2392" s="56" t="s">
        <v>849</v>
      </c>
      <c r="M2392" s="59"/>
    </row>
    <row r="2393" spans="1:18" ht="30" customHeight="1" outlineLevel="4" x14ac:dyDescent="0.25">
      <c r="A2393" s="110">
        <v>183</v>
      </c>
      <c r="B2393" s="121" t="s">
        <v>3214</v>
      </c>
      <c r="C2393" s="106" t="s">
        <v>2408</v>
      </c>
      <c r="D2393" s="54">
        <v>5</v>
      </c>
      <c r="E2393" s="53" t="s">
        <v>724</v>
      </c>
      <c r="F2393" s="54">
        <v>424.09999999999997</v>
      </c>
      <c r="G2393" s="98"/>
      <c r="H2393" s="98"/>
      <c r="I2393" s="55" t="e">
        <f t="shared" si="129"/>
        <v>#DIV/0!</v>
      </c>
      <c r="J2393" s="56"/>
      <c r="K2393" s="56"/>
      <c r="L2393" s="56" t="s">
        <v>849</v>
      </c>
      <c r="M2393" s="59"/>
    </row>
    <row r="2394" spans="1:18" ht="30" customHeight="1" outlineLevel="4" x14ac:dyDescent="0.25">
      <c r="A2394" s="110">
        <v>184</v>
      </c>
      <c r="B2394" s="121" t="s">
        <v>3215</v>
      </c>
      <c r="C2394" s="106" t="s">
        <v>2408</v>
      </c>
      <c r="D2394" s="54">
        <v>4</v>
      </c>
      <c r="E2394" s="53" t="s">
        <v>724</v>
      </c>
      <c r="F2394" s="54">
        <v>16214.28</v>
      </c>
      <c r="G2394" s="98"/>
      <c r="H2394" s="98"/>
      <c r="I2394" s="55" t="e">
        <f t="shared" si="129"/>
        <v>#DIV/0!</v>
      </c>
      <c r="J2394" s="56"/>
      <c r="K2394" s="56"/>
      <c r="L2394" s="56" t="s">
        <v>849</v>
      </c>
      <c r="M2394" s="59"/>
    </row>
    <row r="2395" spans="1:18" ht="30" customHeight="1" outlineLevel="4" x14ac:dyDescent="0.25">
      <c r="A2395" s="110">
        <v>185</v>
      </c>
      <c r="B2395" s="121" t="s">
        <v>3216</v>
      </c>
      <c r="C2395" s="106" t="s">
        <v>2408</v>
      </c>
      <c r="D2395" s="54">
        <v>4</v>
      </c>
      <c r="E2395" s="53" t="s">
        <v>724</v>
      </c>
      <c r="F2395" s="54">
        <v>12678.56</v>
      </c>
      <c r="G2395" s="98"/>
      <c r="H2395" s="98"/>
      <c r="I2395" s="55" t="e">
        <f t="shared" si="129"/>
        <v>#DIV/0!</v>
      </c>
      <c r="J2395" s="56"/>
      <c r="K2395" s="56"/>
      <c r="L2395" s="56" t="s">
        <v>849</v>
      </c>
      <c r="M2395" s="59"/>
    </row>
    <row r="2396" spans="1:18" ht="30" customHeight="1" outlineLevel="4" x14ac:dyDescent="0.25">
      <c r="A2396" s="110">
        <v>186</v>
      </c>
      <c r="B2396" s="121" t="s">
        <v>3217</v>
      </c>
      <c r="C2396" s="106" t="s">
        <v>2408</v>
      </c>
      <c r="D2396" s="54">
        <v>10</v>
      </c>
      <c r="E2396" s="53" t="s">
        <v>724</v>
      </c>
      <c r="F2396" s="54">
        <v>32053.600000000002</v>
      </c>
      <c r="G2396" s="98"/>
      <c r="H2396" s="98"/>
      <c r="I2396" s="55" t="e">
        <f t="shared" si="129"/>
        <v>#DIV/0!</v>
      </c>
      <c r="J2396" s="56"/>
      <c r="K2396" s="56"/>
      <c r="L2396" s="56" t="s">
        <v>849</v>
      </c>
      <c r="M2396" s="59"/>
    </row>
    <row r="2397" spans="1:18" ht="30" customHeight="1" outlineLevel="4" x14ac:dyDescent="0.25">
      <c r="A2397" s="110">
        <v>187</v>
      </c>
      <c r="B2397" s="121" t="s">
        <v>3218</v>
      </c>
      <c r="C2397" s="106" t="s">
        <v>2408</v>
      </c>
      <c r="D2397" s="54">
        <v>12</v>
      </c>
      <c r="E2397" s="53" t="s">
        <v>724</v>
      </c>
      <c r="F2397" s="54">
        <v>46071.479999999996</v>
      </c>
      <c r="G2397" s="98"/>
      <c r="H2397" s="98"/>
      <c r="I2397" s="55" t="e">
        <f t="shared" si="129"/>
        <v>#DIV/0!</v>
      </c>
      <c r="J2397" s="56"/>
      <c r="K2397" s="56"/>
      <c r="L2397" s="56" t="s">
        <v>849</v>
      </c>
      <c r="M2397" s="59"/>
    </row>
    <row r="2398" spans="1:18" ht="30" customHeight="1" outlineLevel="4" x14ac:dyDescent="0.25">
      <c r="A2398" s="110">
        <v>188</v>
      </c>
      <c r="B2398" s="121" t="s">
        <v>3219</v>
      </c>
      <c r="C2398" s="106" t="s">
        <v>2408</v>
      </c>
      <c r="D2398" s="54">
        <v>10</v>
      </c>
      <c r="E2398" s="53" t="s">
        <v>724</v>
      </c>
      <c r="F2398" s="54">
        <v>26785.7</v>
      </c>
      <c r="G2398" s="98"/>
      <c r="H2398" s="98"/>
      <c r="I2398" s="55" t="e">
        <f t="shared" si="129"/>
        <v>#DIV/0!</v>
      </c>
      <c r="J2398" s="56"/>
      <c r="K2398" s="56"/>
      <c r="L2398" s="56" t="s">
        <v>849</v>
      </c>
      <c r="M2398" s="59"/>
    </row>
    <row r="2399" spans="1:18" s="34" customFormat="1" ht="30" hidden="1" customHeight="1" outlineLevel="4" x14ac:dyDescent="0.25">
      <c r="A2399" s="110">
        <v>189</v>
      </c>
      <c r="B2399" s="121" t="s">
        <v>3220</v>
      </c>
      <c r="C2399" s="106" t="s">
        <v>2408</v>
      </c>
      <c r="D2399" s="122">
        <v>17</v>
      </c>
      <c r="E2399" s="110" t="s">
        <v>724</v>
      </c>
      <c r="F2399" s="122">
        <v>350625</v>
      </c>
      <c r="G2399" s="122">
        <v>340000</v>
      </c>
      <c r="H2399" s="122">
        <v>10625</v>
      </c>
      <c r="I2399" s="123">
        <f t="shared" si="129"/>
        <v>3.125E-2</v>
      </c>
      <c r="J2399" s="106" t="s">
        <v>2539</v>
      </c>
      <c r="K2399" s="106" t="s">
        <v>2527</v>
      </c>
      <c r="L2399" s="106" t="s">
        <v>849</v>
      </c>
      <c r="M2399" s="125"/>
      <c r="N2399" s="124">
        <v>43550</v>
      </c>
      <c r="O2399" s="125" t="s">
        <v>3885</v>
      </c>
      <c r="P2399" s="124">
        <v>43830</v>
      </c>
      <c r="Q2399" s="125" t="s">
        <v>3886</v>
      </c>
      <c r="R2399" s="125"/>
    </row>
    <row r="2400" spans="1:18" s="34" customFormat="1" ht="30" hidden="1" customHeight="1" outlineLevel="4" x14ac:dyDescent="0.25">
      <c r="A2400" s="110">
        <v>190</v>
      </c>
      <c r="B2400" s="121" t="s">
        <v>3152</v>
      </c>
      <c r="C2400" s="106" t="s">
        <v>2408</v>
      </c>
      <c r="D2400" s="122">
        <v>12</v>
      </c>
      <c r="E2400" s="110" t="s">
        <v>724</v>
      </c>
      <c r="F2400" s="122">
        <v>91071.48</v>
      </c>
      <c r="G2400" s="122">
        <v>91068</v>
      </c>
      <c r="H2400" s="122">
        <v>3.4799999999959255</v>
      </c>
      <c r="I2400" s="123">
        <f t="shared" si="129"/>
        <v>3.8213203320550854E-5</v>
      </c>
      <c r="J2400" s="106" t="s">
        <v>2539</v>
      </c>
      <c r="K2400" s="106" t="s">
        <v>2527</v>
      </c>
      <c r="L2400" s="106" t="s">
        <v>849</v>
      </c>
      <c r="M2400" s="125"/>
      <c r="N2400" s="124">
        <v>43550</v>
      </c>
      <c r="O2400" s="125" t="s">
        <v>3885</v>
      </c>
      <c r="P2400" s="124">
        <v>43830</v>
      </c>
      <c r="Q2400" s="125" t="s">
        <v>3886</v>
      </c>
      <c r="R2400" s="125"/>
    </row>
    <row r="2401" spans="1:18" s="34" customFormat="1" ht="45" hidden="1" customHeight="1" outlineLevel="4" x14ac:dyDescent="0.25">
      <c r="A2401" s="110">
        <v>191</v>
      </c>
      <c r="B2401" s="121" t="s">
        <v>3221</v>
      </c>
      <c r="C2401" s="106" t="s">
        <v>2408</v>
      </c>
      <c r="D2401" s="122">
        <v>252</v>
      </c>
      <c r="E2401" s="122" t="s">
        <v>2778</v>
      </c>
      <c r="F2401" s="122">
        <v>540000.72000000009</v>
      </c>
      <c r="G2401" s="122">
        <v>504000</v>
      </c>
      <c r="H2401" s="122">
        <v>36000.720000000088</v>
      </c>
      <c r="I2401" s="123">
        <f t="shared" si="129"/>
        <v>7.1430000000000174E-2</v>
      </c>
      <c r="J2401" s="106" t="s">
        <v>2539</v>
      </c>
      <c r="K2401" s="106" t="s">
        <v>2527</v>
      </c>
      <c r="L2401" s="106" t="s">
        <v>849</v>
      </c>
      <c r="M2401" s="125"/>
      <c r="N2401" s="124">
        <v>43550</v>
      </c>
      <c r="O2401" s="125" t="s">
        <v>3885</v>
      </c>
      <c r="P2401" s="124">
        <v>43830</v>
      </c>
      <c r="Q2401" s="125" t="s">
        <v>3886</v>
      </c>
      <c r="R2401" s="125"/>
    </row>
    <row r="2402" spans="1:18" s="34" customFormat="1" ht="45" hidden="1" customHeight="1" outlineLevel="4" x14ac:dyDescent="0.25">
      <c r="A2402" s="110">
        <v>192</v>
      </c>
      <c r="B2402" s="121" t="s">
        <v>3222</v>
      </c>
      <c r="C2402" s="106" t="s">
        <v>2408</v>
      </c>
      <c r="D2402" s="122">
        <v>60</v>
      </c>
      <c r="E2402" s="110" t="s">
        <v>724</v>
      </c>
      <c r="F2402" s="122">
        <v>321428.40000000002</v>
      </c>
      <c r="G2402" s="122">
        <v>321420</v>
      </c>
      <c r="H2402" s="122">
        <v>8.4000000000232831</v>
      </c>
      <c r="I2402" s="123">
        <f t="shared" si="129"/>
        <v>2.613403024087886E-5</v>
      </c>
      <c r="J2402" s="106" t="s">
        <v>2539</v>
      </c>
      <c r="K2402" s="106" t="s">
        <v>2530</v>
      </c>
      <c r="L2402" s="106" t="s">
        <v>849</v>
      </c>
      <c r="M2402" s="126"/>
      <c r="N2402" s="124">
        <v>43550</v>
      </c>
      <c r="O2402" s="125" t="s">
        <v>3888</v>
      </c>
      <c r="P2402" s="124">
        <v>43830</v>
      </c>
      <c r="Q2402" s="125" t="s">
        <v>3886</v>
      </c>
      <c r="R2402" s="126"/>
    </row>
    <row r="2403" spans="1:18" ht="30" customHeight="1" outlineLevel="4" x14ac:dyDescent="0.25">
      <c r="A2403" s="110">
        <v>193</v>
      </c>
      <c r="B2403" s="121" t="s">
        <v>3223</v>
      </c>
      <c r="C2403" s="106" t="s">
        <v>2408</v>
      </c>
      <c r="D2403" s="54">
        <v>15</v>
      </c>
      <c r="E2403" s="53" t="s">
        <v>724</v>
      </c>
      <c r="F2403" s="54">
        <v>65625</v>
      </c>
      <c r="G2403" s="98"/>
      <c r="H2403" s="98"/>
      <c r="I2403" s="55" t="e">
        <f t="shared" si="129"/>
        <v>#DIV/0!</v>
      </c>
      <c r="J2403" s="56"/>
      <c r="K2403" s="56"/>
      <c r="L2403" s="56" t="s">
        <v>849</v>
      </c>
      <c r="M2403" s="59"/>
    </row>
    <row r="2404" spans="1:18" s="34" customFormat="1" ht="30" hidden="1" customHeight="1" outlineLevel="4" x14ac:dyDescent="0.25">
      <c r="A2404" s="110">
        <v>194</v>
      </c>
      <c r="B2404" s="121" t="s">
        <v>3224</v>
      </c>
      <c r="C2404" s="106" t="s">
        <v>2408</v>
      </c>
      <c r="D2404" s="122">
        <v>3</v>
      </c>
      <c r="E2404" s="110" t="s">
        <v>724</v>
      </c>
      <c r="F2404" s="122">
        <v>97231.200000000012</v>
      </c>
      <c r="G2404" s="122">
        <v>96000</v>
      </c>
      <c r="H2404" s="122">
        <v>1231.2000000000116</v>
      </c>
      <c r="I2404" s="123">
        <f t="shared" ref="I2404:I2467" si="130">H2404/G2404</f>
        <v>1.2825000000000121E-2</v>
      </c>
      <c r="J2404" s="106" t="s">
        <v>2539</v>
      </c>
      <c r="K2404" s="106" t="s">
        <v>2527</v>
      </c>
      <c r="L2404" s="106" t="s">
        <v>849</v>
      </c>
      <c r="M2404" s="125"/>
      <c r="N2404" s="124">
        <v>43550</v>
      </c>
      <c r="O2404" s="125" t="s">
        <v>3885</v>
      </c>
      <c r="P2404" s="124">
        <v>43830</v>
      </c>
      <c r="Q2404" s="125" t="s">
        <v>3886</v>
      </c>
      <c r="R2404" s="125"/>
    </row>
    <row r="2405" spans="1:18" s="34" customFormat="1" ht="30" hidden="1" customHeight="1" outlineLevel="4" x14ac:dyDescent="0.25">
      <c r="A2405" s="110">
        <v>195</v>
      </c>
      <c r="B2405" s="121" t="s">
        <v>3225</v>
      </c>
      <c r="C2405" s="106" t="s">
        <v>2408</v>
      </c>
      <c r="D2405" s="122">
        <v>1</v>
      </c>
      <c r="E2405" s="110" t="s">
        <v>4238</v>
      </c>
      <c r="F2405" s="122">
        <v>250000</v>
      </c>
      <c r="G2405" s="122">
        <v>250000</v>
      </c>
      <c r="H2405" s="122">
        <v>0</v>
      </c>
      <c r="I2405" s="123">
        <f t="shared" si="130"/>
        <v>0</v>
      </c>
      <c r="J2405" s="106" t="s">
        <v>2539</v>
      </c>
      <c r="K2405" s="106" t="s">
        <v>3351</v>
      </c>
      <c r="L2405" s="106" t="s">
        <v>849</v>
      </c>
      <c r="M2405" s="126"/>
      <c r="N2405" s="124">
        <v>43550</v>
      </c>
      <c r="O2405" s="125" t="s">
        <v>3887</v>
      </c>
      <c r="P2405" s="124">
        <v>43830</v>
      </c>
      <c r="Q2405" s="125" t="s">
        <v>3886</v>
      </c>
      <c r="R2405" s="126"/>
    </row>
    <row r="2406" spans="1:18" ht="30" customHeight="1" outlineLevel="4" x14ac:dyDescent="0.25">
      <c r="A2406" s="110">
        <v>196</v>
      </c>
      <c r="B2406" s="121" t="s">
        <v>3226</v>
      </c>
      <c r="C2406" s="106" t="s">
        <v>2408</v>
      </c>
      <c r="D2406" s="54">
        <v>71.28</v>
      </c>
      <c r="E2406" s="54" t="s">
        <v>2778</v>
      </c>
      <c r="F2406" s="54">
        <v>320760</v>
      </c>
      <c r="G2406" s="98"/>
      <c r="H2406" s="98"/>
      <c r="I2406" s="55" t="e">
        <f t="shared" si="130"/>
        <v>#DIV/0!</v>
      </c>
      <c r="J2406" s="56"/>
      <c r="K2406" s="56"/>
      <c r="L2406" s="56" t="s">
        <v>849</v>
      </c>
      <c r="M2406" s="59"/>
    </row>
    <row r="2407" spans="1:18" ht="30" customHeight="1" outlineLevel="4" x14ac:dyDescent="0.25">
      <c r="A2407" s="110">
        <v>197</v>
      </c>
      <c r="B2407" s="121" t="s">
        <v>3227</v>
      </c>
      <c r="C2407" s="106" t="s">
        <v>2408</v>
      </c>
      <c r="D2407" s="54">
        <v>50</v>
      </c>
      <c r="E2407" s="54" t="s">
        <v>2778</v>
      </c>
      <c r="F2407" s="54">
        <v>140000</v>
      </c>
      <c r="G2407" s="98"/>
      <c r="H2407" s="98"/>
      <c r="I2407" s="55" t="e">
        <f t="shared" si="130"/>
        <v>#DIV/0!</v>
      </c>
      <c r="J2407" s="56"/>
      <c r="K2407" s="56"/>
      <c r="L2407" s="56" t="s">
        <v>849</v>
      </c>
      <c r="M2407" s="59"/>
    </row>
    <row r="2408" spans="1:18" s="34" customFormat="1" ht="30" hidden="1" customHeight="1" outlineLevel="4" x14ac:dyDescent="0.25">
      <c r="A2408" s="110">
        <v>198</v>
      </c>
      <c r="B2408" s="121" t="s">
        <v>3228</v>
      </c>
      <c r="C2408" s="106" t="s">
        <v>1123</v>
      </c>
      <c r="D2408" s="122">
        <v>36</v>
      </c>
      <c r="E2408" s="110" t="s">
        <v>724</v>
      </c>
      <c r="F2408" s="122">
        <v>577800</v>
      </c>
      <c r="G2408" s="122">
        <v>576000</v>
      </c>
      <c r="H2408" s="122">
        <v>1800</v>
      </c>
      <c r="I2408" s="123">
        <f t="shared" si="130"/>
        <v>3.1250000000000002E-3</v>
      </c>
      <c r="J2408" s="106" t="s">
        <v>3352</v>
      </c>
      <c r="K2408" s="106" t="s">
        <v>3353</v>
      </c>
      <c r="L2408" s="106" t="s">
        <v>840</v>
      </c>
      <c r="M2408" s="126"/>
      <c r="N2408" s="124">
        <v>43579</v>
      </c>
      <c r="O2408" s="125" t="s">
        <v>3929</v>
      </c>
      <c r="P2408" s="124">
        <v>43830</v>
      </c>
      <c r="Q2408" s="125" t="s">
        <v>3744</v>
      </c>
      <c r="R2408" s="126"/>
    </row>
    <row r="2409" spans="1:18" s="34" customFormat="1" ht="30" hidden="1" customHeight="1" outlineLevel="4" x14ac:dyDescent="0.25">
      <c r="A2409" s="110">
        <v>199</v>
      </c>
      <c r="B2409" s="121" t="s">
        <v>3229</v>
      </c>
      <c r="C2409" s="106" t="s">
        <v>1123</v>
      </c>
      <c r="D2409" s="122">
        <v>200</v>
      </c>
      <c r="E2409" s="110" t="s">
        <v>724</v>
      </c>
      <c r="F2409" s="122">
        <v>117700</v>
      </c>
      <c r="G2409" s="122">
        <f>131824-659.12</f>
        <v>131164.88</v>
      </c>
      <c r="H2409" s="122">
        <f>F2409-G2409</f>
        <v>-13464.880000000005</v>
      </c>
      <c r="I2409" s="123">
        <f t="shared" si="130"/>
        <v>-0.10265613783201726</v>
      </c>
      <c r="J2409" s="106" t="s">
        <v>4016</v>
      </c>
      <c r="K2409" s="106" t="s">
        <v>2536</v>
      </c>
      <c r="L2409" s="106" t="s">
        <v>840</v>
      </c>
      <c r="M2409" s="126"/>
      <c r="N2409" s="124">
        <v>43613</v>
      </c>
      <c r="O2409" s="125" t="s">
        <v>4017</v>
      </c>
      <c r="P2409" s="124">
        <v>43830</v>
      </c>
      <c r="Q2409" s="125" t="s">
        <v>3744</v>
      </c>
      <c r="R2409" s="126"/>
    </row>
    <row r="2410" spans="1:18" s="34" customFormat="1" ht="30" hidden="1" customHeight="1" outlineLevel="4" x14ac:dyDescent="0.25">
      <c r="A2410" s="110">
        <v>200</v>
      </c>
      <c r="B2410" s="121" t="s">
        <v>3230</v>
      </c>
      <c r="C2410" s="106" t="s">
        <v>1123</v>
      </c>
      <c r="D2410" s="122">
        <v>500</v>
      </c>
      <c r="E2410" s="110" t="s">
        <v>724</v>
      </c>
      <c r="F2410" s="122">
        <v>937500</v>
      </c>
      <c r="G2410" s="122">
        <v>937500</v>
      </c>
      <c r="H2410" s="122">
        <v>0</v>
      </c>
      <c r="I2410" s="123">
        <f t="shared" si="130"/>
        <v>0</v>
      </c>
      <c r="J2410" s="106" t="s">
        <v>3352</v>
      </c>
      <c r="K2410" s="106" t="s">
        <v>2527</v>
      </c>
      <c r="L2410" s="106" t="s">
        <v>840</v>
      </c>
      <c r="M2410" s="126"/>
      <c r="N2410" s="124">
        <v>43584</v>
      </c>
      <c r="O2410" s="125" t="s">
        <v>3978</v>
      </c>
      <c r="P2410" s="124">
        <v>43830</v>
      </c>
      <c r="Q2410" s="125" t="s">
        <v>3744</v>
      </c>
      <c r="R2410" s="126"/>
    </row>
    <row r="2411" spans="1:18" s="34" customFormat="1" ht="30" hidden="1" customHeight="1" outlineLevel="4" x14ac:dyDescent="0.25">
      <c r="A2411" s="110">
        <v>201</v>
      </c>
      <c r="B2411" s="121" t="s">
        <v>3231</v>
      </c>
      <c r="C2411" s="106" t="s">
        <v>1123</v>
      </c>
      <c r="D2411" s="122">
        <v>200</v>
      </c>
      <c r="E2411" s="110" t="s">
        <v>724</v>
      </c>
      <c r="F2411" s="122">
        <v>101268</v>
      </c>
      <c r="G2411" s="122">
        <f>109312-546.56</f>
        <v>108765.44</v>
      </c>
      <c r="H2411" s="122">
        <f>F2411-G2411</f>
        <v>-7497.4400000000023</v>
      </c>
      <c r="I2411" s="123">
        <f t="shared" si="130"/>
        <v>-6.8932190225130349E-2</v>
      </c>
      <c r="J2411" s="106" t="s">
        <v>4016</v>
      </c>
      <c r="K2411" s="106" t="s">
        <v>2536</v>
      </c>
      <c r="L2411" s="106" t="s">
        <v>840</v>
      </c>
      <c r="M2411" s="126"/>
      <c r="N2411" s="124">
        <v>43613</v>
      </c>
      <c r="O2411" s="125" t="s">
        <v>4017</v>
      </c>
      <c r="P2411" s="124">
        <v>43830</v>
      </c>
      <c r="Q2411" s="125" t="s">
        <v>3744</v>
      </c>
      <c r="R2411" s="126"/>
    </row>
    <row r="2412" spans="1:18" s="34" customFormat="1" ht="30" hidden="1" customHeight="1" outlineLevel="4" x14ac:dyDescent="0.25">
      <c r="A2412" s="110">
        <v>202</v>
      </c>
      <c r="B2412" s="121" t="s">
        <v>3232</v>
      </c>
      <c r="C2412" s="106" t="s">
        <v>1123</v>
      </c>
      <c r="D2412" s="122">
        <v>45</v>
      </c>
      <c r="E2412" s="110" t="s">
        <v>724</v>
      </c>
      <c r="F2412" s="122">
        <v>594643.05000000005</v>
      </c>
      <c r="G2412" s="122">
        <v>514800</v>
      </c>
      <c r="H2412" s="122">
        <v>79843.050000000047</v>
      </c>
      <c r="I2412" s="123">
        <f t="shared" si="130"/>
        <v>0.15509527972027981</v>
      </c>
      <c r="J2412" s="106" t="s">
        <v>3352</v>
      </c>
      <c r="K2412" s="106" t="s">
        <v>2534</v>
      </c>
      <c r="L2412" s="106" t="s">
        <v>840</v>
      </c>
      <c r="M2412" s="126"/>
      <c r="N2412" s="124">
        <v>43579</v>
      </c>
      <c r="O2412" s="125" t="s">
        <v>3927</v>
      </c>
      <c r="P2412" s="124">
        <v>43830</v>
      </c>
      <c r="Q2412" s="125" t="s">
        <v>3744</v>
      </c>
      <c r="R2412" s="126"/>
    </row>
    <row r="2413" spans="1:18" s="34" customFormat="1" ht="30" hidden="1" customHeight="1" outlineLevel="4" x14ac:dyDescent="0.25">
      <c r="A2413" s="110">
        <v>203</v>
      </c>
      <c r="B2413" s="121" t="s">
        <v>3233</v>
      </c>
      <c r="C2413" s="106" t="s">
        <v>1123</v>
      </c>
      <c r="D2413" s="122">
        <v>20</v>
      </c>
      <c r="E2413" s="110" t="s">
        <v>724</v>
      </c>
      <c r="F2413" s="122">
        <v>14321.400000000001</v>
      </c>
      <c r="G2413" s="122">
        <v>14300</v>
      </c>
      <c r="H2413" s="122">
        <v>21.400000000001455</v>
      </c>
      <c r="I2413" s="123">
        <f t="shared" si="130"/>
        <v>1.4965034965035982E-3</v>
      </c>
      <c r="J2413" s="106" t="s">
        <v>3352</v>
      </c>
      <c r="K2413" s="106" t="s">
        <v>2527</v>
      </c>
      <c r="L2413" s="106" t="s">
        <v>840</v>
      </c>
      <c r="M2413" s="126"/>
      <c r="N2413" s="124">
        <v>43584</v>
      </c>
      <c r="O2413" s="125" t="s">
        <v>3978</v>
      </c>
      <c r="P2413" s="124">
        <v>43830</v>
      </c>
      <c r="Q2413" s="125" t="s">
        <v>3744</v>
      </c>
      <c r="R2413" s="126"/>
    </row>
    <row r="2414" spans="1:18" ht="45" customHeight="1" outlineLevel="4" x14ac:dyDescent="0.25">
      <c r="A2414" s="110">
        <v>204</v>
      </c>
      <c r="B2414" s="121" t="s">
        <v>3234</v>
      </c>
      <c r="C2414" s="106" t="s">
        <v>1123</v>
      </c>
      <c r="D2414" s="54">
        <v>3</v>
      </c>
      <c r="E2414" s="53" t="s">
        <v>724</v>
      </c>
      <c r="F2414" s="54">
        <v>8035.7100000000009</v>
      </c>
      <c r="G2414" s="98"/>
      <c r="H2414" s="98"/>
      <c r="I2414" s="55" t="e">
        <f t="shared" si="130"/>
        <v>#DIV/0!</v>
      </c>
      <c r="J2414" s="56"/>
      <c r="K2414" s="56"/>
      <c r="L2414" s="56" t="s">
        <v>840</v>
      </c>
      <c r="M2414" s="59"/>
    </row>
    <row r="2415" spans="1:18" s="34" customFormat="1" ht="45" hidden="1" customHeight="1" outlineLevel="4" x14ac:dyDescent="0.25">
      <c r="A2415" s="110">
        <v>205</v>
      </c>
      <c r="B2415" s="121" t="s">
        <v>3235</v>
      </c>
      <c r="C2415" s="106" t="s">
        <v>1123</v>
      </c>
      <c r="D2415" s="122">
        <v>48</v>
      </c>
      <c r="E2415" s="110" t="s">
        <v>724</v>
      </c>
      <c r="F2415" s="122">
        <v>150000</v>
      </c>
      <c r="G2415" s="122">
        <v>149760</v>
      </c>
      <c r="H2415" s="122">
        <v>240</v>
      </c>
      <c r="I2415" s="123">
        <f t="shared" si="130"/>
        <v>1.6025641025641025E-3</v>
      </c>
      <c r="J2415" s="106" t="s">
        <v>3352</v>
      </c>
      <c r="K2415" s="106" t="s">
        <v>2534</v>
      </c>
      <c r="L2415" s="106" t="s">
        <v>840</v>
      </c>
      <c r="M2415" s="126"/>
      <c r="N2415" s="124">
        <v>43579</v>
      </c>
      <c r="O2415" s="125" t="s">
        <v>3927</v>
      </c>
      <c r="P2415" s="124">
        <v>43830</v>
      </c>
      <c r="Q2415" s="125" t="s">
        <v>3744</v>
      </c>
      <c r="R2415" s="126"/>
    </row>
    <row r="2416" spans="1:18" s="34" customFormat="1" ht="30" hidden="1" customHeight="1" outlineLevel="4" x14ac:dyDescent="0.25">
      <c r="A2416" s="110">
        <v>206</v>
      </c>
      <c r="B2416" s="121" t="s">
        <v>3236</v>
      </c>
      <c r="C2416" s="106" t="s">
        <v>1123</v>
      </c>
      <c r="D2416" s="122">
        <v>1</v>
      </c>
      <c r="E2416" s="110" t="s">
        <v>724</v>
      </c>
      <c r="F2416" s="122">
        <v>33928.57</v>
      </c>
      <c r="G2416" s="122">
        <v>33500</v>
      </c>
      <c r="H2416" s="122">
        <v>428.56999999999971</v>
      </c>
      <c r="I2416" s="123">
        <f t="shared" si="130"/>
        <v>1.2793134328358199E-2</v>
      </c>
      <c r="J2416" s="106" t="s">
        <v>3354</v>
      </c>
      <c r="K2416" s="106" t="s">
        <v>2527</v>
      </c>
      <c r="L2416" s="106" t="s">
        <v>840</v>
      </c>
      <c r="M2416" s="126"/>
      <c r="N2416" s="124">
        <v>43613</v>
      </c>
      <c r="O2416" s="125" t="s">
        <v>4018</v>
      </c>
      <c r="P2416" s="124">
        <v>43830</v>
      </c>
      <c r="Q2416" s="125" t="s">
        <v>3744</v>
      </c>
      <c r="R2416" s="126"/>
    </row>
    <row r="2417" spans="1:18" ht="45" customHeight="1" outlineLevel="4" x14ac:dyDescent="0.25">
      <c r="A2417" s="110">
        <v>207</v>
      </c>
      <c r="B2417" s="106" t="s">
        <v>3237</v>
      </c>
      <c r="C2417" s="106" t="s">
        <v>1123</v>
      </c>
      <c r="D2417" s="54">
        <v>18</v>
      </c>
      <c r="E2417" s="53" t="s">
        <v>724</v>
      </c>
      <c r="F2417" s="54">
        <v>188748</v>
      </c>
      <c r="G2417" s="98"/>
      <c r="H2417" s="98"/>
      <c r="I2417" s="55" t="e">
        <f t="shared" si="130"/>
        <v>#DIV/0!</v>
      </c>
      <c r="J2417" s="56"/>
      <c r="K2417" s="56"/>
      <c r="L2417" s="56" t="s">
        <v>840</v>
      </c>
      <c r="M2417" s="59"/>
    </row>
    <row r="2418" spans="1:18" s="34" customFormat="1" ht="45" hidden="1" customHeight="1" outlineLevel="4" x14ac:dyDescent="0.25">
      <c r="A2418" s="110">
        <v>208</v>
      </c>
      <c r="B2418" s="121" t="s">
        <v>3238</v>
      </c>
      <c r="C2418" s="106" t="s">
        <v>1123</v>
      </c>
      <c r="D2418" s="122">
        <v>1800</v>
      </c>
      <c r="E2418" s="110" t="s">
        <v>724</v>
      </c>
      <c r="F2418" s="122">
        <v>808992</v>
      </c>
      <c r="G2418" s="122">
        <v>414000</v>
      </c>
      <c r="H2418" s="122">
        <v>394992</v>
      </c>
      <c r="I2418" s="123">
        <f t="shared" si="130"/>
        <v>0.95408695652173914</v>
      </c>
      <c r="J2418" s="106" t="s">
        <v>3352</v>
      </c>
      <c r="K2418" s="106" t="s">
        <v>3332</v>
      </c>
      <c r="L2418" s="106" t="s">
        <v>840</v>
      </c>
      <c r="M2418" s="126"/>
      <c r="N2418" s="124">
        <v>43584</v>
      </c>
      <c r="O2418" s="125" t="s">
        <v>3976</v>
      </c>
      <c r="P2418" s="124">
        <v>43830</v>
      </c>
      <c r="Q2418" s="125" t="s">
        <v>3744</v>
      </c>
      <c r="R2418" s="126"/>
    </row>
    <row r="2419" spans="1:18" ht="45" customHeight="1" outlineLevel="4" x14ac:dyDescent="0.25">
      <c r="A2419" s="110">
        <v>209</v>
      </c>
      <c r="B2419" s="121" t="s">
        <v>3239</v>
      </c>
      <c r="C2419" s="106" t="s">
        <v>1123</v>
      </c>
      <c r="D2419" s="54">
        <v>3</v>
      </c>
      <c r="E2419" s="53" t="s">
        <v>724</v>
      </c>
      <c r="F2419" s="54">
        <v>9375</v>
      </c>
      <c r="G2419" s="98"/>
      <c r="H2419" s="98"/>
      <c r="I2419" s="55" t="e">
        <f t="shared" si="130"/>
        <v>#DIV/0!</v>
      </c>
      <c r="J2419" s="56"/>
      <c r="K2419" s="56"/>
      <c r="L2419" s="56" t="s">
        <v>840</v>
      </c>
      <c r="M2419" s="59"/>
    </row>
    <row r="2420" spans="1:18" s="34" customFormat="1" ht="30" hidden="1" customHeight="1" outlineLevel="4" x14ac:dyDescent="0.25">
      <c r="A2420" s="110">
        <v>210</v>
      </c>
      <c r="B2420" s="121" t="s">
        <v>3240</v>
      </c>
      <c r="C2420" s="106" t="s">
        <v>1123</v>
      </c>
      <c r="D2420" s="122">
        <v>45</v>
      </c>
      <c r="E2420" s="110" t="s">
        <v>724</v>
      </c>
      <c r="F2420" s="122">
        <v>21696.3</v>
      </c>
      <c r="G2420" s="122">
        <v>21690</v>
      </c>
      <c r="H2420" s="122">
        <v>6.2999999999992724</v>
      </c>
      <c r="I2420" s="123">
        <f t="shared" si="130"/>
        <v>2.9045643153523617E-4</v>
      </c>
      <c r="J2420" s="106" t="s">
        <v>3354</v>
      </c>
      <c r="K2420" s="106" t="s">
        <v>2527</v>
      </c>
      <c r="L2420" s="106" t="s">
        <v>840</v>
      </c>
      <c r="M2420" s="126"/>
      <c r="N2420" s="124">
        <v>43613</v>
      </c>
      <c r="O2420" s="125" t="s">
        <v>4018</v>
      </c>
      <c r="P2420" s="124">
        <v>43830</v>
      </c>
      <c r="Q2420" s="125" t="s">
        <v>3744</v>
      </c>
      <c r="R2420" s="126"/>
    </row>
    <row r="2421" spans="1:18" s="34" customFormat="1" ht="30" hidden="1" customHeight="1" outlineLevel="4" x14ac:dyDescent="0.25">
      <c r="A2421" s="110">
        <v>211</v>
      </c>
      <c r="B2421" s="121" t="s">
        <v>3241</v>
      </c>
      <c r="C2421" s="106" t="s">
        <v>1123</v>
      </c>
      <c r="D2421" s="122">
        <v>200</v>
      </c>
      <c r="E2421" s="110" t="s">
        <v>724</v>
      </c>
      <c r="F2421" s="122">
        <v>23512</v>
      </c>
      <c r="G2421" s="122">
        <v>23000</v>
      </c>
      <c r="H2421" s="122">
        <v>512</v>
      </c>
      <c r="I2421" s="123">
        <f t="shared" si="130"/>
        <v>2.2260869565217393E-2</v>
      </c>
      <c r="J2421" s="106" t="s">
        <v>3352</v>
      </c>
      <c r="K2421" s="106" t="s">
        <v>2527</v>
      </c>
      <c r="L2421" s="106" t="s">
        <v>840</v>
      </c>
      <c r="M2421" s="126"/>
      <c r="N2421" s="124">
        <v>43584</v>
      </c>
      <c r="O2421" s="125" t="s">
        <v>3978</v>
      </c>
      <c r="P2421" s="124">
        <v>43830</v>
      </c>
      <c r="Q2421" s="125" t="s">
        <v>3744</v>
      </c>
      <c r="R2421" s="126"/>
    </row>
    <row r="2422" spans="1:18" ht="30" customHeight="1" outlineLevel="4" x14ac:dyDescent="0.25">
      <c r="A2422" s="110">
        <v>212</v>
      </c>
      <c r="B2422" s="121" t="s">
        <v>3242</v>
      </c>
      <c r="C2422" s="106" t="s">
        <v>1123</v>
      </c>
      <c r="D2422" s="54">
        <v>6</v>
      </c>
      <c r="E2422" s="53" t="s">
        <v>724</v>
      </c>
      <c r="F2422" s="54">
        <v>1500</v>
      </c>
      <c r="G2422" s="98"/>
      <c r="H2422" s="98"/>
      <c r="I2422" s="55" t="e">
        <f t="shared" si="130"/>
        <v>#DIV/0!</v>
      </c>
      <c r="J2422" s="56"/>
      <c r="K2422" s="56"/>
      <c r="L2422" s="56" t="s">
        <v>840</v>
      </c>
      <c r="M2422" s="59"/>
    </row>
    <row r="2423" spans="1:18" s="34" customFormat="1" ht="30" hidden="1" customHeight="1" outlineLevel="4" x14ac:dyDescent="0.25">
      <c r="A2423" s="110">
        <v>213</v>
      </c>
      <c r="B2423" s="121" t="s">
        <v>3243</v>
      </c>
      <c r="C2423" s="106" t="s">
        <v>1123</v>
      </c>
      <c r="D2423" s="122">
        <v>11</v>
      </c>
      <c r="E2423" s="110" t="s">
        <v>724</v>
      </c>
      <c r="F2423" s="122">
        <v>9183.02</v>
      </c>
      <c r="G2423" s="122">
        <v>8800</v>
      </c>
      <c r="H2423" s="122">
        <v>383.02000000000044</v>
      </c>
      <c r="I2423" s="123">
        <f t="shared" si="130"/>
        <v>4.352500000000005E-2</v>
      </c>
      <c r="J2423" s="106" t="s">
        <v>3354</v>
      </c>
      <c r="K2423" s="106" t="s">
        <v>2527</v>
      </c>
      <c r="L2423" s="106" t="s">
        <v>840</v>
      </c>
      <c r="M2423" s="126"/>
      <c r="N2423" s="124">
        <v>43613</v>
      </c>
      <c r="O2423" s="125" t="s">
        <v>4018</v>
      </c>
      <c r="P2423" s="124">
        <v>43830</v>
      </c>
      <c r="Q2423" s="125" t="s">
        <v>3744</v>
      </c>
      <c r="R2423" s="126"/>
    </row>
    <row r="2424" spans="1:18" s="34" customFormat="1" ht="45" hidden="1" customHeight="1" outlineLevel="4" x14ac:dyDescent="0.25">
      <c r="A2424" s="110">
        <v>214</v>
      </c>
      <c r="B2424" s="121" t="s">
        <v>3244</v>
      </c>
      <c r="C2424" s="106" t="s">
        <v>1123</v>
      </c>
      <c r="D2424" s="122">
        <v>15</v>
      </c>
      <c r="E2424" s="110" t="s">
        <v>724</v>
      </c>
      <c r="F2424" s="122">
        <v>143437.5</v>
      </c>
      <c r="G2424" s="122">
        <v>142500</v>
      </c>
      <c r="H2424" s="122">
        <v>937.5</v>
      </c>
      <c r="I2424" s="123">
        <f t="shared" si="130"/>
        <v>6.5789473684210523E-3</v>
      </c>
      <c r="J2424" s="106" t="s">
        <v>3352</v>
      </c>
      <c r="K2424" s="106" t="s">
        <v>3353</v>
      </c>
      <c r="L2424" s="106" t="s">
        <v>840</v>
      </c>
      <c r="M2424" s="126"/>
      <c r="N2424" s="124">
        <v>43579</v>
      </c>
      <c r="O2424" s="125" t="s">
        <v>3929</v>
      </c>
      <c r="P2424" s="124">
        <v>43830</v>
      </c>
      <c r="Q2424" s="125" t="s">
        <v>3744</v>
      </c>
      <c r="R2424" s="126"/>
    </row>
    <row r="2425" spans="1:18" s="34" customFormat="1" ht="45" hidden="1" customHeight="1" outlineLevel="4" x14ac:dyDescent="0.25">
      <c r="A2425" s="110">
        <v>215</v>
      </c>
      <c r="B2425" s="121" t="s">
        <v>3245</v>
      </c>
      <c r="C2425" s="106" t="s">
        <v>1123</v>
      </c>
      <c r="D2425" s="122">
        <v>30</v>
      </c>
      <c r="E2425" s="110" t="s">
        <v>724</v>
      </c>
      <c r="F2425" s="122">
        <v>937500</v>
      </c>
      <c r="G2425" s="122">
        <v>937500</v>
      </c>
      <c r="H2425" s="122">
        <v>0</v>
      </c>
      <c r="I2425" s="123">
        <f t="shared" si="130"/>
        <v>0</v>
      </c>
      <c r="J2425" s="106" t="s">
        <v>3352</v>
      </c>
      <c r="K2425" s="106" t="s">
        <v>3333</v>
      </c>
      <c r="L2425" s="106" t="s">
        <v>840</v>
      </c>
      <c r="M2425" s="126"/>
      <c r="N2425" s="124">
        <v>43579</v>
      </c>
      <c r="O2425" s="125" t="s">
        <v>3928</v>
      </c>
      <c r="P2425" s="124">
        <v>43830</v>
      </c>
      <c r="Q2425" s="125" t="s">
        <v>3744</v>
      </c>
      <c r="R2425" s="126"/>
    </row>
    <row r="2426" spans="1:18" s="34" customFormat="1" ht="30" hidden="1" customHeight="1" outlineLevel="4" x14ac:dyDescent="0.25">
      <c r="A2426" s="110">
        <v>216</v>
      </c>
      <c r="B2426" s="121" t="s">
        <v>3246</v>
      </c>
      <c r="C2426" s="106" t="s">
        <v>1123</v>
      </c>
      <c r="D2426" s="122">
        <v>50</v>
      </c>
      <c r="E2426" s="110" t="s">
        <v>724</v>
      </c>
      <c r="F2426" s="122">
        <v>290178.5</v>
      </c>
      <c r="G2426" s="122">
        <v>250000</v>
      </c>
      <c r="H2426" s="122">
        <v>40178.5</v>
      </c>
      <c r="I2426" s="123">
        <f t="shared" si="130"/>
        <v>0.160714</v>
      </c>
      <c r="J2426" s="106" t="s">
        <v>3352</v>
      </c>
      <c r="K2426" s="106" t="s">
        <v>2527</v>
      </c>
      <c r="L2426" s="106" t="s">
        <v>840</v>
      </c>
      <c r="M2426" s="126"/>
      <c r="N2426" s="124">
        <v>43584</v>
      </c>
      <c r="O2426" s="125" t="s">
        <v>3978</v>
      </c>
      <c r="P2426" s="124">
        <v>43830</v>
      </c>
      <c r="Q2426" s="125" t="s">
        <v>3744</v>
      </c>
      <c r="R2426" s="126"/>
    </row>
    <row r="2427" spans="1:18" s="34" customFormat="1" ht="30" hidden="1" customHeight="1" outlineLevel="4" x14ac:dyDescent="0.25">
      <c r="A2427" s="110">
        <v>217</v>
      </c>
      <c r="B2427" s="121" t="s">
        <v>3247</v>
      </c>
      <c r="C2427" s="106" t="s">
        <v>1123</v>
      </c>
      <c r="D2427" s="122">
        <v>305</v>
      </c>
      <c r="E2427" s="110" t="s">
        <v>724</v>
      </c>
      <c r="F2427" s="122">
        <v>1619986.1500000001</v>
      </c>
      <c r="G2427" s="122">
        <f>1464000-4800</f>
        <v>1459200</v>
      </c>
      <c r="H2427" s="122">
        <f>F2427-G2427</f>
        <v>160786.15000000014</v>
      </c>
      <c r="I2427" s="123">
        <f t="shared" si="130"/>
        <v>0.11018787691885974</v>
      </c>
      <c r="J2427" s="106" t="s">
        <v>4016</v>
      </c>
      <c r="K2427" s="106" t="s">
        <v>4021</v>
      </c>
      <c r="L2427" s="106" t="s">
        <v>840</v>
      </c>
      <c r="M2427" s="126"/>
      <c r="N2427" s="124">
        <v>43613</v>
      </c>
      <c r="O2427" s="125" t="s">
        <v>4019</v>
      </c>
      <c r="P2427" s="124">
        <v>43830</v>
      </c>
      <c r="Q2427" s="125" t="s">
        <v>3744</v>
      </c>
      <c r="R2427" s="126"/>
    </row>
    <row r="2428" spans="1:18" s="34" customFormat="1" ht="30" hidden="1" customHeight="1" outlineLevel="4" x14ac:dyDescent="0.25">
      <c r="A2428" s="110">
        <v>218</v>
      </c>
      <c r="B2428" s="121" t="s">
        <v>3248</v>
      </c>
      <c r="C2428" s="106" t="s">
        <v>1123</v>
      </c>
      <c r="D2428" s="122">
        <v>8</v>
      </c>
      <c r="E2428" s="110" t="s">
        <v>724</v>
      </c>
      <c r="F2428" s="122">
        <v>704000</v>
      </c>
      <c r="G2428" s="122">
        <v>672000</v>
      </c>
      <c r="H2428" s="122">
        <v>32000</v>
      </c>
      <c r="I2428" s="123">
        <f t="shared" si="130"/>
        <v>4.7619047619047616E-2</v>
      </c>
      <c r="J2428" s="106" t="s">
        <v>3352</v>
      </c>
      <c r="K2428" s="106" t="s">
        <v>3355</v>
      </c>
      <c r="L2428" s="106" t="s">
        <v>840</v>
      </c>
      <c r="M2428" s="126"/>
      <c r="N2428" s="124">
        <v>43584</v>
      </c>
      <c r="O2428" s="125" t="s">
        <v>3977</v>
      </c>
      <c r="P2428" s="124">
        <v>43830</v>
      </c>
      <c r="Q2428" s="125" t="s">
        <v>3744</v>
      </c>
      <c r="R2428" s="126"/>
    </row>
    <row r="2429" spans="1:18" s="34" customFormat="1" ht="45" hidden="1" customHeight="1" outlineLevel="4" x14ac:dyDescent="0.25">
      <c r="A2429" s="110">
        <v>219</v>
      </c>
      <c r="B2429" s="121" t="s">
        <v>3249</v>
      </c>
      <c r="C2429" s="106" t="s">
        <v>1123</v>
      </c>
      <c r="D2429" s="122">
        <v>30600</v>
      </c>
      <c r="E2429" s="110" t="s">
        <v>724</v>
      </c>
      <c r="F2429" s="122">
        <v>286110</v>
      </c>
      <c r="G2429" s="122">
        <v>250920</v>
      </c>
      <c r="H2429" s="122">
        <v>35190</v>
      </c>
      <c r="I2429" s="123">
        <f t="shared" si="130"/>
        <v>0.1402439024390244</v>
      </c>
      <c r="J2429" s="106" t="s">
        <v>3352</v>
      </c>
      <c r="K2429" s="106" t="s">
        <v>2534</v>
      </c>
      <c r="L2429" s="106" t="s">
        <v>840</v>
      </c>
      <c r="M2429" s="126"/>
      <c r="N2429" s="124">
        <v>43579</v>
      </c>
      <c r="O2429" s="125" t="s">
        <v>3927</v>
      </c>
      <c r="P2429" s="124">
        <v>43830</v>
      </c>
      <c r="Q2429" s="125" t="s">
        <v>3744</v>
      </c>
      <c r="R2429" s="126"/>
    </row>
    <row r="2430" spans="1:18" ht="30" customHeight="1" outlineLevel="4" x14ac:dyDescent="0.25">
      <c r="A2430" s="110">
        <v>220</v>
      </c>
      <c r="B2430" s="121" t="s">
        <v>3250</v>
      </c>
      <c r="C2430" s="106" t="s">
        <v>1123</v>
      </c>
      <c r="D2430" s="54">
        <v>15</v>
      </c>
      <c r="E2430" s="53" t="s">
        <v>724</v>
      </c>
      <c r="F2430" s="54">
        <v>37660.65</v>
      </c>
      <c r="G2430" s="98"/>
      <c r="H2430" s="98"/>
      <c r="I2430" s="55" t="e">
        <f t="shared" si="130"/>
        <v>#DIV/0!</v>
      </c>
      <c r="J2430" s="56"/>
      <c r="K2430" s="56"/>
      <c r="L2430" s="56" t="s">
        <v>840</v>
      </c>
      <c r="M2430" s="59"/>
    </row>
    <row r="2431" spans="1:18" ht="30" customHeight="1" outlineLevel="4" x14ac:dyDescent="0.25">
      <c r="A2431" s="110">
        <v>221</v>
      </c>
      <c r="B2431" s="121" t="s">
        <v>3251</v>
      </c>
      <c r="C2431" s="106" t="s">
        <v>1123</v>
      </c>
      <c r="D2431" s="54">
        <v>1</v>
      </c>
      <c r="E2431" s="53" t="s">
        <v>724</v>
      </c>
      <c r="F2431" s="54">
        <v>10267.86</v>
      </c>
      <c r="G2431" s="98"/>
      <c r="H2431" s="98"/>
      <c r="I2431" s="55" t="e">
        <f t="shared" si="130"/>
        <v>#DIV/0!</v>
      </c>
      <c r="J2431" s="56"/>
      <c r="K2431" s="56"/>
      <c r="L2431" s="56" t="s">
        <v>840</v>
      </c>
      <c r="M2431" s="59"/>
    </row>
    <row r="2432" spans="1:18" ht="30" customHeight="1" outlineLevel="4" x14ac:dyDescent="0.25">
      <c r="A2432" s="110">
        <v>222</v>
      </c>
      <c r="B2432" s="121" t="s">
        <v>3252</v>
      </c>
      <c r="C2432" s="106" t="s">
        <v>1123</v>
      </c>
      <c r="D2432" s="54">
        <v>10</v>
      </c>
      <c r="E2432" s="53" t="s">
        <v>724</v>
      </c>
      <c r="F2432" s="54">
        <v>67610</v>
      </c>
      <c r="G2432" s="98"/>
      <c r="H2432" s="98"/>
      <c r="I2432" s="55" t="e">
        <f t="shared" si="130"/>
        <v>#DIV/0!</v>
      </c>
      <c r="J2432" s="56"/>
      <c r="K2432" s="56"/>
      <c r="L2432" s="56" t="s">
        <v>840</v>
      </c>
      <c r="M2432" s="59"/>
    </row>
    <row r="2433" spans="1:18" s="34" customFormat="1" ht="45" hidden="1" customHeight="1" outlineLevel="4" x14ac:dyDescent="0.25">
      <c r="A2433" s="110">
        <v>223</v>
      </c>
      <c r="B2433" s="121" t="s">
        <v>3253</v>
      </c>
      <c r="C2433" s="106" t="s">
        <v>1123</v>
      </c>
      <c r="D2433" s="122">
        <v>60</v>
      </c>
      <c r="E2433" s="110" t="s">
        <v>724</v>
      </c>
      <c r="F2433" s="122">
        <v>187500</v>
      </c>
      <c r="G2433" s="122">
        <v>187200</v>
      </c>
      <c r="H2433" s="122">
        <v>300</v>
      </c>
      <c r="I2433" s="123">
        <f t="shared" si="130"/>
        <v>1.6025641025641025E-3</v>
      </c>
      <c r="J2433" s="106" t="s">
        <v>3352</v>
      </c>
      <c r="K2433" s="106" t="s">
        <v>3339</v>
      </c>
      <c r="L2433" s="106" t="s">
        <v>840</v>
      </c>
      <c r="M2433" s="126"/>
      <c r="N2433" s="124">
        <v>43584</v>
      </c>
      <c r="O2433" s="125" t="s">
        <v>3975</v>
      </c>
      <c r="P2433" s="124">
        <v>43830</v>
      </c>
      <c r="Q2433" s="125" t="s">
        <v>3744</v>
      </c>
      <c r="R2433" s="126"/>
    </row>
    <row r="2434" spans="1:18" ht="30" customHeight="1" outlineLevel="4" x14ac:dyDescent="0.25">
      <c r="A2434" s="110">
        <v>224</v>
      </c>
      <c r="B2434" s="121" t="s">
        <v>3254</v>
      </c>
      <c r="C2434" s="106" t="s">
        <v>1123</v>
      </c>
      <c r="D2434" s="54">
        <v>5</v>
      </c>
      <c r="E2434" s="53" t="s">
        <v>724</v>
      </c>
      <c r="F2434" s="54">
        <v>2678.55</v>
      </c>
      <c r="G2434" s="98"/>
      <c r="H2434" s="98"/>
      <c r="I2434" s="55" t="e">
        <f t="shared" si="130"/>
        <v>#DIV/0!</v>
      </c>
      <c r="J2434" s="56"/>
      <c r="K2434" s="56"/>
      <c r="L2434" s="56" t="s">
        <v>840</v>
      </c>
      <c r="M2434" s="59"/>
    </row>
    <row r="2435" spans="1:18" s="34" customFormat="1" ht="30" hidden="1" customHeight="1" outlineLevel="4" x14ac:dyDescent="0.25">
      <c r="A2435" s="110">
        <v>225</v>
      </c>
      <c r="B2435" s="121" t="s">
        <v>3255</v>
      </c>
      <c r="C2435" s="106" t="s">
        <v>1123</v>
      </c>
      <c r="D2435" s="122">
        <v>35</v>
      </c>
      <c r="E2435" s="110" t="s">
        <v>724</v>
      </c>
      <c r="F2435" s="122">
        <v>25000.149999999998</v>
      </c>
      <c r="G2435" s="122">
        <f>28000-800</f>
        <v>27200</v>
      </c>
      <c r="H2435" s="122">
        <f t="shared" ref="H2435:H2436" si="131">F2435-G2435</f>
        <v>-2199.8500000000022</v>
      </c>
      <c r="I2435" s="123">
        <f t="shared" si="130"/>
        <v>-8.0876838235294193E-2</v>
      </c>
      <c r="J2435" s="106" t="s">
        <v>4016</v>
      </c>
      <c r="K2435" s="106" t="s">
        <v>2536</v>
      </c>
      <c r="L2435" s="106" t="s">
        <v>840</v>
      </c>
      <c r="M2435" s="126"/>
      <c r="N2435" s="124">
        <v>43613</v>
      </c>
      <c r="O2435" s="125" t="s">
        <v>4017</v>
      </c>
      <c r="P2435" s="124">
        <v>43830</v>
      </c>
      <c r="Q2435" s="125" t="s">
        <v>3744</v>
      </c>
      <c r="R2435" s="126"/>
    </row>
    <row r="2436" spans="1:18" s="34" customFormat="1" ht="30" hidden="1" customHeight="1" outlineLevel="4" x14ac:dyDescent="0.25">
      <c r="A2436" s="110">
        <v>226</v>
      </c>
      <c r="B2436" s="121" t="s">
        <v>3256</v>
      </c>
      <c r="C2436" s="106" t="s">
        <v>1123</v>
      </c>
      <c r="D2436" s="122">
        <v>500</v>
      </c>
      <c r="E2436" s="110" t="s">
        <v>724</v>
      </c>
      <c r="F2436" s="122">
        <v>26785</v>
      </c>
      <c r="G2436" s="122">
        <f>27440-54.88</f>
        <v>27385.119999999999</v>
      </c>
      <c r="H2436" s="122">
        <f t="shared" si="131"/>
        <v>-600.11999999999898</v>
      </c>
      <c r="I2436" s="123">
        <f t="shared" si="130"/>
        <v>-2.1914090571814145E-2</v>
      </c>
      <c r="J2436" s="106" t="s">
        <v>4016</v>
      </c>
      <c r="K2436" s="106" t="s">
        <v>2536</v>
      </c>
      <c r="L2436" s="106" t="s">
        <v>840</v>
      </c>
      <c r="M2436" s="126"/>
      <c r="N2436" s="124">
        <v>43613</v>
      </c>
      <c r="O2436" s="125" t="s">
        <v>4017</v>
      </c>
      <c r="P2436" s="124">
        <v>43830</v>
      </c>
      <c r="Q2436" s="125" t="s">
        <v>3744</v>
      </c>
      <c r="R2436" s="126"/>
    </row>
    <row r="2437" spans="1:18" s="34" customFormat="1" ht="30" hidden="1" customHeight="1" outlineLevel="4" x14ac:dyDescent="0.25">
      <c r="A2437" s="110">
        <v>227</v>
      </c>
      <c r="B2437" s="121" t="s">
        <v>3257</v>
      </c>
      <c r="C2437" s="106" t="s">
        <v>1123</v>
      </c>
      <c r="D2437" s="122">
        <v>500</v>
      </c>
      <c r="E2437" s="110" t="s">
        <v>724</v>
      </c>
      <c r="F2437" s="122">
        <v>111605</v>
      </c>
      <c r="G2437" s="122">
        <v>110000</v>
      </c>
      <c r="H2437" s="122">
        <v>1605</v>
      </c>
      <c r="I2437" s="123">
        <f t="shared" si="130"/>
        <v>1.459090909090909E-2</v>
      </c>
      <c r="J2437" s="106" t="s">
        <v>3352</v>
      </c>
      <c r="K2437" s="106" t="s">
        <v>2527</v>
      </c>
      <c r="L2437" s="106" t="s">
        <v>840</v>
      </c>
      <c r="M2437" s="126"/>
      <c r="N2437" s="124">
        <v>43584</v>
      </c>
      <c r="O2437" s="125" t="s">
        <v>3978</v>
      </c>
      <c r="P2437" s="124">
        <v>43830</v>
      </c>
      <c r="Q2437" s="125" t="s">
        <v>3744</v>
      </c>
      <c r="R2437" s="126"/>
    </row>
    <row r="2438" spans="1:18" ht="30" customHeight="1" outlineLevel="4" x14ac:dyDescent="0.25">
      <c r="A2438" s="110">
        <v>228</v>
      </c>
      <c r="B2438" s="121" t="s">
        <v>3258</v>
      </c>
      <c r="C2438" s="106" t="s">
        <v>1123</v>
      </c>
      <c r="D2438" s="54">
        <v>1</v>
      </c>
      <c r="E2438" s="53" t="s">
        <v>724</v>
      </c>
      <c r="F2438" s="54">
        <v>891486</v>
      </c>
      <c r="G2438" s="98"/>
      <c r="H2438" s="98"/>
      <c r="I2438" s="55" t="e">
        <f t="shared" si="130"/>
        <v>#DIV/0!</v>
      </c>
      <c r="J2438" s="56"/>
      <c r="K2438" s="56"/>
      <c r="L2438" s="56" t="s">
        <v>840</v>
      </c>
      <c r="M2438" s="59"/>
    </row>
    <row r="2439" spans="1:18" ht="30" customHeight="1" outlineLevel="4" x14ac:dyDescent="0.25">
      <c r="A2439" s="110">
        <v>229</v>
      </c>
      <c r="B2439" s="121" t="s">
        <v>3259</v>
      </c>
      <c r="C2439" s="106" t="s">
        <v>1123</v>
      </c>
      <c r="D2439" s="54">
        <v>55</v>
      </c>
      <c r="E2439" s="53" t="s">
        <v>724</v>
      </c>
      <c r="F2439" s="54">
        <v>143005.5</v>
      </c>
      <c r="G2439" s="98"/>
      <c r="H2439" s="98"/>
      <c r="I2439" s="55" t="e">
        <f t="shared" si="130"/>
        <v>#DIV/0!</v>
      </c>
      <c r="J2439" s="56"/>
      <c r="K2439" s="56"/>
      <c r="L2439" s="56" t="s">
        <v>840</v>
      </c>
      <c r="M2439" s="59"/>
    </row>
    <row r="2440" spans="1:18" s="34" customFormat="1" ht="30" hidden="1" customHeight="1" outlineLevel="4" x14ac:dyDescent="0.25">
      <c r="A2440" s="110">
        <v>230</v>
      </c>
      <c r="B2440" s="121" t="s">
        <v>3260</v>
      </c>
      <c r="C2440" s="106" t="s">
        <v>1123</v>
      </c>
      <c r="D2440" s="122">
        <v>200</v>
      </c>
      <c r="E2440" s="110" t="s">
        <v>724</v>
      </c>
      <c r="F2440" s="122">
        <v>37400</v>
      </c>
      <c r="G2440" s="122">
        <v>37400</v>
      </c>
      <c r="H2440" s="122">
        <v>0</v>
      </c>
      <c r="I2440" s="123">
        <f t="shared" si="130"/>
        <v>0</v>
      </c>
      <c r="J2440" s="106" t="s">
        <v>3352</v>
      </c>
      <c r="K2440" s="106" t="s">
        <v>2534</v>
      </c>
      <c r="L2440" s="106" t="s">
        <v>840</v>
      </c>
      <c r="M2440" s="126"/>
      <c r="N2440" s="124">
        <v>43579</v>
      </c>
      <c r="O2440" s="125" t="s">
        <v>3927</v>
      </c>
      <c r="P2440" s="124">
        <v>43830</v>
      </c>
      <c r="Q2440" s="125" t="s">
        <v>3744</v>
      </c>
      <c r="R2440" s="126"/>
    </row>
    <row r="2441" spans="1:18" s="34" customFormat="1" ht="45" hidden="1" customHeight="1" outlineLevel="4" x14ac:dyDescent="0.25">
      <c r="A2441" s="110">
        <v>231</v>
      </c>
      <c r="B2441" s="121" t="s">
        <v>3261</v>
      </c>
      <c r="C2441" s="106" t="s">
        <v>1123</v>
      </c>
      <c r="D2441" s="122">
        <v>2000</v>
      </c>
      <c r="E2441" s="110" t="s">
        <v>724</v>
      </c>
      <c r="F2441" s="122">
        <v>83320</v>
      </c>
      <c r="G2441" s="122">
        <v>18000</v>
      </c>
      <c r="H2441" s="122">
        <v>65320</v>
      </c>
      <c r="I2441" s="123">
        <f t="shared" si="130"/>
        <v>3.6288888888888891</v>
      </c>
      <c r="J2441" s="106" t="s">
        <v>3352</v>
      </c>
      <c r="K2441" s="106" t="s">
        <v>3356</v>
      </c>
      <c r="L2441" s="106" t="s">
        <v>840</v>
      </c>
      <c r="M2441" s="126"/>
      <c r="N2441" s="124">
        <v>43585</v>
      </c>
      <c r="O2441" s="125" t="s">
        <v>3984</v>
      </c>
      <c r="P2441" s="124">
        <v>43830</v>
      </c>
      <c r="Q2441" s="125" t="s">
        <v>3744</v>
      </c>
      <c r="R2441" s="126"/>
    </row>
    <row r="2442" spans="1:18" s="34" customFormat="1" ht="30" hidden="1" customHeight="1" outlineLevel="4" x14ac:dyDescent="0.25">
      <c r="A2442" s="110">
        <v>232</v>
      </c>
      <c r="B2442" s="121" t="s">
        <v>3262</v>
      </c>
      <c r="C2442" s="106" t="s">
        <v>1123</v>
      </c>
      <c r="D2442" s="122">
        <v>300</v>
      </c>
      <c r="E2442" s="110" t="s">
        <v>724</v>
      </c>
      <c r="F2442" s="122">
        <v>120537</v>
      </c>
      <c r="G2442" s="122">
        <v>113700</v>
      </c>
      <c r="H2442" s="122">
        <v>6837</v>
      </c>
      <c r="I2442" s="123">
        <f t="shared" si="130"/>
        <v>6.0131926121372033E-2</v>
      </c>
      <c r="J2442" s="106" t="s">
        <v>3352</v>
      </c>
      <c r="K2442" s="106" t="s">
        <v>2527</v>
      </c>
      <c r="L2442" s="106" t="s">
        <v>840</v>
      </c>
      <c r="M2442" s="126"/>
      <c r="N2442" s="124">
        <v>43584</v>
      </c>
      <c r="O2442" s="125" t="s">
        <v>3978</v>
      </c>
      <c r="P2442" s="124">
        <v>43830</v>
      </c>
      <c r="Q2442" s="125" t="s">
        <v>3744</v>
      </c>
      <c r="R2442" s="126"/>
    </row>
    <row r="2443" spans="1:18" s="34" customFormat="1" ht="45" hidden="1" customHeight="1" outlineLevel="4" x14ac:dyDescent="0.25">
      <c r="A2443" s="110">
        <v>233</v>
      </c>
      <c r="B2443" s="121" t="s">
        <v>3263</v>
      </c>
      <c r="C2443" s="106" t="s">
        <v>1123</v>
      </c>
      <c r="D2443" s="122">
        <v>43734</v>
      </c>
      <c r="E2443" s="110" t="s">
        <v>724</v>
      </c>
      <c r="F2443" s="122">
        <v>1458528.9000000001</v>
      </c>
      <c r="G2443" s="122">
        <v>690997.2</v>
      </c>
      <c r="H2443" s="122">
        <v>767531.70000000019</v>
      </c>
      <c r="I2443" s="123">
        <f t="shared" si="130"/>
        <v>1.1107594936708864</v>
      </c>
      <c r="J2443" s="106" t="s">
        <v>3352</v>
      </c>
      <c r="K2443" s="106" t="s">
        <v>3357</v>
      </c>
      <c r="L2443" s="106" t="s">
        <v>840</v>
      </c>
      <c r="M2443" s="126"/>
      <c r="N2443" s="124">
        <v>43585</v>
      </c>
      <c r="O2443" s="125" t="s">
        <v>3986</v>
      </c>
      <c r="P2443" s="124">
        <v>43830</v>
      </c>
      <c r="Q2443" s="125" t="s">
        <v>3744</v>
      </c>
      <c r="R2443" s="126"/>
    </row>
    <row r="2444" spans="1:18" ht="30" customHeight="1" outlineLevel="4" x14ac:dyDescent="0.25">
      <c r="A2444" s="110">
        <v>234</v>
      </c>
      <c r="B2444" s="121" t="s">
        <v>3264</v>
      </c>
      <c r="C2444" s="106" t="s">
        <v>1123</v>
      </c>
      <c r="D2444" s="54">
        <v>10</v>
      </c>
      <c r="E2444" s="53" t="s">
        <v>724</v>
      </c>
      <c r="F2444" s="54">
        <v>22321.399999999998</v>
      </c>
      <c r="G2444" s="98"/>
      <c r="H2444" s="98"/>
      <c r="I2444" s="55" t="e">
        <f t="shared" si="130"/>
        <v>#DIV/0!</v>
      </c>
      <c r="J2444" s="56"/>
      <c r="K2444" s="56"/>
      <c r="L2444" s="56" t="s">
        <v>840</v>
      </c>
      <c r="M2444" s="59"/>
    </row>
    <row r="2445" spans="1:18" s="34" customFormat="1" ht="30" hidden="1" customHeight="1" outlineLevel="4" x14ac:dyDescent="0.25">
      <c r="A2445" s="110">
        <v>235</v>
      </c>
      <c r="B2445" s="121" t="s">
        <v>3265</v>
      </c>
      <c r="C2445" s="106" t="s">
        <v>1123</v>
      </c>
      <c r="D2445" s="122">
        <v>2000</v>
      </c>
      <c r="E2445" s="110" t="s">
        <v>724</v>
      </c>
      <c r="F2445" s="122">
        <v>153000</v>
      </c>
      <c r="G2445" s="122">
        <v>148000</v>
      </c>
      <c r="H2445" s="122">
        <v>5000</v>
      </c>
      <c r="I2445" s="123">
        <f t="shared" si="130"/>
        <v>3.3783783783783786E-2</v>
      </c>
      <c r="J2445" s="106" t="s">
        <v>3354</v>
      </c>
      <c r="K2445" s="106" t="s">
        <v>2723</v>
      </c>
      <c r="L2445" s="106" t="s">
        <v>840</v>
      </c>
      <c r="M2445" s="126"/>
      <c r="N2445" s="124">
        <v>43613</v>
      </c>
      <c r="O2445" s="125" t="s">
        <v>4015</v>
      </c>
      <c r="P2445" s="124">
        <v>43830</v>
      </c>
      <c r="Q2445" s="125" t="s">
        <v>3744</v>
      </c>
      <c r="R2445" s="126"/>
    </row>
    <row r="2446" spans="1:18" s="34" customFormat="1" ht="30" hidden="1" customHeight="1" outlineLevel="4" x14ac:dyDescent="0.25">
      <c r="A2446" s="110">
        <v>236</v>
      </c>
      <c r="B2446" s="121" t="s">
        <v>3265</v>
      </c>
      <c r="C2446" s="106" t="s">
        <v>1123</v>
      </c>
      <c r="D2446" s="122">
        <v>500</v>
      </c>
      <c r="E2446" s="110" t="s">
        <v>724</v>
      </c>
      <c r="F2446" s="122">
        <v>80355</v>
      </c>
      <c r="G2446" s="122">
        <v>80000</v>
      </c>
      <c r="H2446" s="122">
        <v>355</v>
      </c>
      <c r="I2446" s="123">
        <f t="shared" si="130"/>
        <v>4.4374999999999996E-3</v>
      </c>
      <c r="J2446" s="106" t="s">
        <v>3352</v>
      </c>
      <c r="K2446" s="106" t="s">
        <v>2527</v>
      </c>
      <c r="L2446" s="106" t="s">
        <v>840</v>
      </c>
      <c r="M2446" s="126"/>
      <c r="N2446" s="124">
        <v>43584</v>
      </c>
      <c r="O2446" s="125" t="s">
        <v>3978</v>
      </c>
      <c r="P2446" s="124">
        <v>43830</v>
      </c>
      <c r="Q2446" s="125" t="s">
        <v>3744</v>
      </c>
      <c r="R2446" s="126"/>
    </row>
    <row r="2447" spans="1:18" s="34" customFormat="1" ht="30" hidden="1" customHeight="1" outlineLevel="4" x14ac:dyDescent="0.25">
      <c r="A2447" s="110">
        <v>237</v>
      </c>
      <c r="B2447" s="121" t="s">
        <v>3265</v>
      </c>
      <c r="C2447" s="106" t="s">
        <v>1123</v>
      </c>
      <c r="D2447" s="122">
        <v>500</v>
      </c>
      <c r="E2447" s="110" t="s">
        <v>724</v>
      </c>
      <c r="F2447" s="122">
        <v>66965</v>
      </c>
      <c r="G2447" s="122">
        <v>64500</v>
      </c>
      <c r="H2447" s="122">
        <v>2465</v>
      </c>
      <c r="I2447" s="123">
        <f t="shared" si="130"/>
        <v>3.8217054263565892E-2</v>
      </c>
      <c r="J2447" s="106" t="s">
        <v>3354</v>
      </c>
      <c r="K2447" s="106" t="s">
        <v>2723</v>
      </c>
      <c r="L2447" s="106" t="s">
        <v>840</v>
      </c>
      <c r="M2447" s="126"/>
      <c r="N2447" s="124">
        <v>43613</v>
      </c>
      <c r="O2447" s="125" t="s">
        <v>4015</v>
      </c>
      <c r="P2447" s="124">
        <v>43830</v>
      </c>
      <c r="Q2447" s="125" t="s">
        <v>3744</v>
      </c>
      <c r="R2447" s="126"/>
    </row>
    <row r="2448" spans="1:18" ht="30" customHeight="1" outlineLevel="4" x14ac:dyDescent="0.25">
      <c r="A2448" s="110">
        <v>238</v>
      </c>
      <c r="B2448" s="121" t="s">
        <v>3266</v>
      </c>
      <c r="C2448" s="106" t="s">
        <v>1123</v>
      </c>
      <c r="D2448" s="54">
        <v>1</v>
      </c>
      <c r="E2448" s="53" t="s">
        <v>724</v>
      </c>
      <c r="F2448" s="54">
        <v>8750</v>
      </c>
      <c r="G2448" s="98"/>
      <c r="H2448" s="98"/>
      <c r="I2448" s="55" t="e">
        <f t="shared" si="130"/>
        <v>#DIV/0!</v>
      </c>
      <c r="J2448" s="56"/>
      <c r="K2448" s="56"/>
      <c r="L2448" s="56" t="s">
        <v>840</v>
      </c>
      <c r="M2448" s="59"/>
    </row>
    <row r="2449" spans="1:18" ht="30" customHeight="1" outlineLevel="4" x14ac:dyDescent="0.25">
      <c r="A2449" s="110">
        <v>239</v>
      </c>
      <c r="B2449" s="121" t="s">
        <v>3267</v>
      </c>
      <c r="C2449" s="106" t="s">
        <v>1123</v>
      </c>
      <c r="D2449" s="54">
        <v>24</v>
      </c>
      <c r="E2449" s="53" t="s">
        <v>724</v>
      </c>
      <c r="F2449" s="54">
        <v>12428.64</v>
      </c>
      <c r="G2449" s="98"/>
      <c r="H2449" s="98"/>
      <c r="I2449" s="55" t="e">
        <f t="shared" si="130"/>
        <v>#DIV/0!</v>
      </c>
      <c r="J2449" s="56"/>
      <c r="K2449" s="56"/>
      <c r="L2449" s="56" t="s">
        <v>840</v>
      </c>
      <c r="M2449" s="59"/>
    </row>
    <row r="2450" spans="1:18" ht="60" customHeight="1" outlineLevel="4" x14ac:dyDescent="0.25">
      <c r="A2450" s="110">
        <v>240</v>
      </c>
      <c r="B2450" s="121" t="s">
        <v>3268</v>
      </c>
      <c r="C2450" s="106" t="s">
        <v>1123</v>
      </c>
      <c r="D2450" s="54">
        <v>500</v>
      </c>
      <c r="E2450" s="53" t="s">
        <v>724</v>
      </c>
      <c r="F2450" s="54">
        <v>633930</v>
      </c>
      <c r="G2450" s="98"/>
      <c r="H2450" s="98"/>
      <c r="I2450" s="55" t="e">
        <f t="shared" si="130"/>
        <v>#DIV/0!</v>
      </c>
      <c r="J2450" s="56"/>
      <c r="K2450" s="56"/>
      <c r="L2450" s="56" t="s">
        <v>840</v>
      </c>
      <c r="M2450" s="59"/>
    </row>
    <row r="2451" spans="1:18" s="34" customFormat="1" ht="30" hidden="1" customHeight="1" outlineLevel="4" x14ac:dyDescent="0.25">
      <c r="A2451" s="110">
        <v>241</v>
      </c>
      <c r="B2451" s="121" t="s">
        <v>3269</v>
      </c>
      <c r="C2451" s="106" t="s">
        <v>1123</v>
      </c>
      <c r="D2451" s="122">
        <v>200</v>
      </c>
      <c r="E2451" s="122" t="s">
        <v>757</v>
      </c>
      <c r="F2451" s="122">
        <v>26786</v>
      </c>
      <c r="G2451" s="122">
        <v>26600</v>
      </c>
      <c r="H2451" s="122">
        <v>186</v>
      </c>
      <c r="I2451" s="123">
        <f t="shared" si="130"/>
        <v>6.9924812030075188E-3</v>
      </c>
      <c r="J2451" s="106" t="s">
        <v>3352</v>
      </c>
      <c r="K2451" s="106" t="s">
        <v>2527</v>
      </c>
      <c r="L2451" s="106" t="s">
        <v>840</v>
      </c>
      <c r="M2451" s="126"/>
      <c r="N2451" s="124">
        <v>43584</v>
      </c>
      <c r="O2451" s="125" t="s">
        <v>3978</v>
      </c>
      <c r="P2451" s="124">
        <v>43830</v>
      </c>
      <c r="Q2451" s="125" t="s">
        <v>3744</v>
      </c>
      <c r="R2451" s="126"/>
    </row>
    <row r="2452" spans="1:18" s="34" customFormat="1" ht="30" hidden="1" customHeight="1" outlineLevel="4" x14ac:dyDescent="0.25">
      <c r="A2452" s="110">
        <v>242</v>
      </c>
      <c r="B2452" s="121" t="s">
        <v>3270</v>
      </c>
      <c r="C2452" s="106" t="s">
        <v>1123</v>
      </c>
      <c r="D2452" s="122">
        <v>150</v>
      </c>
      <c r="E2452" s="110" t="s">
        <v>724</v>
      </c>
      <c r="F2452" s="122">
        <v>401785.5</v>
      </c>
      <c r="G2452" s="122">
        <v>400500</v>
      </c>
      <c r="H2452" s="122">
        <v>1285.5</v>
      </c>
      <c r="I2452" s="123">
        <f t="shared" si="130"/>
        <v>3.2097378277153557E-3</v>
      </c>
      <c r="J2452" s="106" t="s">
        <v>3352</v>
      </c>
      <c r="K2452" s="106" t="s">
        <v>2527</v>
      </c>
      <c r="L2452" s="106" t="s">
        <v>840</v>
      </c>
      <c r="M2452" s="126"/>
      <c r="N2452" s="124">
        <v>43584</v>
      </c>
      <c r="O2452" s="125" t="s">
        <v>3978</v>
      </c>
      <c r="P2452" s="124">
        <v>43830</v>
      </c>
      <c r="Q2452" s="125" t="s">
        <v>3744</v>
      </c>
      <c r="R2452" s="126"/>
    </row>
    <row r="2453" spans="1:18" s="34" customFormat="1" ht="30" hidden="1" customHeight="1" outlineLevel="4" x14ac:dyDescent="0.25">
      <c r="A2453" s="110">
        <v>243</v>
      </c>
      <c r="B2453" s="121" t="s">
        <v>3271</v>
      </c>
      <c r="C2453" s="106" t="s">
        <v>1123</v>
      </c>
      <c r="D2453" s="122">
        <v>700</v>
      </c>
      <c r="E2453" s="122" t="s">
        <v>757</v>
      </c>
      <c r="F2453" s="122">
        <v>62503.000000000007</v>
      </c>
      <c r="G2453" s="122">
        <v>56000</v>
      </c>
      <c r="H2453" s="122">
        <v>6503.0000000000073</v>
      </c>
      <c r="I2453" s="123">
        <f t="shared" si="130"/>
        <v>0.11612500000000013</v>
      </c>
      <c r="J2453" s="106" t="s">
        <v>3352</v>
      </c>
      <c r="K2453" s="106" t="s">
        <v>2527</v>
      </c>
      <c r="L2453" s="106" t="s">
        <v>840</v>
      </c>
      <c r="M2453" s="126"/>
      <c r="N2453" s="124">
        <v>43584</v>
      </c>
      <c r="O2453" s="125" t="s">
        <v>3978</v>
      </c>
      <c r="P2453" s="124">
        <v>43830</v>
      </c>
      <c r="Q2453" s="125" t="s">
        <v>3744</v>
      </c>
      <c r="R2453" s="126"/>
    </row>
    <row r="2454" spans="1:18" ht="30" customHeight="1" outlineLevel="4" x14ac:dyDescent="0.25">
      <c r="A2454" s="110">
        <v>244</v>
      </c>
      <c r="B2454" s="121" t="s">
        <v>3272</v>
      </c>
      <c r="C2454" s="106" t="s">
        <v>1123</v>
      </c>
      <c r="D2454" s="54">
        <v>2</v>
      </c>
      <c r="E2454" s="53" t="s">
        <v>724</v>
      </c>
      <c r="F2454" s="54">
        <v>7821.42</v>
      </c>
      <c r="G2454" s="98"/>
      <c r="H2454" s="98"/>
      <c r="I2454" s="55" t="e">
        <f t="shared" si="130"/>
        <v>#DIV/0!</v>
      </c>
      <c r="J2454" s="56"/>
      <c r="K2454" s="56"/>
      <c r="L2454" s="56" t="s">
        <v>840</v>
      </c>
      <c r="M2454" s="59"/>
    </row>
    <row r="2455" spans="1:18" s="34" customFormat="1" ht="30" hidden="1" customHeight="1" outlineLevel="4" x14ac:dyDescent="0.25">
      <c r="A2455" s="110">
        <v>245</v>
      </c>
      <c r="B2455" s="121" t="s">
        <v>3273</v>
      </c>
      <c r="C2455" s="106" t="s">
        <v>1123</v>
      </c>
      <c r="D2455" s="122">
        <v>105</v>
      </c>
      <c r="E2455" s="110" t="s">
        <v>724</v>
      </c>
      <c r="F2455" s="122">
        <v>84374.85</v>
      </c>
      <c r="G2455" s="122">
        <v>84000</v>
      </c>
      <c r="H2455" s="122">
        <v>374.85000000000582</v>
      </c>
      <c r="I2455" s="123">
        <f t="shared" si="130"/>
        <v>4.4625000000000697E-3</v>
      </c>
      <c r="J2455" s="106" t="s">
        <v>3352</v>
      </c>
      <c r="K2455" s="106" t="s">
        <v>2527</v>
      </c>
      <c r="L2455" s="106" t="s">
        <v>840</v>
      </c>
      <c r="M2455" s="126"/>
      <c r="N2455" s="124">
        <v>43584</v>
      </c>
      <c r="O2455" s="125" t="s">
        <v>3978</v>
      </c>
      <c r="P2455" s="124">
        <v>43830</v>
      </c>
      <c r="Q2455" s="125" t="s">
        <v>3744</v>
      </c>
      <c r="R2455" s="126"/>
    </row>
    <row r="2456" spans="1:18" s="34" customFormat="1" ht="30" hidden="1" customHeight="1" outlineLevel="4" x14ac:dyDescent="0.25">
      <c r="A2456" s="110">
        <v>246</v>
      </c>
      <c r="B2456" s="121" t="s">
        <v>3274</v>
      </c>
      <c r="C2456" s="106" t="s">
        <v>1123</v>
      </c>
      <c r="D2456" s="122">
        <v>1</v>
      </c>
      <c r="E2456" s="110" t="s">
        <v>724</v>
      </c>
      <c r="F2456" s="122">
        <v>14285.71</v>
      </c>
      <c r="G2456" s="122">
        <v>14000</v>
      </c>
      <c r="H2456" s="122">
        <v>285.70999999999913</v>
      </c>
      <c r="I2456" s="123">
        <f t="shared" si="130"/>
        <v>2.0407857142857082E-2</v>
      </c>
      <c r="J2456" s="106" t="s">
        <v>3354</v>
      </c>
      <c r="K2456" s="106" t="s">
        <v>2527</v>
      </c>
      <c r="L2456" s="106" t="s">
        <v>840</v>
      </c>
      <c r="M2456" s="126"/>
      <c r="N2456" s="124">
        <v>43613</v>
      </c>
      <c r="O2456" s="125" t="s">
        <v>4018</v>
      </c>
      <c r="P2456" s="124">
        <v>43830</v>
      </c>
      <c r="Q2456" s="125" t="s">
        <v>3744</v>
      </c>
      <c r="R2456" s="126"/>
    </row>
    <row r="2457" spans="1:18" s="34" customFormat="1" ht="75" hidden="1" customHeight="1" outlineLevel="4" x14ac:dyDescent="0.25">
      <c r="A2457" s="110">
        <v>247</v>
      </c>
      <c r="B2457" s="121" t="s">
        <v>3275</v>
      </c>
      <c r="C2457" s="106" t="s">
        <v>1123</v>
      </c>
      <c r="D2457" s="122">
        <v>3</v>
      </c>
      <c r="E2457" s="110" t="s">
        <v>724</v>
      </c>
      <c r="F2457" s="122">
        <v>33107.129999999997</v>
      </c>
      <c r="G2457" s="122">
        <v>33000</v>
      </c>
      <c r="H2457" s="122">
        <v>107.12999999999738</v>
      </c>
      <c r="I2457" s="123">
        <f t="shared" si="130"/>
        <v>3.2463636363635568E-3</v>
      </c>
      <c r="J2457" s="106" t="s">
        <v>3354</v>
      </c>
      <c r="K2457" s="106" t="s">
        <v>2527</v>
      </c>
      <c r="L2457" s="106" t="s">
        <v>840</v>
      </c>
      <c r="M2457" s="126"/>
      <c r="N2457" s="124">
        <v>43613</v>
      </c>
      <c r="O2457" s="125" t="s">
        <v>4018</v>
      </c>
      <c r="P2457" s="124">
        <v>43830</v>
      </c>
      <c r="Q2457" s="125" t="s">
        <v>3744</v>
      </c>
      <c r="R2457" s="126"/>
    </row>
    <row r="2458" spans="1:18" ht="45" customHeight="1" outlineLevel="4" x14ac:dyDescent="0.25">
      <c r="A2458" s="110">
        <v>248</v>
      </c>
      <c r="B2458" s="121" t="s">
        <v>3276</v>
      </c>
      <c r="C2458" s="106" t="s">
        <v>1123</v>
      </c>
      <c r="D2458" s="54">
        <v>50</v>
      </c>
      <c r="E2458" s="53" t="s">
        <v>724</v>
      </c>
      <c r="F2458" s="54">
        <v>88839.5</v>
      </c>
      <c r="G2458" s="98"/>
      <c r="H2458" s="98"/>
      <c r="I2458" s="55" t="e">
        <f t="shared" si="130"/>
        <v>#DIV/0!</v>
      </c>
      <c r="J2458" s="56"/>
      <c r="K2458" s="56"/>
      <c r="L2458" s="56" t="s">
        <v>840</v>
      </c>
      <c r="M2458" s="59"/>
    </row>
    <row r="2459" spans="1:18" ht="30" customHeight="1" outlineLevel="4" x14ac:dyDescent="0.25">
      <c r="A2459" s="110">
        <v>249</v>
      </c>
      <c r="B2459" s="121" t="s">
        <v>3277</v>
      </c>
      <c r="C2459" s="106" t="s">
        <v>1123</v>
      </c>
      <c r="D2459" s="54">
        <v>50</v>
      </c>
      <c r="E2459" s="53" t="s">
        <v>724</v>
      </c>
      <c r="F2459" s="54">
        <v>88839.5</v>
      </c>
      <c r="G2459" s="98"/>
      <c r="H2459" s="98"/>
      <c r="I2459" s="55" t="e">
        <f t="shared" si="130"/>
        <v>#DIV/0!</v>
      </c>
      <c r="J2459" s="56"/>
      <c r="K2459" s="56"/>
      <c r="L2459" s="56" t="s">
        <v>840</v>
      </c>
      <c r="M2459" s="59"/>
    </row>
    <row r="2460" spans="1:18" s="34" customFormat="1" ht="90" hidden="1" customHeight="1" outlineLevel="4" x14ac:dyDescent="0.25">
      <c r="A2460" s="110">
        <v>250</v>
      </c>
      <c r="B2460" s="121" t="s">
        <v>3278</v>
      </c>
      <c r="C2460" s="106" t="s">
        <v>1123</v>
      </c>
      <c r="D2460" s="122">
        <v>5</v>
      </c>
      <c r="E2460" s="110" t="s">
        <v>724</v>
      </c>
      <c r="F2460" s="122">
        <v>175000</v>
      </c>
      <c r="G2460" s="122">
        <v>174500</v>
      </c>
      <c r="H2460" s="122">
        <v>500</v>
      </c>
      <c r="I2460" s="123">
        <f t="shared" si="130"/>
        <v>2.8653295128939827E-3</v>
      </c>
      <c r="J2460" s="106" t="s">
        <v>3352</v>
      </c>
      <c r="K2460" s="106" t="s">
        <v>3333</v>
      </c>
      <c r="L2460" s="106" t="s">
        <v>840</v>
      </c>
      <c r="M2460" s="126"/>
      <c r="N2460" s="124">
        <v>43579</v>
      </c>
      <c r="O2460" s="125" t="s">
        <v>3928</v>
      </c>
      <c r="P2460" s="124">
        <v>43830</v>
      </c>
      <c r="Q2460" s="125" t="s">
        <v>3744</v>
      </c>
      <c r="R2460" s="126"/>
    </row>
    <row r="2461" spans="1:18" s="34" customFormat="1" ht="90" hidden="1" customHeight="1" outlineLevel="4" x14ac:dyDescent="0.25">
      <c r="A2461" s="110">
        <v>251</v>
      </c>
      <c r="B2461" s="121" t="s">
        <v>3278</v>
      </c>
      <c r="C2461" s="106" t="s">
        <v>1123</v>
      </c>
      <c r="D2461" s="122">
        <v>5</v>
      </c>
      <c r="E2461" s="110" t="s">
        <v>724</v>
      </c>
      <c r="F2461" s="122">
        <v>190000</v>
      </c>
      <c r="G2461" s="122">
        <v>189500</v>
      </c>
      <c r="H2461" s="122">
        <v>500</v>
      </c>
      <c r="I2461" s="123">
        <f t="shared" si="130"/>
        <v>2.6385224274406332E-3</v>
      </c>
      <c r="J2461" s="106" t="s">
        <v>3352</v>
      </c>
      <c r="K2461" s="106" t="s">
        <v>3333</v>
      </c>
      <c r="L2461" s="106" t="s">
        <v>840</v>
      </c>
      <c r="M2461" s="126"/>
      <c r="N2461" s="124">
        <v>43579</v>
      </c>
      <c r="O2461" s="125" t="s">
        <v>3928</v>
      </c>
      <c r="P2461" s="124">
        <v>43830</v>
      </c>
      <c r="Q2461" s="125" t="s">
        <v>3744</v>
      </c>
      <c r="R2461" s="126"/>
    </row>
    <row r="2462" spans="1:18" s="34" customFormat="1" ht="90" hidden="1" customHeight="1" outlineLevel="4" x14ac:dyDescent="0.25">
      <c r="A2462" s="110">
        <v>252</v>
      </c>
      <c r="B2462" s="121" t="s">
        <v>3279</v>
      </c>
      <c r="C2462" s="106" t="s">
        <v>1123</v>
      </c>
      <c r="D2462" s="122">
        <v>5</v>
      </c>
      <c r="E2462" s="110" t="s">
        <v>724</v>
      </c>
      <c r="F2462" s="122">
        <v>175000</v>
      </c>
      <c r="G2462" s="122">
        <v>174500</v>
      </c>
      <c r="H2462" s="122">
        <v>500</v>
      </c>
      <c r="I2462" s="123">
        <f t="shared" si="130"/>
        <v>2.8653295128939827E-3</v>
      </c>
      <c r="J2462" s="106" t="s">
        <v>3352</v>
      </c>
      <c r="K2462" s="106" t="s">
        <v>3333</v>
      </c>
      <c r="L2462" s="106" t="s">
        <v>840</v>
      </c>
      <c r="M2462" s="126"/>
      <c r="N2462" s="124">
        <v>43579</v>
      </c>
      <c r="O2462" s="125" t="s">
        <v>3928</v>
      </c>
      <c r="P2462" s="124">
        <v>43830</v>
      </c>
      <c r="Q2462" s="125" t="s">
        <v>3744</v>
      </c>
      <c r="R2462" s="126"/>
    </row>
    <row r="2463" spans="1:18" s="34" customFormat="1" ht="90" hidden="1" customHeight="1" outlineLevel="4" x14ac:dyDescent="0.25">
      <c r="A2463" s="110">
        <v>253</v>
      </c>
      <c r="B2463" s="121" t="s">
        <v>3279</v>
      </c>
      <c r="C2463" s="106" t="s">
        <v>1123</v>
      </c>
      <c r="D2463" s="122">
        <v>5</v>
      </c>
      <c r="E2463" s="110" t="s">
        <v>724</v>
      </c>
      <c r="F2463" s="122">
        <v>190000</v>
      </c>
      <c r="G2463" s="122">
        <v>189500</v>
      </c>
      <c r="H2463" s="122">
        <v>500</v>
      </c>
      <c r="I2463" s="123">
        <f t="shared" si="130"/>
        <v>2.6385224274406332E-3</v>
      </c>
      <c r="J2463" s="106" t="s">
        <v>3352</v>
      </c>
      <c r="K2463" s="106" t="s">
        <v>3333</v>
      </c>
      <c r="L2463" s="106" t="s">
        <v>840</v>
      </c>
      <c r="M2463" s="126"/>
      <c r="N2463" s="124">
        <v>43579</v>
      </c>
      <c r="O2463" s="125" t="s">
        <v>3928</v>
      </c>
      <c r="P2463" s="124">
        <v>43830</v>
      </c>
      <c r="Q2463" s="125" t="s">
        <v>3744</v>
      </c>
      <c r="R2463" s="126"/>
    </row>
    <row r="2464" spans="1:18" s="34" customFormat="1" ht="45" hidden="1" customHeight="1" outlineLevel="4" x14ac:dyDescent="0.25">
      <c r="A2464" s="110">
        <v>254</v>
      </c>
      <c r="B2464" s="121" t="s">
        <v>3280</v>
      </c>
      <c r="C2464" s="106" t="s">
        <v>1123</v>
      </c>
      <c r="D2464" s="122">
        <v>10</v>
      </c>
      <c r="E2464" s="110" t="s">
        <v>724</v>
      </c>
      <c r="F2464" s="122">
        <v>161053.79999999999</v>
      </c>
      <c r="G2464" s="122">
        <v>159000</v>
      </c>
      <c r="H2464" s="122">
        <v>2053.7999999999884</v>
      </c>
      <c r="I2464" s="123">
        <f t="shared" si="130"/>
        <v>1.2916981132075398E-2</v>
      </c>
      <c r="J2464" s="106" t="s">
        <v>3352</v>
      </c>
      <c r="K2464" s="106" t="s">
        <v>3333</v>
      </c>
      <c r="L2464" s="106" t="s">
        <v>840</v>
      </c>
      <c r="M2464" s="126"/>
      <c r="N2464" s="124">
        <v>43579</v>
      </c>
      <c r="O2464" s="125" t="s">
        <v>3928</v>
      </c>
      <c r="P2464" s="124">
        <v>43830</v>
      </c>
      <c r="Q2464" s="125" t="s">
        <v>3744</v>
      </c>
      <c r="R2464" s="126"/>
    </row>
    <row r="2465" spans="1:18" s="34" customFormat="1" ht="45" hidden="1" customHeight="1" outlineLevel="4" x14ac:dyDescent="0.25">
      <c r="A2465" s="110">
        <v>255</v>
      </c>
      <c r="B2465" s="121" t="s">
        <v>3281</v>
      </c>
      <c r="C2465" s="106" t="s">
        <v>1123</v>
      </c>
      <c r="D2465" s="122">
        <v>10</v>
      </c>
      <c r="E2465" s="110" t="s">
        <v>724</v>
      </c>
      <c r="F2465" s="122">
        <v>161053.79999999999</v>
      </c>
      <c r="G2465" s="122">
        <v>159000</v>
      </c>
      <c r="H2465" s="122">
        <v>2053.7999999999884</v>
      </c>
      <c r="I2465" s="123">
        <f t="shared" si="130"/>
        <v>1.2916981132075398E-2</v>
      </c>
      <c r="J2465" s="106" t="s">
        <v>3352</v>
      </c>
      <c r="K2465" s="106" t="s">
        <v>3333</v>
      </c>
      <c r="L2465" s="106" t="s">
        <v>840</v>
      </c>
      <c r="M2465" s="126"/>
      <c r="N2465" s="124">
        <v>43579</v>
      </c>
      <c r="O2465" s="125" t="s">
        <v>3928</v>
      </c>
      <c r="P2465" s="124">
        <v>43830</v>
      </c>
      <c r="Q2465" s="125" t="s">
        <v>3744</v>
      </c>
      <c r="R2465" s="126"/>
    </row>
    <row r="2466" spans="1:18" s="34" customFormat="1" ht="60" hidden="1" customHeight="1" outlineLevel="4" x14ac:dyDescent="0.25">
      <c r="A2466" s="110">
        <v>256</v>
      </c>
      <c r="B2466" s="121" t="s">
        <v>3282</v>
      </c>
      <c r="C2466" s="106" t="s">
        <v>1123</v>
      </c>
      <c r="D2466" s="122">
        <v>10</v>
      </c>
      <c r="E2466" s="110" t="s">
        <v>724</v>
      </c>
      <c r="F2466" s="122">
        <v>180293.5</v>
      </c>
      <c r="G2466" s="122">
        <v>149000</v>
      </c>
      <c r="H2466" s="122">
        <v>31293.5</v>
      </c>
      <c r="I2466" s="123">
        <f t="shared" si="130"/>
        <v>0.21002348993288592</v>
      </c>
      <c r="J2466" s="106" t="s">
        <v>3352</v>
      </c>
      <c r="K2466" s="106" t="s">
        <v>3333</v>
      </c>
      <c r="L2466" s="106" t="s">
        <v>840</v>
      </c>
      <c r="M2466" s="126"/>
      <c r="N2466" s="124">
        <v>43579</v>
      </c>
      <c r="O2466" s="125" t="s">
        <v>3928</v>
      </c>
      <c r="P2466" s="124">
        <v>43830</v>
      </c>
      <c r="Q2466" s="125" t="s">
        <v>3744</v>
      </c>
      <c r="R2466" s="126"/>
    </row>
    <row r="2467" spans="1:18" ht="45" customHeight="1" outlineLevel="4" x14ac:dyDescent="0.25">
      <c r="A2467" s="110">
        <v>257</v>
      </c>
      <c r="B2467" s="121" t="s">
        <v>3283</v>
      </c>
      <c r="C2467" s="106" t="s">
        <v>1123</v>
      </c>
      <c r="D2467" s="54">
        <v>10</v>
      </c>
      <c r="E2467" s="53" t="s">
        <v>724</v>
      </c>
      <c r="F2467" s="54">
        <v>401785.7</v>
      </c>
      <c r="G2467" s="98"/>
      <c r="H2467" s="98"/>
      <c r="I2467" s="55" t="e">
        <f t="shared" si="130"/>
        <v>#DIV/0!</v>
      </c>
      <c r="J2467" s="56"/>
      <c r="K2467" s="56"/>
      <c r="L2467" s="56" t="s">
        <v>840</v>
      </c>
      <c r="M2467" s="59"/>
    </row>
    <row r="2468" spans="1:18" s="34" customFormat="1" ht="30" hidden="1" customHeight="1" outlineLevel="4" x14ac:dyDescent="0.25">
      <c r="A2468" s="110">
        <v>258</v>
      </c>
      <c r="B2468" s="121" t="s">
        <v>3284</v>
      </c>
      <c r="C2468" s="106" t="s">
        <v>1123</v>
      </c>
      <c r="D2468" s="122">
        <v>2</v>
      </c>
      <c r="E2468" s="110" t="s">
        <v>724</v>
      </c>
      <c r="F2468" s="122">
        <v>26767.86</v>
      </c>
      <c r="G2468" s="122">
        <f>28873.6-14436.8</f>
        <v>14436.8</v>
      </c>
      <c r="H2468" s="122">
        <f>F2468-G2468</f>
        <v>12331.060000000001</v>
      </c>
      <c r="I2468" s="123">
        <f t="shared" ref="I2468:I2508" si="132">H2468/G2468</f>
        <v>0.85414080682699778</v>
      </c>
      <c r="J2468" s="106" t="s">
        <v>4016</v>
      </c>
      <c r="K2468" s="106" t="s">
        <v>2536</v>
      </c>
      <c r="L2468" s="106" t="s">
        <v>840</v>
      </c>
      <c r="M2468" s="126"/>
      <c r="N2468" s="124">
        <v>43613</v>
      </c>
      <c r="O2468" s="125" t="s">
        <v>4017</v>
      </c>
      <c r="P2468" s="124">
        <v>43830</v>
      </c>
      <c r="Q2468" s="125" t="s">
        <v>3744</v>
      </c>
      <c r="R2468" s="126"/>
    </row>
    <row r="2469" spans="1:18" s="34" customFormat="1" ht="45" hidden="1" customHeight="1" outlineLevel="4" x14ac:dyDescent="0.25">
      <c r="A2469" s="110">
        <v>259</v>
      </c>
      <c r="B2469" s="121" t="s">
        <v>3285</v>
      </c>
      <c r="C2469" s="106" t="s">
        <v>1123</v>
      </c>
      <c r="D2469" s="122">
        <v>200</v>
      </c>
      <c r="E2469" s="110" t="s">
        <v>724</v>
      </c>
      <c r="F2469" s="122">
        <v>93090</v>
      </c>
      <c r="G2469" s="122">
        <v>76800</v>
      </c>
      <c r="H2469" s="122">
        <v>16290</v>
      </c>
      <c r="I2469" s="123">
        <f t="shared" si="132"/>
        <v>0.21210937499999999</v>
      </c>
      <c r="J2469" s="106" t="s">
        <v>3352</v>
      </c>
      <c r="K2469" s="106" t="s">
        <v>3358</v>
      </c>
      <c r="L2469" s="106" t="s">
        <v>840</v>
      </c>
      <c r="M2469" s="126"/>
      <c r="N2469" s="124">
        <v>43584</v>
      </c>
      <c r="O2469" s="125" t="s">
        <v>3974</v>
      </c>
      <c r="P2469" s="124">
        <v>43830</v>
      </c>
      <c r="Q2469" s="125" t="s">
        <v>3744</v>
      </c>
      <c r="R2469" s="126"/>
    </row>
    <row r="2470" spans="1:18" s="34" customFormat="1" ht="30" hidden="1" customHeight="1" outlineLevel="4" x14ac:dyDescent="0.25">
      <c r="A2470" s="110">
        <v>260</v>
      </c>
      <c r="B2470" s="121" t="s">
        <v>3286</v>
      </c>
      <c r="C2470" s="106" t="s">
        <v>1123</v>
      </c>
      <c r="D2470" s="122">
        <v>1500</v>
      </c>
      <c r="E2470" s="122" t="s">
        <v>757</v>
      </c>
      <c r="F2470" s="122">
        <v>293265</v>
      </c>
      <c r="G2470" s="122">
        <v>285000</v>
      </c>
      <c r="H2470" s="122">
        <v>8265</v>
      </c>
      <c r="I2470" s="123">
        <f t="shared" si="132"/>
        <v>2.9000000000000001E-2</v>
      </c>
      <c r="J2470" s="106" t="s">
        <v>3354</v>
      </c>
      <c r="K2470" s="106" t="s">
        <v>2722</v>
      </c>
      <c r="L2470" s="106" t="s">
        <v>840</v>
      </c>
      <c r="M2470" s="126"/>
      <c r="N2470" s="124">
        <v>43614</v>
      </c>
      <c r="O2470" s="125" t="s">
        <v>4013</v>
      </c>
      <c r="P2470" s="124">
        <v>43830</v>
      </c>
      <c r="Q2470" s="125" t="s">
        <v>3744</v>
      </c>
      <c r="R2470" s="126"/>
    </row>
    <row r="2471" spans="1:18" ht="30" customHeight="1" outlineLevel="4" x14ac:dyDescent="0.25">
      <c r="A2471" s="110">
        <v>261</v>
      </c>
      <c r="B2471" s="121" t="s">
        <v>3287</v>
      </c>
      <c r="C2471" s="106" t="s">
        <v>1123</v>
      </c>
      <c r="D2471" s="54">
        <v>30</v>
      </c>
      <c r="E2471" s="53" t="s">
        <v>724</v>
      </c>
      <c r="F2471" s="54">
        <v>57375</v>
      </c>
      <c r="G2471" s="98"/>
      <c r="H2471" s="98"/>
      <c r="I2471" s="55" t="e">
        <f t="shared" si="132"/>
        <v>#DIV/0!</v>
      </c>
      <c r="J2471" s="56"/>
      <c r="K2471" s="56"/>
      <c r="L2471" s="56" t="s">
        <v>840</v>
      </c>
      <c r="M2471" s="59"/>
    </row>
    <row r="2472" spans="1:18" ht="30" customHeight="1" outlineLevel="4" x14ac:dyDescent="0.25">
      <c r="A2472" s="110">
        <v>262</v>
      </c>
      <c r="B2472" s="121" t="s">
        <v>3288</v>
      </c>
      <c r="C2472" s="106" t="s">
        <v>1123</v>
      </c>
      <c r="D2472" s="54">
        <v>1</v>
      </c>
      <c r="E2472" s="53" t="s">
        <v>724</v>
      </c>
      <c r="F2472" s="54">
        <v>56875</v>
      </c>
      <c r="G2472" s="98"/>
      <c r="H2472" s="98"/>
      <c r="I2472" s="55" t="e">
        <f t="shared" si="132"/>
        <v>#DIV/0!</v>
      </c>
      <c r="J2472" s="56"/>
      <c r="K2472" s="56"/>
      <c r="L2472" s="56" t="s">
        <v>840</v>
      </c>
      <c r="M2472" s="59"/>
    </row>
    <row r="2473" spans="1:18" ht="30" customHeight="1" outlineLevel="4" x14ac:dyDescent="0.25">
      <c r="A2473" s="110">
        <v>263</v>
      </c>
      <c r="B2473" s="121" t="s">
        <v>3289</v>
      </c>
      <c r="C2473" s="106" t="s">
        <v>1123</v>
      </c>
      <c r="D2473" s="54">
        <v>1</v>
      </c>
      <c r="E2473" s="53" t="s">
        <v>724</v>
      </c>
      <c r="F2473" s="54">
        <v>7053.57</v>
      </c>
      <c r="G2473" s="98"/>
      <c r="H2473" s="98"/>
      <c r="I2473" s="55" t="e">
        <f t="shared" si="132"/>
        <v>#DIV/0!</v>
      </c>
      <c r="J2473" s="56"/>
      <c r="K2473" s="56"/>
      <c r="L2473" s="56" t="s">
        <v>840</v>
      </c>
      <c r="M2473" s="59"/>
    </row>
    <row r="2474" spans="1:18" s="34" customFormat="1" ht="45" hidden="1" customHeight="1" outlineLevel="4" x14ac:dyDescent="0.25">
      <c r="A2474" s="110">
        <v>264</v>
      </c>
      <c r="B2474" s="121" t="s">
        <v>3290</v>
      </c>
      <c r="C2474" s="106" t="s">
        <v>1123</v>
      </c>
      <c r="D2474" s="122">
        <v>100</v>
      </c>
      <c r="E2474" s="110" t="s">
        <v>724</v>
      </c>
      <c r="F2474" s="122">
        <v>535714</v>
      </c>
      <c r="G2474" s="122">
        <f>492800-4928</f>
        <v>487872</v>
      </c>
      <c r="H2474" s="122">
        <f>F2474-G2474</f>
        <v>47842</v>
      </c>
      <c r="I2474" s="123">
        <f t="shared" si="132"/>
        <v>9.8062606585333861E-2</v>
      </c>
      <c r="J2474" s="106" t="s">
        <v>4016</v>
      </c>
      <c r="K2474" s="106" t="s">
        <v>2536</v>
      </c>
      <c r="L2474" s="106" t="s">
        <v>840</v>
      </c>
      <c r="M2474" s="126"/>
      <c r="N2474" s="124">
        <v>43613</v>
      </c>
      <c r="O2474" s="125" t="s">
        <v>4017</v>
      </c>
      <c r="P2474" s="124">
        <v>43830</v>
      </c>
      <c r="Q2474" s="125" t="s">
        <v>3744</v>
      </c>
      <c r="R2474" s="126"/>
    </row>
    <row r="2475" spans="1:18" ht="45" customHeight="1" outlineLevel="4" x14ac:dyDescent="0.25">
      <c r="A2475" s="110">
        <v>265</v>
      </c>
      <c r="B2475" s="121" t="s">
        <v>3291</v>
      </c>
      <c r="C2475" s="106" t="s">
        <v>1123</v>
      </c>
      <c r="D2475" s="54">
        <v>4</v>
      </c>
      <c r="E2475" s="53" t="s">
        <v>724</v>
      </c>
      <c r="F2475" s="54">
        <v>16071.44</v>
      </c>
      <c r="G2475" s="98"/>
      <c r="H2475" s="98"/>
      <c r="I2475" s="55" t="e">
        <f t="shared" si="132"/>
        <v>#DIV/0!</v>
      </c>
      <c r="J2475" s="56"/>
      <c r="K2475" s="56"/>
      <c r="L2475" s="56" t="s">
        <v>840</v>
      </c>
      <c r="M2475" s="59"/>
    </row>
    <row r="2476" spans="1:18" ht="30" customHeight="1" outlineLevel="4" x14ac:dyDescent="0.25">
      <c r="A2476" s="110">
        <v>266</v>
      </c>
      <c r="B2476" s="121" t="s">
        <v>3292</v>
      </c>
      <c r="C2476" s="106" t="s">
        <v>1123</v>
      </c>
      <c r="D2476" s="54">
        <v>3</v>
      </c>
      <c r="E2476" s="53" t="s">
        <v>724</v>
      </c>
      <c r="F2476" s="54">
        <v>80357.13</v>
      </c>
      <c r="G2476" s="98"/>
      <c r="H2476" s="98"/>
      <c r="I2476" s="55" t="e">
        <f t="shared" si="132"/>
        <v>#DIV/0!</v>
      </c>
      <c r="J2476" s="56"/>
      <c r="K2476" s="56"/>
      <c r="L2476" s="56" t="s">
        <v>840</v>
      </c>
      <c r="M2476" s="59"/>
    </row>
    <row r="2477" spans="1:18" s="34" customFormat="1" ht="30" hidden="1" customHeight="1" outlineLevel="4" x14ac:dyDescent="0.25">
      <c r="A2477" s="110">
        <v>267</v>
      </c>
      <c r="B2477" s="121" t="s">
        <v>3293</v>
      </c>
      <c r="C2477" s="106" t="s">
        <v>1123</v>
      </c>
      <c r="D2477" s="122">
        <v>29</v>
      </c>
      <c r="E2477" s="110" t="s">
        <v>724</v>
      </c>
      <c r="F2477" s="122">
        <v>98392.94</v>
      </c>
      <c r="G2477" s="122">
        <v>98310</v>
      </c>
      <c r="H2477" s="122">
        <v>82.940000000002328</v>
      </c>
      <c r="I2477" s="123">
        <f t="shared" si="132"/>
        <v>8.4365781710916824E-4</v>
      </c>
      <c r="J2477" s="106" t="s">
        <v>3352</v>
      </c>
      <c r="K2477" s="106" t="s">
        <v>2527</v>
      </c>
      <c r="L2477" s="106" t="s">
        <v>840</v>
      </c>
      <c r="M2477" s="126"/>
      <c r="N2477" s="124">
        <v>43584</v>
      </c>
      <c r="O2477" s="125" t="s">
        <v>3978</v>
      </c>
      <c r="P2477" s="124">
        <v>43830</v>
      </c>
      <c r="Q2477" s="125" t="s">
        <v>3744</v>
      </c>
      <c r="R2477" s="126"/>
    </row>
    <row r="2478" spans="1:18" s="34" customFormat="1" ht="30" hidden="1" customHeight="1" outlineLevel="4" x14ac:dyDescent="0.25">
      <c r="A2478" s="110">
        <v>268</v>
      </c>
      <c r="B2478" s="121" t="s">
        <v>3294</v>
      </c>
      <c r="C2478" s="106" t="s">
        <v>1123</v>
      </c>
      <c r="D2478" s="122">
        <v>60</v>
      </c>
      <c r="E2478" s="110" t="s">
        <v>724</v>
      </c>
      <c r="F2478" s="122">
        <v>5328600</v>
      </c>
      <c r="G2478" s="122">
        <v>4999980</v>
      </c>
      <c r="H2478" s="122">
        <v>328620</v>
      </c>
      <c r="I2478" s="123">
        <f t="shared" si="132"/>
        <v>6.5724262897051591E-2</v>
      </c>
      <c r="J2478" s="106" t="s">
        <v>3352</v>
      </c>
      <c r="K2478" s="106" t="s">
        <v>906</v>
      </c>
      <c r="L2478" s="106" t="s">
        <v>840</v>
      </c>
      <c r="M2478" s="126"/>
      <c r="N2478" s="171">
        <v>43585</v>
      </c>
      <c r="O2478" s="125" t="s">
        <v>3985</v>
      </c>
      <c r="P2478" s="124">
        <v>43830</v>
      </c>
      <c r="Q2478" s="125" t="s">
        <v>3744</v>
      </c>
      <c r="R2478" s="126"/>
    </row>
    <row r="2479" spans="1:18" s="34" customFormat="1" ht="30" hidden="1" customHeight="1" outlineLevel="4" x14ac:dyDescent="0.25">
      <c r="A2479" s="110">
        <v>269</v>
      </c>
      <c r="B2479" s="121" t="s">
        <v>3295</v>
      </c>
      <c r="C2479" s="106" t="s">
        <v>1123</v>
      </c>
      <c r="D2479" s="122">
        <v>2</v>
      </c>
      <c r="E2479" s="110" t="s">
        <v>724</v>
      </c>
      <c r="F2479" s="122">
        <v>26785.72</v>
      </c>
      <c r="G2479" s="122">
        <v>26780</v>
      </c>
      <c r="H2479" s="122">
        <v>5.7200000000011642</v>
      </c>
      <c r="I2479" s="123">
        <f t="shared" si="132"/>
        <v>2.135922330097522E-4</v>
      </c>
      <c r="J2479" s="106" t="s">
        <v>3352</v>
      </c>
      <c r="K2479" s="106" t="s">
        <v>2527</v>
      </c>
      <c r="L2479" s="106" t="s">
        <v>840</v>
      </c>
      <c r="M2479" s="126"/>
      <c r="N2479" s="124">
        <v>43584</v>
      </c>
      <c r="O2479" s="125" t="s">
        <v>3978</v>
      </c>
      <c r="P2479" s="124">
        <v>43830</v>
      </c>
      <c r="Q2479" s="125" t="s">
        <v>3744</v>
      </c>
      <c r="R2479" s="126"/>
    </row>
    <row r="2480" spans="1:18" s="34" customFormat="1" ht="45" hidden="1" customHeight="1" outlineLevel="4" x14ac:dyDescent="0.25">
      <c r="A2480" s="110">
        <v>270</v>
      </c>
      <c r="B2480" s="121" t="s">
        <v>3296</v>
      </c>
      <c r="C2480" s="106" t="s">
        <v>1123</v>
      </c>
      <c r="D2480" s="122">
        <v>4160</v>
      </c>
      <c r="E2480" s="110" t="s">
        <v>724</v>
      </c>
      <c r="F2480" s="122">
        <v>1300000</v>
      </c>
      <c r="G2480" s="122">
        <v>665600</v>
      </c>
      <c r="H2480" s="122">
        <v>634400</v>
      </c>
      <c r="I2480" s="123">
        <f t="shared" si="132"/>
        <v>0.953125</v>
      </c>
      <c r="J2480" s="106" t="s">
        <v>3352</v>
      </c>
      <c r="K2480" s="106" t="s">
        <v>3332</v>
      </c>
      <c r="L2480" s="106" t="s">
        <v>840</v>
      </c>
      <c r="M2480" s="126"/>
      <c r="N2480" s="124">
        <v>43584</v>
      </c>
      <c r="O2480" s="125" t="s">
        <v>3976</v>
      </c>
      <c r="P2480" s="124">
        <v>43830</v>
      </c>
      <c r="Q2480" s="125" t="s">
        <v>3744</v>
      </c>
      <c r="R2480" s="126"/>
    </row>
    <row r="2481" spans="1:18" s="34" customFormat="1" ht="45" hidden="1" customHeight="1" outlineLevel="4" x14ac:dyDescent="0.25">
      <c r="A2481" s="110">
        <v>271</v>
      </c>
      <c r="B2481" s="121" t="s">
        <v>3297</v>
      </c>
      <c r="C2481" s="106" t="s">
        <v>1123</v>
      </c>
      <c r="D2481" s="122">
        <v>25</v>
      </c>
      <c r="E2481" s="110" t="s">
        <v>724</v>
      </c>
      <c r="F2481" s="122">
        <v>178571.5</v>
      </c>
      <c r="G2481" s="122">
        <v>178550</v>
      </c>
      <c r="H2481" s="122">
        <v>21.5</v>
      </c>
      <c r="I2481" s="123">
        <f t="shared" si="132"/>
        <v>1.2041444973396807E-4</v>
      </c>
      <c r="J2481" s="106" t="s">
        <v>3352</v>
      </c>
      <c r="K2481" s="106" t="s">
        <v>2534</v>
      </c>
      <c r="L2481" s="106" t="s">
        <v>840</v>
      </c>
      <c r="M2481" s="126"/>
      <c r="N2481" s="124">
        <v>43579</v>
      </c>
      <c r="O2481" s="125" t="s">
        <v>3927</v>
      </c>
      <c r="P2481" s="124">
        <v>43830</v>
      </c>
      <c r="Q2481" s="125" t="s">
        <v>3744</v>
      </c>
      <c r="R2481" s="126"/>
    </row>
    <row r="2482" spans="1:18" s="34" customFormat="1" ht="30" hidden="1" customHeight="1" outlineLevel="4" x14ac:dyDescent="0.25">
      <c r="A2482" s="110">
        <v>272</v>
      </c>
      <c r="B2482" s="121" t="s">
        <v>3298</v>
      </c>
      <c r="C2482" s="106" t="s">
        <v>1123</v>
      </c>
      <c r="D2482" s="122">
        <v>2</v>
      </c>
      <c r="E2482" s="110" t="s">
        <v>724</v>
      </c>
      <c r="F2482" s="122">
        <v>41669.64</v>
      </c>
      <c r="G2482" s="122">
        <v>40000</v>
      </c>
      <c r="H2482" s="122">
        <v>1669.6399999999994</v>
      </c>
      <c r="I2482" s="123">
        <f t="shared" si="132"/>
        <v>4.1740999999999986E-2</v>
      </c>
      <c r="J2482" s="106" t="s">
        <v>3354</v>
      </c>
      <c r="K2482" s="106" t="s">
        <v>2527</v>
      </c>
      <c r="L2482" s="106" t="s">
        <v>840</v>
      </c>
      <c r="M2482" s="126"/>
      <c r="N2482" s="124">
        <v>43613</v>
      </c>
      <c r="O2482" s="125" t="s">
        <v>4018</v>
      </c>
      <c r="P2482" s="124">
        <v>43830</v>
      </c>
      <c r="Q2482" s="125" t="s">
        <v>3744</v>
      </c>
      <c r="R2482" s="126"/>
    </row>
    <row r="2483" spans="1:18" ht="45" customHeight="1" outlineLevel="4" x14ac:dyDescent="0.25">
      <c r="A2483" s="110">
        <v>273</v>
      </c>
      <c r="B2483" s="121" t="s">
        <v>3299</v>
      </c>
      <c r="C2483" s="106" t="s">
        <v>1123</v>
      </c>
      <c r="D2483" s="54">
        <v>1000</v>
      </c>
      <c r="E2483" s="53" t="s">
        <v>724</v>
      </c>
      <c r="F2483" s="54">
        <v>14290</v>
      </c>
      <c r="G2483" s="98"/>
      <c r="H2483" s="98"/>
      <c r="I2483" s="55" t="e">
        <f t="shared" si="132"/>
        <v>#DIV/0!</v>
      </c>
      <c r="J2483" s="56"/>
      <c r="K2483" s="56"/>
      <c r="L2483" s="56" t="s">
        <v>840</v>
      </c>
      <c r="M2483" s="59"/>
    </row>
    <row r="2484" spans="1:18" ht="60" customHeight="1" outlineLevel="4" x14ac:dyDescent="0.25">
      <c r="A2484" s="110">
        <v>274</v>
      </c>
      <c r="B2484" s="121" t="s">
        <v>3300</v>
      </c>
      <c r="C2484" s="106" t="s">
        <v>1123</v>
      </c>
      <c r="D2484" s="54">
        <v>10</v>
      </c>
      <c r="E2484" s="53" t="s">
        <v>4237</v>
      </c>
      <c r="F2484" s="54">
        <v>1418</v>
      </c>
      <c r="G2484" s="98"/>
      <c r="H2484" s="98"/>
      <c r="I2484" s="55" t="e">
        <f t="shared" si="132"/>
        <v>#DIV/0!</v>
      </c>
      <c r="J2484" s="56"/>
      <c r="K2484" s="56"/>
      <c r="L2484" s="56" t="s">
        <v>840</v>
      </c>
      <c r="M2484" s="59"/>
    </row>
    <row r="2485" spans="1:18" s="34" customFormat="1" ht="30" hidden="1" customHeight="1" outlineLevel="4" x14ac:dyDescent="0.25">
      <c r="A2485" s="110">
        <v>275</v>
      </c>
      <c r="B2485" s="121" t="s">
        <v>3301</v>
      </c>
      <c r="C2485" s="106" t="s">
        <v>1123</v>
      </c>
      <c r="D2485" s="122">
        <v>25</v>
      </c>
      <c r="E2485" s="110" t="s">
        <v>724</v>
      </c>
      <c r="F2485" s="122">
        <v>2365</v>
      </c>
      <c r="G2485" s="122">
        <v>2350</v>
      </c>
      <c r="H2485" s="122">
        <v>15</v>
      </c>
      <c r="I2485" s="123">
        <f t="shared" si="132"/>
        <v>6.382978723404255E-3</v>
      </c>
      <c r="J2485" s="106" t="s">
        <v>3352</v>
      </c>
      <c r="K2485" s="106" t="s">
        <v>2527</v>
      </c>
      <c r="L2485" s="106" t="s">
        <v>840</v>
      </c>
      <c r="M2485" s="126"/>
      <c r="N2485" s="124">
        <v>43584</v>
      </c>
      <c r="O2485" s="125" t="s">
        <v>3978</v>
      </c>
      <c r="P2485" s="124">
        <v>43830</v>
      </c>
      <c r="Q2485" s="125" t="s">
        <v>3744</v>
      </c>
      <c r="R2485" s="126"/>
    </row>
    <row r="2486" spans="1:18" s="34" customFormat="1" ht="30" hidden="1" customHeight="1" outlineLevel="4" x14ac:dyDescent="0.25">
      <c r="A2486" s="110">
        <v>276</v>
      </c>
      <c r="B2486" s="121" t="s">
        <v>3302</v>
      </c>
      <c r="C2486" s="106" t="s">
        <v>1123</v>
      </c>
      <c r="D2486" s="122">
        <v>25</v>
      </c>
      <c r="E2486" s="110" t="s">
        <v>724</v>
      </c>
      <c r="F2486" s="122">
        <v>2365</v>
      </c>
      <c r="G2486" s="122">
        <v>2350</v>
      </c>
      <c r="H2486" s="122">
        <v>15</v>
      </c>
      <c r="I2486" s="123">
        <f t="shared" si="132"/>
        <v>6.382978723404255E-3</v>
      </c>
      <c r="J2486" s="106" t="s">
        <v>3352</v>
      </c>
      <c r="K2486" s="106" t="s">
        <v>2527</v>
      </c>
      <c r="L2486" s="106" t="s">
        <v>840</v>
      </c>
      <c r="M2486" s="126"/>
      <c r="N2486" s="124">
        <v>43584</v>
      </c>
      <c r="O2486" s="125" t="s">
        <v>3978</v>
      </c>
      <c r="P2486" s="124">
        <v>43830</v>
      </c>
      <c r="Q2486" s="125" t="s">
        <v>3744</v>
      </c>
      <c r="R2486" s="126"/>
    </row>
    <row r="2487" spans="1:18" s="34" customFormat="1" ht="60" hidden="1" customHeight="1" outlineLevel="4" x14ac:dyDescent="0.25">
      <c r="A2487" s="110">
        <v>277</v>
      </c>
      <c r="B2487" s="121" t="s">
        <v>3303</v>
      </c>
      <c r="C2487" s="106" t="s">
        <v>1123</v>
      </c>
      <c r="D2487" s="122">
        <v>25</v>
      </c>
      <c r="E2487" s="110" t="s">
        <v>724</v>
      </c>
      <c r="F2487" s="122">
        <v>6575</v>
      </c>
      <c r="G2487" s="122">
        <v>6575</v>
      </c>
      <c r="H2487" s="122">
        <v>0</v>
      </c>
      <c r="I2487" s="123">
        <f t="shared" si="132"/>
        <v>0</v>
      </c>
      <c r="J2487" s="106" t="s">
        <v>3352</v>
      </c>
      <c r="K2487" s="106" t="s">
        <v>2527</v>
      </c>
      <c r="L2487" s="106" t="s">
        <v>840</v>
      </c>
      <c r="M2487" s="126"/>
      <c r="N2487" s="124">
        <v>43584</v>
      </c>
      <c r="O2487" s="125" t="s">
        <v>3978</v>
      </c>
      <c r="P2487" s="124">
        <v>43830</v>
      </c>
      <c r="Q2487" s="125" t="s">
        <v>3744</v>
      </c>
      <c r="R2487" s="126"/>
    </row>
    <row r="2488" spans="1:18" s="34" customFormat="1" ht="60" hidden="1" customHeight="1" outlineLevel="4" x14ac:dyDescent="0.25">
      <c r="A2488" s="110">
        <v>278</v>
      </c>
      <c r="B2488" s="121" t="s">
        <v>3304</v>
      </c>
      <c r="C2488" s="106" t="s">
        <v>1123</v>
      </c>
      <c r="D2488" s="122">
        <v>25</v>
      </c>
      <c r="E2488" s="110" t="s">
        <v>724</v>
      </c>
      <c r="F2488" s="122">
        <v>6575</v>
      </c>
      <c r="G2488" s="122">
        <v>6500</v>
      </c>
      <c r="H2488" s="122">
        <v>75</v>
      </c>
      <c r="I2488" s="123">
        <f t="shared" si="132"/>
        <v>1.1538461538461539E-2</v>
      </c>
      <c r="J2488" s="106" t="s">
        <v>3352</v>
      </c>
      <c r="K2488" s="106" t="s">
        <v>2527</v>
      </c>
      <c r="L2488" s="106" t="s">
        <v>840</v>
      </c>
      <c r="M2488" s="126"/>
      <c r="N2488" s="124">
        <v>43584</v>
      </c>
      <c r="O2488" s="125" t="s">
        <v>3978</v>
      </c>
      <c r="P2488" s="124">
        <v>43830</v>
      </c>
      <c r="Q2488" s="125" t="s">
        <v>3744</v>
      </c>
      <c r="R2488" s="126"/>
    </row>
    <row r="2489" spans="1:18" s="34" customFormat="1" ht="30" hidden="1" customHeight="1" outlineLevel="4" x14ac:dyDescent="0.25">
      <c r="A2489" s="110">
        <v>279</v>
      </c>
      <c r="B2489" s="121" t="s">
        <v>3305</v>
      </c>
      <c r="C2489" s="106" t="s">
        <v>1123</v>
      </c>
      <c r="D2489" s="122">
        <v>50</v>
      </c>
      <c r="E2489" s="110" t="s">
        <v>724</v>
      </c>
      <c r="F2489" s="122">
        <v>23500</v>
      </c>
      <c r="G2489" s="122">
        <v>23250</v>
      </c>
      <c r="H2489" s="122">
        <v>250</v>
      </c>
      <c r="I2489" s="123">
        <f t="shared" si="132"/>
        <v>1.0752688172043012E-2</v>
      </c>
      <c r="J2489" s="106" t="s">
        <v>3352</v>
      </c>
      <c r="K2489" s="106" t="s">
        <v>2527</v>
      </c>
      <c r="L2489" s="106" t="s">
        <v>840</v>
      </c>
      <c r="M2489" s="126"/>
      <c r="N2489" s="124">
        <v>43584</v>
      </c>
      <c r="O2489" s="125" t="s">
        <v>3978</v>
      </c>
      <c r="P2489" s="124">
        <v>43830</v>
      </c>
      <c r="Q2489" s="125" t="s">
        <v>3744</v>
      </c>
      <c r="R2489" s="126"/>
    </row>
    <row r="2490" spans="1:18" ht="30" customHeight="1" outlineLevel="4" x14ac:dyDescent="0.25">
      <c r="A2490" s="110">
        <v>280</v>
      </c>
      <c r="B2490" s="121" t="s">
        <v>3306</v>
      </c>
      <c r="C2490" s="106" t="s">
        <v>1123</v>
      </c>
      <c r="D2490" s="54">
        <v>1</v>
      </c>
      <c r="E2490" s="53" t="s">
        <v>724</v>
      </c>
      <c r="F2490" s="54">
        <v>25535</v>
      </c>
      <c r="G2490" s="98"/>
      <c r="H2490" s="98"/>
      <c r="I2490" s="55" t="e">
        <f t="shared" si="132"/>
        <v>#DIV/0!</v>
      </c>
      <c r="J2490" s="56"/>
      <c r="K2490" s="56"/>
      <c r="L2490" s="56" t="s">
        <v>840</v>
      </c>
      <c r="M2490" s="59"/>
    </row>
    <row r="2491" spans="1:18" s="34" customFormat="1" ht="30" hidden="1" customHeight="1" outlineLevel="4" x14ac:dyDescent="0.25">
      <c r="A2491" s="110">
        <v>281</v>
      </c>
      <c r="B2491" s="121" t="s">
        <v>3307</v>
      </c>
      <c r="C2491" s="106" t="s">
        <v>1123</v>
      </c>
      <c r="D2491" s="122">
        <v>30</v>
      </c>
      <c r="E2491" s="110" t="s">
        <v>724</v>
      </c>
      <c r="F2491" s="122">
        <v>101700</v>
      </c>
      <c r="G2491" s="122">
        <f>113904-3796.8</f>
        <v>110107.2</v>
      </c>
      <c r="H2491" s="122">
        <f>F2491-G2491</f>
        <v>-8407.1999999999971</v>
      </c>
      <c r="I2491" s="123">
        <f t="shared" si="132"/>
        <v>-7.6354679802955641E-2</v>
      </c>
      <c r="J2491" s="106" t="s">
        <v>4016</v>
      </c>
      <c r="K2491" s="106" t="s">
        <v>2536</v>
      </c>
      <c r="L2491" s="106" t="s">
        <v>840</v>
      </c>
      <c r="M2491" s="126"/>
      <c r="N2491" s="124">
        <v>43613</v>
      </c>
      <c r="O2491" s="125" t="s">
        <v>4017</v>
      </c>
      <c r="P2491" s="124">
        <v>43830</v>
      </c>
      <c r="Q2491" s="125" t="s">
        <v>3744</v>
      </c>
      <c r="R2491" s="126"/>
    </row>
    <row r="2492" spans="1:18" s="34" customFormat="1" ht="30" hidden="1" customHeight="1" outlineLevel="4" x14ac:dyDescent="0.25">
      <c r="A2492" s="110">
        <v>282</v>
      </c>
      <c r="B2492" s="121" t="s">
        <v>3308</v>
      </c>
      <c r="C2492" s="106" t="s">
        <v>1123</v>
      </c>
      <c r="D2492" s="122">
        <v>1</v>
      </c>
      <c r="E2492" s="110" t="s">
        <v>724</v>
      </c>
      <c r="F2492" s="122">
        <v>28125</v>
      </c>
      <c r="G2492" s="122">
        <v>28000</v>
      </c>
      <c r="H2492" s="122">
        <v>125</v>
      </c>
      <c r="I2492" s="123">
        <f t="shared" si="132"/>
        <v>4.464285714285714E-3</v>
      </c>
      <c r="J2492" s="106" t="s">
        <v>3352</v>
      </c>
      <c r="K2492" s="106" t="s">
        <v>2527</v>
      </c>
      <c r="L2492" s="106" t="s">
        <v>840</v>
      </c>
      <c r="M2492" s="126"/>
      <c r="N2492" s="124">
        <v>43584</v>
      </c>
      <c r="O2492" s="125" t="s">
        <v>3978</v>
      </c>
      <c r="P2492" s="124">
        <v>43830</v>
      </c>
      <c r="Q2492" s="125" t="s">
        <v>3744</v>
      </c>
      <c r="R2492" s="126"/>
    </row>
    <row r="2493" spans="1:18" ht="45" customHeight="1" outlineLevel="4" x14ac:dyDescent="0.25">
      <c r="A2493" s="110">
        <v>283</v>
      </c>
      <c r="B2493" s="121" t="s">
        <v>3309</v>
      </c>
      <c r="C2493" s="106" t="s">
        <v>1123</v>
      </c>
      <c r="D2493" s="54">
        <v>1000</v>
      </c>
      <c r="E2493" s="53" t="s">
        <v>724</v>
      </c>
      <c r="F2493" s="54">
        <v>14000</v>
      </c>
      <c r="G2493" s="98"/>
      <c r="H2493" s="98"/>
      <c r="I2493" s="55" t="e">
        <f t="shared" si="132"/>
        <v>#DIV/0!</v>
      </c>
      <c r="J2493" s="56"/>
      <c r="K2493" s="56"/>
      <c r="L2493" s="56" t="s">
        <v>840</v>
      </c>
      <c r="M2493" s="59"/>
    </row>
    <row r="2494" spans="1:18" ht="45" customHeight="1" outlineLevel="4" x14ac:dyDescent="0.25">
      <c r="A2494" s="110">
        <v>284</v>
      </c>
      <c r="B2494" s="121" t="s">
        <v>3310</v>
      </c>
      <c r="C2494" s="106" t="s">
        <v>1123</v>
      </c>
      <c r="D2494" s="54">
        <v>1000</v>
      </c>
      <c r="E2494" s="53" t="s">
        <v>724</v>
      </c>
      <c r="F2494" s="54">
        <v>16000</v>
      </c>
      <c r="G2494" s="98"/>
      <c r="H2494" s="98"/>
      <c r="I2494" s="55" t="e">
        <f t="shared" si="132"/>
        <v>#DIV/0!</v>
      </c>
      <c r="J2494" s="56"/>
      <c r="K2494" s="56"/>
      <c r="L2494" s="56" t="s">
        <v>840</v>
      </c>
      <c r="M2494" s="59"/>
    </row>
    <row r="2495" spans="1:18" s="34" customFormat="1" ht="30" hidden="1" customHeight="1" outlineLevel="4" x14ac:dyDescent="0.25">
      <c r="A2495" s="110">
        <v>285</v>
      </c>
      <c r="B2495" s="121" t="s">
        <v>3311</v>
      </c>
      <c r="C2495" s="106" t="s">
        <v>2806</v>
      </c>
      <c r="D2495" s="122">
        <v>76.400000000000006</v>
      </c>
      <c r="E2495" s="122" t="s">
        <v>3325</v>
      </c>
      <c r="F2495" s="122">
        <v>384046.75600000005</v>
      </c>
      <c r="G2495" s="122">
        <v>382000</v>
      </c>
      <c r="H2495" s="122">
        <v>2046.7560000000522</v>
      </c>
      <c r="I2495" s="123">
        <f t="shared" si="132"/>
        <v>5.358000000000137E-3</v>
      </c>
      <c r="J2495" s="106" t="s">
        <v>3359</v>
      </c>
      <c r="K2495" s="106" t="s">
        <v>2527</v>
      </c>
      <c r="L2495" s="106" t="s">
        <v>840</v>
      </c>
      <c r="M2495" s="126"/>
      <c r="N2495" s="124">
        <v>43584</v>
      </c>
      <c r="O2495" s="125" t="s">
        <v>3979</v>
      </c>
      <c r="P2495" s="124">
        <v>43830</v>
      </c>
      <c r="Q2495" s="125" t="s">
        <v>3744</v>
      </c>
      <c r="R2495" s="126"/>
    </row>
    <row r="2496" spans="1:18" s="34" customFormat="1" ht="30" hidden="1" customHeight="1" outlineLevel="4" x14ac:dyDescent="0.25">
      <c r="A2496" s="110">
        <v>286</v>
      </c>
      <c r="B2496" s="121" t="s">
        <v>3312</v>
      </c>
      <c r="C2496" s="106" t="s">
        <v>1164</v>
      </c>
      <c r="D2496" s="122">
        <v>158</v>
      </c>
      <c r="E2496" s="122" t="s">
        <v>3326</v>
      </c>
      <c r="F2496" s="122">
        <v>920349.99999999988</v>
      </c>
      <c r="G2496" s="122">
        <v>669920</v>
      </c>
      <c r="H2496" s="122">
        <v>250429.99999999988</v>
      </c>
      <c r="I2496" s="123">
        <f t="shared" si="132"/>
        <v>0.37382075471698095</v>
      </c>
      <c r="J2496" s="106" t="s">
        <v>3360</v>
      </c>
      <c r="K2496" s="106" t="s">
        <v>3361</v>
      </c>
      <c r="L2496" s="106" t="s">
        <v>840</v>
      </c>
      <c r="M2496" s="126"/>
      <c r="N2496" s="124">
        <v>43613</v>
      </c>
      <c r="O2496" s="125" t="s">
        <v>4270</v>
      </c>
      <c r="P2496" s="125" t="s">
        <v>3964</v>
      </c>
      <c r="Q2496" s="125" t="s">
        <v>3744</v>
      </c>
      <c r="R2496" s="126"/>
    </row>
    <row r="2497" spans="1:18" s="34" customFormat="1" ht="30" hidden="1" customHeight="1" outlineLevel="4" x14ac:dyDescent="0.25">
      <c r="A2497" s="110">
        <v>287</v>
      </c>
      <c r="B2497" s="121" t="s">
        <v>3313</v>
      </c>
      <c r="C2497" s="106" t="s">
        <v>1164</v>
      </c>
      <c r="D2497" s="122">
        <v>5000</v>
      </c>
      <c r="E2497" s="110" t="s">
        <v>724</v>
      </c>
      <c r="F2497" s="122">
        <v>437500</v>
      </c>
      <c r="G2497" s="127">
        <v>410000</v>
      </c>
      <c r="H2497" s="127">
        <f>F2497-G2497</f>
        <v>27500</v>
      </c>
      <c r="I2497" s="123">
        <f t="shared" si="132"/>
        <v>6.7073170731707321E-2</v>
      </c>
      <c r="J2497" s="106" t="s">
        <v>3354</v>
      </c>
      <c r="K2497" s="106" t="s">
        <v>3952</v>
      </c>
      <c r="L2497" s="106" t="s">
        <v>840</v>
      </c>
      <c r="M2497" s="126"/>
      <c r="N2497" s="124">
        <v>43626</v>
      </c>
      <c r="O2497" s="125" t="s">
        <v>4443</v>
      </c>
      <c r="P2497" s="125" t="s">
        <v>3964</v>
      </c>
      <c r="Q2497" s="125" t="s">
        <v>3744</v>
      </c>
      <c r="R2497" s="126"/>
    </row>
    <row r="2498" spans="1:18" s="34" customFormat="1" ht="30" hidden="1" customHeight="1" outlineLevel="4" x14ac:dyDescent="0.25">
      <c r="A2498" s="110">
        <v>288</v>
      </c>
      <c r="B2498" s="121" t="s">
        <v>3314</v>
      </c>
      <c r="C2498" s="106" t="s">
        <v>1164</v>
      </c>
      <c r="D2498" s="122">
        <v>3000</v>
      </c>
      <c r="E2498" s="110" t="s">
        <v>724</v>
      </c>
      <c r="F2498" s="122">
        <v>322500</v>
      </c>
      <c r="G2498" s="127">
        <v>306000</v>
      </c>
      <c r="H2498" s="127">
        <f>F2498-G2498</f>
        <v>16500</v>
      </c>
      <c r="I2498" s="123">
        <f t="shared" si="132"/>
        <v>5.3921568627450983E-2</v>
      </c>
      <c r="J2498" s="106" t="s">
        <v>3354</v>
      </c>
      <c r="K2498" s="106" t="s">
        <v>3952</v>
      </c>
      <c r="L2498" s="106" t="s">
        <v>840</v>
      </c>
      <c r="M2498" s="126"/>
      <c r="N2498" s="124">
        <v>43626</v>
      </c>
      <c r="O2498" s="125" t="s">
        <v>4443</v>
      </c>
      <c r="P2498" s="125" t="s">
        <v>3964</v>
      </c>
      <c r="Q2498" s="125" t="s">
        <v>3744</v>
      </c>
      <c r="R2498" s="126"/>
    </row>
    <row r="2499" spans="1:18" s="34" customFormat="1" ht="30" hidden="1" customHeight="1" outlineLevel="4" x14ac:dyDescent="0.25">
      <c r="A2499" s="110">
        <v>289</v>
      </c>
      <c r="B2499" s="121" t="s">
        <v>3315</v>
      </c>
      <c r="C2499" s="106" t="s">
        <v>1164</v>
      </c>
      <c r="D2499" s="122">
        <v>1</v>
      </c>
      <c r="E2499" s="110" t="s">
        <v>724</v>
      </c>
      <c r="F2499" s="122">
        <v>51151.79</v>
      </c>
      <c r="G2499" s="122">
        <v>51151</v>
      </c>
      <c r="H2499" s="122">
        <v>0.79000000000087311</v>
      </c>
      <c r="I2499" s="123">
        <f t="shared" si="132"/>
        <v>1.5444468338856974E-5</v>
      </c>
      <c r="J2499" s="106" t="s">
        <v>3354</v>
      </c>
      <c r="K2499" s="106" t="s">
        <v>2527</v>
      </c>
      <c r="L2499" s="106" t="s">
        <v>840</v>
      </c>
      <c r="M2499" s="126"/>
      <c r="N2499" s="124">
        <v>43613</v>
      </c>
      <c r="O2499" s="125" t="s">
        <v>4018</v>
      </c>
      <c r="P2499" s="124">
        <v>43830</v>
      </c>
      <c r="Q2499" s="125" t="s">
        <v>3744</v>
      </c>
      <c r="R2499" s="126"/>
    </row>
    <row r="2500" spans="1:18" ht="30" customHeight="1" outlineLevel="4" x14ac:dyDescent="0.25">
      <c r="A2500" s="110">
        <v>290</v>
      </c>
      <c r="B2500" s="121" t="s">
        <v>3316</v>
      </c>
      <c r="C2500" s="106" t="s">
        <v>1164</v>
      </c>
      <c r="D2500" s="54">
        <v>230</v>
      </c>
      <c r="E2500" s="53" t="s">
        <v>4234</v>
      </c>
      <c r="F2500" s="54">
        <v>74954.7</v>
      </c>
      <c r="G2500" s="98"/>
      <c r="H2500" s="98"/>
      <c r="I2500" s="55" t="e">
        <f t="shared" si="132"/>
        <v>#DIV/0!</v>
      </c>
      <c r="J2500" s="56"/>
      <c r="K2500" s="56"/>
      <c r="L2500" s="56" t="s">
        <v>840</v>
      </c>
      <c r="M2500" s="59"/>
    </row>
    <row r="2501" spans="1:18" ht="30" customHeight="1" outlineLevel="4" x14ac:dyDescent="0.25">
      <c r="A2501" s="110">
        <v>291</v>
      </c>
      <c r="B2501" s="121" t="s">
        <v>3317</v>
      </c>
      <c r="C2501" s="106" t="s">
        <v>1164</v>
      </c>
      <c r="D2501" s="54">
        <v>320</v>
      </c>
      <c r="E2501" s="53" t="s">
        <v>4234</v>
      </c>
      <c r="F2501" s="54">
        <v>75715.200000000012</v>
      </c>
      <c r="G2501" s="98"/>
      <c r="H2501" s="98"/>
      <c r="I2501" s="55" t="e">
        <f t="shared" si="132"/>
        <v>#DIV/0!</v>
      </c>
      <c r="J2501" s="56"/>
      <c r="K2501" s="56"/>
      <c r="L2501" s="56" t="s">
        <v>840</v>
      </c>
      <c r="M2501" s="59"/>
    </row>
    <row r="2502" spans="1:18" ht="30" customHeight="1" outlineLevel="4" x14ac:dyDescent="0.25">
      <c r="A2502" s="110">
        <v>292</v>
      </c>
      <c r="B2502" s="121" t="s">
        <v>3318</v>
      </c>
      <c r="C2502" s="106" t="s">
        <v>1164</v>
      </c>
      <c r="D2502" s="54">
        <v>500</v>
      </c>
      <c r="E2502" s="53" t="s">
        <v>4234</v>
      </c>
      <c r="F2502" s="54">
        <v>51785</v>
      </c>
      <c r="G2502" s="98"/>
      <c r="H2502" s="98"/>
      <c r="I2502" s="55" t="e">
        <f t="shared" si="132"/>
        <v>#DIV/0!</v>
      </c>
      <c r="J2502" s="56"/>
      <c r="K2502" s="56"/>
      <c r="L2502" s="56" t="s">
        <v>840</v>
      </c>
      <c r="M2502" s="59"/>
    </row>
    <row r="2503" spans="1:18" ht="30" customHeight="1" outlineLevel="4" x14ac:dyDescent="0.25">
      <c r="A2503" s="110">
        <v>293</v>
      </c>
      <c r="B2503" s="121" t="s">
        <v>3319</v>
      </c>
      <c r="C2503" s="106" t="s">
        <v>1164</v>
      </c>
      <c r="D2503" s="54">
        <v>25</v>
      </c>
      <c r="E2503" s="53" t="s">
        <v>4234</v>
      </c>
      <c r="F2503" s="54">
        <v>3839.25</v>
      </c>
      <c r="G2503" s="98"/>
      <c r="H2503" s="98"/>
      <c r="I2503" s="55" t="e">
        <f t="shared" si="132"/>
        <v>#DIV/0!</v>
      </c>
      <c r="J2503" s="56"/>
      <c r="K2503" s="56"/>
      <c r="L2503" s="56" t="s">
        <v>840</v>
      </c>
      <c r="M2503" s="59"/>
    </row>
    <row r="2504" spans="1:18" ht="30" customHeight="1" outlineLevel="4" x14ac:dyDescent="0.25">
      <c r="A2504" s="110">
        <v>294</v>
      </c>
      <c r="B2504" s="121" t="s">
        <v>3320</v>
      </c>
      <c r="C2504" s="106" t="s">
        <v>1164</v>
      </c>
      <c r="D2504" s="54">
        <v>25</v>
      </c>
      <c r="E2504" s="53" t="s">
        <v>4234</v>
      </c>
      <c r="F2504" s="54">
        <v>5022.25</v>
      </c>
      <c r="G2504" s="98"/>
      <c r="H2504" s="98"/>
      <c r="I2504" s="55" t="e">
        <f t="shared" si="132"/>
        <v>#DIV/0!</v>
      </c>
      <c r="J2504" s="56"/>
      <c r="K2504" s="56"/>
      <c r="L2504" s="56" t="s">
        <v>840</v>
      </c>
      <c r="M2504" s="59"/>
    </row>
    <row r="2505" spans="1:18" ht="30" customHeight="1" outlineLevel="4" x14ac:dyDescent="0.25">
      <c r="A2505" s="110">
        <v>295</v>
      </c>
      <c r="B2505" s="121" t="s">
        <v>3321</v>
      </c>
      <c r="C2505" s="106" t="s">
        <v>1164</v>
      </c>
      <c r="D2505" s="54">
        <v>25</v>
      </c>
      <c r="E2505" s="53" t="s">
        <v>4234</v>
      </c>
      <c r="F2505" s="54">
        <v>7031.25</v>
      </c>
      <c r="G2505" s="98"/>
      <c r="H2505" s="98"/>
      <c r="I2505" s="55" t="e">
        <f t="shared" si="132"/>
        <v>#DIV/0!</v>
      </c>
      <c r="J2505" s="56"/>
      <c r="K2505" s="56"/>
      <c r="L2505" s="56" t="s">
        <v>840</v>
      </c>
      <c r="M2505" s="59"/>
    </row>
    <row r="2506" spans="1:18" ht="30" customHeight="1" outlineLevel="4" x14ac:dyDescent="0.25">
      <c r="A2506" s="110">
        <v>296</v>
      </c>
      <c r="B2506" s="121" t="s">
        <v>3322</v>
      </c>
      <c r="C2506" s="106" t="s">
        <v>1164</v>
      </c>
      <c r="D2506" s="54">
        <v>25</v>
      </c>
      <c r="E2506" s="53" t="s">
        <v>4234</v>
      </c>
      <c r="F2506" s="54">
        <v>10156.25</v>
      </c>
      <c r="G2506" s="98"/>
      <c r="H2506" s="98"/>
      <c r="I2506" s="55" t="e">
        <f t="shared" si="132"/>
        <v>#DIV/0!</v>
      </c>
      <c r="J2506" s="56"/>
      <c r="K2506" s="56"/>
      <c r="L2506" s="56" t="s">
        <v>840</v>
      </c>
      <c r="M2506" s="59"/>
    </row>
    <row r="2507" spans="1:18" ht="15" customHeight="1" outlineLevel="4" x14ac:dyDescent="0.25">
      <c r="A2507" s="110">
        <v>297</v>
      </c>
      <c r="B2507" s="121" t="s">
        <v>3323</v>
      </c>
      <c r="C2507" s="106" t="s">
        <v>1164</v>
      </c>
      <c r="D2507" s="54">
        <v>1</v>
      </c>
      <c r="E2507" s="53" t="s">
        <v>724</v>
      </c>
      <c r="F2507" s="54">
        <v>55000</v>
      </c>
      <c r="G2507" s="98"/>
      <c r="H2507" s="98"/>
      <c r="I2507" s="55" t="e">
        <f t="shared" si="132"/>
        <v>#DIV/0!</v>
      </c>
      <c r="J2507" s="56"/>
      <c r="K2507" s="56"/>
      <c r="L2507" s="56" t="s">
        <v>840</v>
      </c>
      <c r="M2507" s="59"/>
    </row>
    <row r="2508" spans="1:18" ht="15" customHeight="1" outlineLevel="4" x14ac:dyDescent="0.25">
      <c r="A2508" s="110">
        <v>298</v>
      </c>
      <c r="B2508" s="121" t="s">
        <v>3324</v>
      </c>
      <c r="C2508" s="106" t="s">
        <v>1164</v>
      </c>
      <c r="D2508" s="54">
        <v>1</v>
      </c>
      <c r="E2508" s="53" t="s">
        <v>4238</v>
      </c>
      <c r="F2508" s="54">
        <v>42500</v>
      </c>
      <c r="G2508" s="98"/>
      <c r="H2508" s="98"/>
      <c r="I2508" s="55" t="e">
        <f t="shared" si="132"/>
        <v>#DIV/0!</v>
      </c>
      <c r="J2508" s="56"/>
      <c r="K2508" s="56"/>
      <c r="L2508" s="56" t="s">
        <v>840</v>
      </c>
      <c r="M2508" s="59"/>
    </row>
    <row r="2509" spans="1:18" ht="30" customHeight="1" outlineLevel="4" x14ac:dyDescent="0.25">
      <c r="A2509" s="133">
        <v>299</v>
      </c>
      <c r="B2509" s="145" t="s">
        <v>3644</v>
      </c>
      <c r="C2509" s="165" t="s">
        <v>1164</v>
      </c>
      <c r="D2509" s="71">
        <v>30</v>
      </c>
      <c r="E2509" s="53" t="s">
        <v>724</v>
      </c>
      <c r="F2509" s="54">
        <v>150000</v>
      </c>
      <c r="G2509" s="54"/>
      <c r="H2509" s="54"/>
      <c r="I2509" s="55"/>
      <c r="J2509" s="56"/>
      <c r="K2509" s="56"/>
      <c r="L2509" s="56" t="s">
        <v>840</v>
      </c>
      <c r="M2509" s="59"/>
      <c r="N2509" s="99">
        <v>43637</v>
      </c>
      <c r="O2509" s="59"/>
      <c r="P2509" s="59"/>
      <c r="Q2509" s="59"/>
    </row>
    <row r="2510" spans="1:18" ht="15" customHeight="1" outlineLevel="4" x14ac:dyDescent="0.25">
      <c r="A2510" s="133">
        <v>300</v>
      </c>
      <c r="B2510" s="145" t="s">
        <v>3074</v>
      </c>
      <c r="C2510" s="165" t="s">
        <v>1164</v>
      </c>
      <c r="D2510" s="71">
        <v>15</v>
      </c>
      <c r="E2510" s="53" t="s">
        <v>724</v>
      </c>
      <c r="F2510" s="54">
        <v>92400</v>
      </c>
      <c r="G2510" s="54"/>
      <c r="H2510" s="54"/>
      <c r="I2510" s="55"/>
      <c r="J2510" s="56"/>
      <c r="K2510" s="56"/>
      <c r="L2510" s="56" t="s">
        <v>840</v>
      </c>
      <c r="M2510" s="59"/>
      <c r="N2510" s="99">
        <v>43637</v>
      </c>
      <c r="O2510" s="59"/>
      <c r="P2510" s="59"/>
      <c r="Q2510" s="59"/>
    </row>
    <row r="2511" spans="1:18" ht="15" customHeight="1" outlineLevel="4" x14ac:dyDescent="0.25">
      <c r="A2511" s="133">
        <v>301</v>
      </c>
      <c r="B2511" s="145" t="s">
        <v>3695</v>
      </c>
      <c r="C2511" s="165" t="s">
        <v>1164</v>
      </c>
      <c r="D2511" s="71">
        <v>5</v>
      </c>
      <c r="E2511" s="53" t="s">
        <v>4238</v>
      </c>
      <c r="F2511" s="54">
        <v>116593.75</v>
      </c>
      <c r="G2511" s="98"/>
      <c r="H2511" s="98"/>
      <c r="I2511" s="55"/>
      <c r="J2511" s="56"/>
      <c r="K2511" s="56"/>
      <c r="L2511" s="56" t="s">
        <v>840</v>
      </c>
      <c r="M2511" s="59"/>
      <c r="N2511" s="57"/>
    </row>
    <row r="2512" spans="1:18" ht="15" customHeight="1" outlineLevel="3" x14ac:dyDescent="0.25">
      <c r="A2512" s="416" t="s">
        <v>4764</v>
      </c>
      <c r="B2512" s="416"/>
      <c r="C2512" s="416"/>
      <c r="D2512" s="172">
        <f>SUM(D2211:D2511)</f>
        <v>1369992.96</v>
      </c>
      <c r="E2512" s="172"/>
      <c r="F2512" s="142">
        <f>SUM(F2211:F2511)</f>
        <v>161304911.52600008</v>
      </c>
      <c r="G2512" s="142">
        <f>SUM(G2211:G2508)</f>
        <v>118766537.81428573</v>
      </c>
      <c r="H2512" s="142">
        <f>SUM(H2211:H2508)</f>
        <v>36899322.921714261</v>
      </c>
      <c r="I2512" s="55">
        <f>H2512/G2512</f>
        <v>0.3106878721969098</v>
      </c>
      <c r="J2512" s="88"/>
      <c r="K2512" s="88"/>
      <c r="L2512" s="88"/>
      <c r="M2512" s="59"/>
    </row>
    <row r="2513" spans="1:18" ht="15" customHeight="1" outlineLevel="3" x14ac:dyDescent="0.25">
      <c r="A2513" s="52" t="s">
        <v>3363</v>
      </c>
      <c r="B2513" s="87" t="s">
        <v>3362</v>
      </c>
      <c r="C2513" s="53"/>
      <c r="D2513" s="53"/>
      <c r="E2513" s="88"/>
      <c r="F2513" s="88"/>
      <c r="G2513" s="56"/>
      <c r="H2513" s="56"/>
      <c r="I2513" s="88"/>
      <c r="J2513" s="88"/>
      <c r="K2513" s="88"/>
      <c r="L2513" s="88"/>
      <c r="M2513" s="59"/>
    </row>
    <row r="2514" spans="1:18" ht="30" customHeight="1" outlineLevel="4" x14ac:dyDescent="0.25">
      <c r="A2514" s="110">
        <v>1</v>
      </c>
      <c r="B2514" s="121" t="s">
        <v>3364</v>
      </c>
      <c r="C2514" s="106" t="s">
        <v>2408</v>
      </c>
      <c r="D2514" s="54">
        <v>9990</v>
      </c>
      <c r="E2514" s="53" t="s">
        <v>724</v>
      </c>
      <c r="F2514" s="54">
        <v>758141.1</v>
      </c>
      <c r="G2514" s="56"/>
      <c r="H2514" s="56"/>
      <c r="I2514" s="88"/>
      <c r="J2514" s="88"/>
      <c r="K2514" s="88"/>
      <c r="L2514" s="88"/>
      <c r="M2514" s="59"/>
    </row>
    <row r="2515" spans="1:18" ht="30" customHeight="1" outlineLevel="4" x14ac:dyDescent="0.25">
      <c r="A2515" s="110">
        <v>2</v>
      </c>
      <c r="B2515" s="121" t="s">
        <v>3365</v>
      </c>
      <c r="C2515" s="106" t="s">
        <v>2408</v>
      </c>
      <c r="D2515" s="54">
        <v>10</v>
      </c>
      <c r="E2515" s="53" t="s">
        <v>724</v>
      </c>
      <c r="F2515" s="54">
        <v>141964.20000000001</v>
      </c>
      <c r="G2515" s="56"/>
      <c r="H2515" s="56"/>
      <c r="I2515" s="88"/>
      <c r="J2515" s="88"/>
      <c r="K2515" s="88"/>
      <c r="L2515" s="88"/>
      <c r="M2515" s="59"/>
    </row>
    <row r="2516" spans="1:18" ht="30" customHeight="1" outlineLevel="4" x14ac:dyDescent="0.25">
      <c r="A2516" s="110">
        <v>3</v>
      </c>
      <c r="B2516" s="121" t="s">
        <v>3366</v>
      </c>
      <c r="C2516" s="106" t="s">
        <v>2408</v>
      </c>
      <c r="D2516" s="54">
        <v>10</v>
      </c>
      <c r="E2516" s="53" t="s">
        <v>724</v>
      </c>
      <c r="F2516" s="54">
        <v>151428.5</v>
      </c>
      <c r="G2516" s="56"/>
      <c r="H2516" s="56"/>
      <c r="I2516" s="88"/>
      <c r="J2516" s="88"/>
      <c r="K2516" s="88"/>
      <c r="L2516" s="88"/>
      <c r="M2516" s="59"/>
    </row>
    <row r="2517" spans="1:18" ht="30" customHeight="1" outlineLevel="4" x14ac:dyDescent="0.25">
      <c r="A2517" s="110">
        <v>4</v>
      </c>
      <c r="B2517" s="121" t="s">
        <v>3367</v>
      </c>
      <c r="C2517" s="106" t="s">
        <v>2408</v>
      </c>
      <c r="D2517" s="54">
        <v>5</v>
      </c>
      <c r="E2517" s="53" t="s">
        <v>4237</v>
      </c>
      <c r="F2517" s="54">
        <v>47321.4</v>
      </c>
      <c r="G2517" s="56"/>
      <c r="H2517" s="56"/>
      <c r="I2517" s="88"/>
      <c r="J2517" s="88"/>
      <c r="K2517" s="88"/>
      <c r="L2517" s="88"/>
      <c r="M2517" s="59"/>
    </row>
    <row r="2518" spans="1:18" ht="15" customHeight="1" outlineLevel="3" x14ac:dyDescent="0.25">
      <c r="A2518" s="405" t="s">
        <v>3368</v>
      </c>
      <c r="B2518" s="406"/>
      <c r="C2518" s="407"/>
      <c r="D2518" s="142">
        <f>SUM(D2514:D2517)</f>
        <v>10015</v>
      </c>
      <c r="E2518" s="88"/>
      <c r="F2518" s="142">
        <f>SUM(F2514:F2517)</f>
        <v>1098855.2</v>
      </c>
      <c r="G2518" s="56"/>
      <c r="H2518" s="56"/>
      <c r="I2518" s="88"/>
      <c r="J2518" s="88"/>
      <c r="K2518" s="88"/>
      <c r="L2518" s="88"/>
      <c r="M2518" s="59"/>
    </row>
    <row r="2519" spans="1:18" ht="15" customHeight="1" outlineLevel="3" x14ac:dyDescent="0.25">
      <c r="A2519" s="52" t="s">
        <v>3370</v>
      </c>
      <c r="B2519" s="87" t="s">
        <v>3369</v>
      </c>
      <c r="C2519" s="53"/>
      <c r="D2519" s="53"/>
      <c r="E2519" s="88"/>
      <c r="F2519" s="88"/>
      <c r="G2519" s="56"/>
      <c r="H2519" s="56"/>
      <c r="I2519" s="88"/>
      <c r="J2519" s="88"/>
      <c r="K2519" s="88"/>
      <c r="L2519" s="88"/>
      <c r="M2519" s="59"/>
    </row>
    <row r="2520" spans="1:18" s="34" customFormat="1" ht="45" hidden="1" customHeight="1" outlineLevel="4" x14ac:dyDescent="0.25">
      <c r="A2520" s="110">
        <v>1</v>
      </c>
      <c r="B2520" s="121" t="s">
        <v>3371</v>
      </c>
      <c r="C2520" s="106" t="s">
        <v>2408</v>
      </c>
      <c r="D2520" s="122">
        <v>233</v>
      </c>
      <c r="E2520" s="110" t="s">
        <v>724</v>
      </c>
      <c r="F2520" s="122">
        <v>189102.80000000002</v>
      </c>
      <c r="G2520" s="122">
        <v>116500</v>
      </c>
      <c r="H2520" s="122">
        <v>72602.800000000017</v>
      </c>
      <c r="I2520" s="123">
        <f>H2520/G2520</f>
        <v>0.6232000000000002</v>
      </c>
      <c r="J2520" s="106" t="s">
        <v>3536</v>
      </c>
      <c r="K2520" s="106" t="s">
        <v>3537</v>
      </c>
      <c r="L2520" s="106" t="s">
        <v>842</v>
      </c>
      <c r="M2520" s="263">
        <v>119667</v>
      </c>
      <c r="N2520" s="264">
        <v>43516</v>
      </c>
      <c r="O2520" s="263" t="s">
        <v>3740</v>
      </c>
      <c r="P2520" s="264">
        <v>43830</v>
      </c>
      <c r="Q2520" s="263" t="s">
        <v>3732</v>
      </c>
      <c r="R2520" s="263" t="s">
        <v>4759</v>
      </c>
    </row>
    <row r="2521" spans="1:18" s="34" customFormat="1" ht="45" hidden="1" customHeight="1" outlineLevel="4" x14ac:dyDescent="0.25">
      <c r="A2521" s="110">
        <v>2</v>
      </c>
      <c r="B2521" s="121" t="s">
        <v>3372</v>
      </c>
      <c r="C2521" s="106" t="s">
        <v>2408</v>
      </c>
      <c r="D2521" s="122">
        <v>56</v>
      </c>
      <c r="E2521" s="110" t="s">
        <v>724</v>
      </c>
      <c r="F2521" s="122">
        <v>43249.920000000006</v>
      </c>
      <c r="G2521" s="122">
        <v>28000</v>
      </c>
      <c r="H2521" s="122">
        <v>15249.920000000006</v>
      </c>
      <c r="I2521" s="123">
        <f t="shared" ref="I2521:I2584" si="133">H2521/G2521</f>
        <v>0.54464000000000024</v>
      </c>
      <c r="J2521" s="106" t="s">
        <v>3536</v>
      </c>
      <c r="K2521" s="106" t="s">
        <v>3537</v>
      </c>
      <c r="L2521" s="106" t="s">
        <v>842</v>
      </c>
      <c r="M2521" s="263">
        <v>119667</v>
      </c>
      <c r="N2521" s="264">
        <v>43516</v>
      </c>
      <c r="O2521" s="263" t="s">
        <v>3740</v>
      </c>
      <c r="P2521" s="264">
        <v>43830</v>
      </c>
      <c r="Q2521" s="263" t="s">
        <v>3732</v>
      </c>
      <c r="R2521" s="263" t="s">
        <v>4759</v>
      </c>
    </row>
    <row r="2522" spans="1:18" s="34" customFormat="1" ht="45" hidden="1" customHeight="1" outlineLevel="4" x14ac:dyDescent="0.25">
      <c r="A2522" s="110">
        <v>3</v>
      </c>
      <c r="B2522" s="121" t="s">
        <v>3373</v>
      </c>
      <c r="C2522" s="106" t="s">
        <v>2408</v>
      </c>
      <c r="D2522" s="122">
        <v>39</v>
      </c>
      <c r="E2522" s="110" t="s">
        <v>724</v>
      </c>
      <c r="F2522" s="122">
        <v>38303.46</v>
      </c>
      <c r="G2522" s="122">
        <v>19500</v>
      </c>
      <c r="H2522" s="122">
        <v>18803.46</v>
      </c>
      <c r="I2522" s="123">
        <f t="shared" si="133"/>
        <v>0.96427999999999991</v>
      </c>
      <c r="J2522" s="106" t="s">
        <v>3536</v>
      </c>
      <c r="K2522" s="106" t="s">
        <v>3537</v>
      </c>
      <c r="L2522" s="106" t="s">
        <v>842</v>
      </c>
      <c r="M2522" s="263">
        <v>119667</v>
      </c>
      <c r="N2522" s="264">
        <v>43516</v>
      </c>
      <c r="O2522" s="263" t="s">
        <v>3740</v>
      </c>
      <c r="P2522" s="264">
        <v>43830</v>
      </c>
      <c r="Q2522" s="263" t="s">
        <v>3732</v>
      </c>
      <c r="R2522" s="263" t="s">
        <v>4759</v>
      </c>
    </row>
    <row r="2523" spans="1:18" s="34" customFormat="1" ht="60" hidden="1" customHeight="1" outlineLevel="4" x14ac:dyDescent="0.25">
      <c r="A2523" s="110">
        <v>4</v>
      </c>
      <c r="B2523" s="121" t="s">
        <v>3374</v>
      </c>
      <c r="C2523" s="106" t="s">
        <v>2408</v>
      </c>
      <c r="D2523" s="122">
        <v>133</v>
      </c>
      <c r="E2523" s="110" t="s">
        <v>724</v>
      </c>
      <c r="F2523" s="122">
        <v>130624.62</v>
      </c>
      <c r="G2523" s="122">
        <v>66500</v>
      </c>
      <c r="H2523" s="122">
        <v>64124.619999999995</v>
      </c>
      <c r="I2523" s="123">
        <f t="shared" si="133"/>
        <v>0.96427999999999991</v>
      </c>
      <c r="J2523" s="106" t="s">
        <v>3536</v>
      </c>
      <c r="K2523" s="106" t="s">
        <v>3537</v>
      </c>
      <c r="L2523" s="106" t="s">
        <v>842</v>
      </c>
      <c r="M2523" s="263">
        <v>119667</v>
      </c>
      <c r="N2523" s="264">
        <v>43516</v>
      </c>
      <c r="O2523" s="263" t="s">
        <v>3740</v>
      </c>
      <c r="P2523" s="264">
        <v>43830</v>
      </c>
      <c r="Q2523" s="263" t="s">
        <v>3732</v>
      </c>
      <c r="R2523" s="263" t="s">
        <v>4759</v>
      </c>
    </row>
    <row r="2524" spans="1:18" s="34" customFormat="1" ht="90" hidden="1" customHeight="1" outlineLevel="4" x14ac:dyDescent="0.25">
      <c r="A2524" s="110">
        <v>5</v>
      </c>
      <c r="B2524" s="121" t="s">
        <v>3375</v>
      </c>
      <c r="C2524" s="106" t="s">
        <v>2408</v>
      </c>
      <c r="D2524" s="122">
        <v>723</v>
      </c>
      <c r="E2524" s="110" t="s">
        <v>724</v>
      </c>
      <c r="F2524" s="122">
        <v>558387.36</v>
      </c>
      <c r="G2524" s="122">
        <v>361500</v>
      </c>
      <c r="H2524" s="122">
        <v>196887.36</v>
      </c>
      <c r="I2524" s="123">
        <f t="shared" si="133"/>
        <v>0.54464000000000001</v>
      </c>
      <c r="J2524" s="106" t="s">
        <v>3536</v>
      </c>
      <c r="K2524" s="106" t="s">
        <v>3537</v>
      </c>
      <c r="L2524" s="106" t="s">
        <v>842</v>
      </c>
      <c r="M2524" s="263">
        <v>119667</v>
      </c>
      <c r="N2524" s="264">
        <v>43516</v>
      </c>
      <c r="O2524" s="263" t="s">
        <v>3740</v>
      </c>
      <c r="P2524" s="264">
        <v>43830</v>
      </c>
      <c r="Q2524" s="263" t="s">
        <v>3732</v>
      </c>
      <c r="R2524" s="263" t="s">
        <v>4759</v>
      </c>
    </row>
    <row r="2525" spans="1:18" s="34" customFormat="1" ht="45" hidden="1" customHeight="1" outlineLevel="4" x14ac:dyDescent="0.25">
      <c r="A2525" s="110">
        <v>6</v>
      </c>
      <c r="B2525" s="121" t="s">
        <v>3376</v>
      </c>
      <c r="C2525" s="106" t="s">
        <v>2408</v>
      </c>
      <c r="D2525" s="122">
        <v>48</v>
      </c>
      <c r="E2525" s="110" t="s">
        <v>724</v>
      </c>
      <c r="F2525" s="122">
        <v>37071.360000000001</v>
      </c>
      <c r="G2525" s="122">
        <v>24000</v>
      </c>
      <c r="H2525" s="122">
        <v>13071.36</v>
      </c>
      <c r="I2525" s="123">
        <f t="shared" si="133"/>
        <v>0.54464000000000001</v>
      </c>
      <c r="J2525" s="106" t="s">
        <v>3536</v>
      </c>
      <c r="K2525" s="106" t="s">
        <v>3537</v>
      </c>
      <c r="L2525" s="106" t="s">
        <v>842</v>
      </c>
      <c r="M2525" s="263">
        <v>119667</v>
      </c>
      <c r="N2525" s="264">
        <v>43516</v>
      </c>
      <c r="O2525" s="263" t="s">
        <v>3740</v>
      </c>
      <c r="P2525" s="264">
        <v>43830</v>
      </c>
      <c r="Q2525" s="263" t="s">
        <v>3732</v>
      </c>
      <c r="R2525" s="263" t="s">
        <v>4759</v>
      </c>
    </row>
    <row r="2526" spans="1:18" s="34" customFormat="1" ht="75" hidden="1" customHeight="1" outlineLevel="4" x14ac:dyDescent="0.25">
      <c r="A2526" s="110">
        <v>7</v>
      </c>
      <c r="B2526" s="121" t="s">
        <v>3377</v>
      </c>
      <c r="C2526" s="106" t="s">
        <v>2408</v>
      </c>
      <c r="D2526" s="122">
        <v>42</v>
      </c>
      <c r="E2526" s="110" t="s">
        <v>724</v>
      </c>
      <c r="F2526" s="122">
        <v>41249.879999999997</v>
      </c>
      <c r="G2526" s="122">
        <v>21000</v>
      </c>
      <c r="H2526" s="122">
        <v>20249.879999999997</v>
      </c>
      <c r="I2526" s="123">
        <f t="shared" si="133"/>
        <v>0.96427999999999991</v>
      </c>
      <c r="J2526" s="106" t="s">
        <v>3536</v>
      </c>
      <c r="K2526" s="106" t="s">
        <v>3537</v>
      </c>
      <c r="L2526" s="106" t="s">
        <v>842</v>
      </c>
      <c r="M2526" s="263">
        <v>119667</v>
      </c>
      <c r="N2526" s="264">
        <v>43516</v>
      </c>
      <c r="O2526" s="263" t="s">
        <v>3740</v>
      </c>
      <c r="P2526" s="264">
        <v>43830</v>
      </c>
      <c r="Q2526" s="263" t="s">
        <v>3732</v>
      </c>
      <c r="R2526" s="263" t="s">
        <v>4759</v>
      </c>
    </row>
    <row r="2527" spans="1:18" s="34" customFormat="1" ht="45" hidden="1" customHeight="1" outlineLevel="4" x14ac:dyDescent="0.25">
      <c r="A2527" s="110">
        <v>8</v>
      </c>
      <c r="B2527" s="121" t="s">
        <v>3378</v>
      </c>
      <c r="C2527" s="106" t="s">
        <v>2408</v>
      </c>
      <c r="D2527" s="122">
        <v>31</v>
      </c>
      <c r="E2527" s="110" t="s">
        <v>724</v>
      </c>
      <c r="F2527" s="122">
        <v>22854.13</v>
      </c>
      <c r="G2527" s="122">
        <v>15500</v>
      </c>
      <c r="H2527" s="122">
        <v>7354.130000000001</v>
      </c>
      <c r="I2527" s="123">
        <f t="shared" si="133"/>
        <v>0.47446000000000005</v>
      </c>
      <c r="J2527" s="106" t="s">
        <v>3536</v>
      </c>
      <c r="K2527" s="106" t="s">
        <v>3537</v>
      </c>
      <c r="L2527" s="106" t="s">
        <v>842</v>
      </c>
      <c r="M2527" s="263">
        <v>119667</v>
      </c>
      <c r="N2527" s="264">
        <v>43516</v>
      </c>
      <c r="O2527" s="263" t="s">
        <v>3740</v>
      </c>
      <c r="P2527" s="264">
        <v>43830</v>
      </c>
      <c r="Q2527" s="263" t="s">
        <v>3732</v>
      </c>
      <c r="R2527" s="263" t="s">
        <v>4759</v>
      </c>
    </row>
    <row r="2528" spans="1:18" s="34" customFormat="1" ht="60" hidden="1" customHeight="1" outlineLevel="4" x14ac:dyDescent="0.25">
      <c r="A2528" s="110">
        <v>9</v>
      </c>
      <c r="B2528" s="121" t="s">
        <v>3379</v>
      </c>
      <c r="C2528" s="106" t="s">
        <v>2408</v>
      </c>
      <c r="D2528" s="122">
        <v>85</v>
      </c>
      <c r="E2528" s="110" t="s">
        <v>724</v>
      </c>
      <c r="F2528" s="122">
        <v>83481.899999999994</v>
      </c>
      <c r="G2528" s="122">
        <v>42500</v>
      </c>
      <c r="H2528" s="122">
        <v>40981.899999999994</v>
      </c>
      <c r="I2528" s="123">
        <f t="shared" si="133"/>
        <v>0.96427999999999991</v>
      </c>
      <c r="J2528" s="106" t="s">
        <v>3536</v>
      </c>
      <c r="K2528" s="106" t="s">
        <v>3537</v>
      </c>
      <c r="L2528" s="106" t="s">
        <v>842</v>
      </c>
      <c r="M2528" s="263">
        <v>119667</v>
      </c>
      <c r="N2528" s="264">
        <v>43516</v>
      </c>
      <c r="O2528" s="263" t="s">
        <v>3740</v>
      </c>
      <c r="P2528" s="264">
        <v>43830</v>
      </c>
      <c r="Q2528" s="263" t="s">
        <v>3732</v>
      </c>
      <c r="R2528" s="263" t="s">
        <v>4759</v>
      </c>
    </row>
    <row r="2529" spans="1:18" s="34" customFormat="1" ht="60" hidden="1" customHeight="1" outlineLevel="4" x14ac:dyDescent="0.25">
      <c r="A2529" s="110">
        <v>10</v>
      </c>
      <c r="B2529" s="121" t="s">
        <v>3380</v>
      </c>
      <c r="C2529" s="106" t="s">
        <v>2408</v>
      </c>
      <c r="D2529" s="122">
        <v>139</v>
      </c>
      <c r="E2529" s="110" t="s">
        <v>724</v>
      </c>
      <c r="F2529" s="122">
        <v>104249.99999999999</v>
      </c>
      <c r="G2529" s="122">
        <v>69500</v>
      </c>
      <c r="H2529" s="122">
        <v>34749.999999999985</v>
      </c>
      <c r="I2529" s="123">
        <f t="shared" si="133"/>
        <v>0.49999999999999978</v>
      </c>
      <c r="J2529" s="106" t="s">
        <v>3536</v>
      </c>
      <c r="K2529" s="106" t="s">
        <v>3537</v>
      </c>
      <c r="L2529" s="106" t="s">
        <v>842</v>
      </c>
      <c r="M2529" s="263">
        <v>119667</v>
      </c>
      <c r="N2529" s="264">
        <v>43516</v>
      </c>
      <c r="O2529" s="263" t="s">
        <v>3740</v>
      </c>
      <c r="P2529" s="264">
        <v>43830</v>
      </c>
      <c r="Q2529" s="263" t="s">
        <v>3732</v>
      </c>
      <c r="R2529" s="263" t="s">
        <v>4759</v>
      </c>
    </row>
    <row r="2530" spans="1:18" s="34" customFormat="1" ht="45" hidden="1" customHeight="1" outlineLevel="4" x14ac:dyDescent="0.25">
      <c r="A2530" s="110">
        <v>11</v>
      </c>
      <c r="B2530" s="121" t="s">
        <v>3381</v>
      </c>
      <c r="C2530" s="106" t="s">
        <v>2408</v>
      </c>
      <c r="D2530" s="122">
        <v>2</v>
      </c>
      <c r="E2530" s="110" t="s">
        <v>724</v>
      </c>
      <c r="F2530" s="122">
        <v>1899.9999999999998</v>
      </c>
      <c r="G2530" s="122">
        <v>1200</v>
      </c>
      <c r="H2530" s="122">
        <v>699.99999999999977</v>
      </c>
      <c r="I2530" s="123">
        <f t="shared" si="133"/>
        <v>0.58333333333333315</v>
      </c>
      <c r="J2530" s="106" t="s">
        <v>3536</v>
      </c>
      <c r="K2530" s="106" t="s">
        <v>3537</v>
      </c>
      <c r="L2530" s="106" t="s">
        <v>842</v>
      </c>
      <c r="M2530" s="263">
        <v>119667</v>
      </c>
      <c r="N2530" s="264">
        <v>43516</v>
      </c>
      <c r="O2530" s="263" t="s">
        <v>3740</v>
      </c>
      <c r="P2530" s="264">
        <v>43830</v>
      </c>
      <c r="Q2530" s="263" t="s">
        <v>3732</v>
      </c>
      <c r="R2530" s="263" t="s">
        <v>4759</v>
      </c>
    </row>
    <row r="2531" spans="1:18" s="34" customFormat="1" ht="45" hidden="1" customHeight="1" outlineLevel="4" x14ac:dyDescent="0.25">
      <c r="A2531" s="110">
        <v>12</v>
      </c>
      <c r="B2531" s="121" t="s">
        <v>3382</v>
      </c>
      <c r="C2531" s="106" t="s">
        <v>2408</v>
      </c>
      <c r="D2531" s="122">
        <v>75</v>
      </c>
      <c r="E2531" s="110" t="s">
        <v>724</v>
      </c>
      <c r="F2531" s="122">
        <v>57924.000000000007</v>
      </c>
      <c r="G2531" s="122">
        <v>37500</v>
      </c>
      <c r="H2531" s="122">
        <v>20424.000000000007</v>
      </c>
      <c r="I2531" s="123">
        <f t="shared" si="133"/>
        <v>0.54464000000000024</v>
      </c>
      <c r="J2531" s="106" t="s">
        <v>3536</v>
      </c>
      <c r="K2531" s="106" t="s">
        <v>3537</v>
      </c>
      <c r="L2531" s="106" t="s">
        <v>842</v>
      </c>
      <c r="M2531" s="263">
        <v>119667</v>
      </c>
      <c r="N2531" s="264">
        <v>43516</v>
      </c>
      <c r="O2531" s="263" t="s">
        <v>3740</v>
      </c>
      <c r="P2531" s="264">
        <v>43830</v>
      </c>
      <c r="Q2531" s="263" t="s">
        <v>3732</v>
      </c>
      <c r="R2531" s="263" t="s">
        <v>4759</v>
      </c>
    </row>
    <row r="2532" spans="1:18" s="34" customFormat="1" ht="45" hidden="1" customHeight="1" outlineLevel="4" x14ac:dyDescent="0.25">
      <c r="A2532" s="110">
        <v>13</v>
      </c>
      <c r="B2532" s="121" t="s">
        <v>3383</v>
      </c>
      <c r="C2532" s="106" t="s">
        <v>2408</v>
      </c>
      <c r="D2532" s="122">
        <v>46</v>
      </c>
      <c r="E2532" s="110" t="s">
        <v>724</v>
      </c>
      <c r="F2532" s="122">
        <v>33539.06</v>
      </c>
      <c r="G2532" s="122">
        <v>23000</v>
      </c>
      <c r="H2532" s="122">
        <v>10539.059999999998</v>
      </c>
      <c r="I2532" s="123">
        <f t="shared" si="133"/>
        <v>0.45821999999999991</v>
      </c>
      <c r="J2532" s="106" t="s">
        <v>3536</v>
      </c>
      <c r="K2532" s="106" t="s">
        <v>3537</v>
      </c>
      <c r="L2532" s="106" t="s">
        <v>842</v>
      </c>
      <c r="M2532" s="263">
        <v>119667</v>
      </c>
      <c r="N2532" s="264">
        <v>43516</v>
      </c>
      <c r="O2532" s="263" t="s">
        <v>3740</v>
      </c>
      <c r="P2532" s="264">
        <v>43830</v>
      </c>
      <c r="Q2532" s="263" t="s">
        <v>3732</v>
      </c>
      <c r="R2532" s="263" t="s">
        <v>4759</v>
      </c>
    </row>
    <row r="2533" spans="1:18" s="34" customFormat="1" ht="45" hidden="1" customHeight="1" outlineLevel="4" x14ac:dyDescent="0.25">
      <c r="A2533" s="110">
        <v>14</v>
      </c>
      <c r="B2533" s="121" t="s">
        <v>3384</v>
      </c>
      <c r="C2533" s="106" t="s">
        <v>2408</v>
      </c>
      <c r="D2533" s="122">
        <v>641</v>
      </c>
      <c r="E2533" s="110" t="s">
        <v>724</v>
      </c>
      <c r="F2533" s="122">
        <v>629551.74</v>
      </c>
      <c r="G2533" s="122">
        <v>320500</v>
      </c>
      <c r="H2533" s="122">
        <v>309051.74</v>
      </c>
      <c r="I2533" s="123">
        <f t="shared" si="133"/>
        <v>0.96428000000000003</v>
      </c>
      <c r="J2533" s="106" t="s">
        <v>3536</v>
      </c>
      <c r="K2533" s="106" t="s">
        <v>3537</v>
      </c>
      <c r="L2533" s="106" t="s">
        <v>842</v>
      </c>
      <c r="M2533" s="263">
        <v>119667</v>
      </c>
      <c r="N2533" s="264">
        <v>43516</v>
      </c>
      <c r="O2533" s="263" t="s">
        <v>3740</v>
      </c>
      <c r="P2533" s="264">
        <v>43830</v>
      </c>
      <c r="Q2533" s="263" t="s">
        <v>3732</v>
      </c>
      <c r="R2533" s="263" t="s">
        <v>4759</v>
      </c>
    </row>
    <row r="2534" spans="1:18" s="34" customFormat="1" ht="75" hidden="1" customHeight="1" outlineLevel="4" x14ac:dyDescent="0.25">
      <c r="A2534" s="110">
        <v>15</v>
      </c>
      <c r="B2534" s="121" t="s">
        <v>3385</v>
      </c>
      <c r="C2534" s="106" t="s">
        <v>2408</v>
      </c>
      <c r="D2534" s="122">
        <v>103</v>
      </c>
      <c r="E2534" s="110" t="s">
        <v>724</v>
      </c>
      <c r="F2534" s="122">
        <v>77249.999999999985</v>
      </c>
      <c r="G2534" s="122">
        <v>51500</v>
      </c>
      <c r="H2534" s="122">
        <v>25749.999999999985</v>
      </c>
      <c r="I2534" s="123">
        <f t="shared" si="133"/>
        <v>0.49999999999999972</v>
      </c>
      <c r="J2534" s="106" t="s">
        <v>3536</v>
      </c>
      <c r="K2534" s="106" t="s">
        <v>3537</v>
      </c>
      <c r="L2534" s="106" t="s">
        <v>842</v>
      </c>
      <c r="M2534" s="263">
        <v>119667</v>
      </c>
      <c r="N2534" s="264">
        <v>43516</v>
      </c>
      <c r="O2534" s="263" t="s">
        <v>3740</v>
      </c>
      <c r="P2534" s="264">
        <v>43830</v>
      </c>
      <c r="Q2534" s="263" t="s">
        <v>3732</v>
      </c>
      <c r="R2534" s="263" t="s">
        <v>4759</v>
      </c>
    </row>
    <row r="2535" spans="1:18" s="34" customFormat="1" ht="75" hidden="1" customHeight="1" outlineLevel="4" x14ac:dyDescent="0.25">
      <c r="A2535" s="110">
        <v>16</v>
      </c>
      <c r="B2535" s="121" t="s">
        <v>3386</v>
      </c>
      <c r="C2535" s="106" t="s">
        <v>2408</v>
      </c>
      <c r="D2535" s="122">
        <v>22</v>
      </c>
      <c r="E2535" s="110" t="s">
        <v>724</v>
      </c>
      <c r="F2535" s="122">
        <v>21607.079999999998</v>
      </c>
      <c r="G2535" s="122">
        <v>11000</v>
      </c>
      <c r="H2535" s="122">
        <v>10607.079999999998</v>
      </c>
      <c r="I2535" s="123">
        <f t="shared" si="133"/>
        <v>0.9642799999999998</v>
      </c>
      <c r="J2535" s="106" t="s">
        <v>3536</v>
      </c>
      <c r="K2535" s="106" t="s">
        <v>3537</v>
      </c>
      <c r="L2535" s="106" t="s">
        <v>842</v>
      </c>
      <c r="M2535" s="263">
        <v>119667</v>
      </c>
      <c r="N2535" s="264">
        <v>43516</v>
      </c>
      <c r="O2535" s="263" t="s">
        <v>3740</v>
      </c>
      <c r="P2535" s="264">
        <v>43830</v>
      </c>
      <c r="Q2535" s="263" t="s">
        <v>3732</v>
      </c>
      <c r="R2535" s="263" t="s">
        <v>4759</v>
      </c>
    </row>
    <row r="2536" spans="1:18" s="34" customFormat="1" ht="105" hidden="1" customHeight="1" outlineLevel="4" x14ac:dyDescent="0.25">
      <c r="A2536" s="110">
        <v>17</v>
      </c>
      <c r="B2536" s="121" t="s">
        <v>3387</v>
      </c>
      <c r="C2536" s="106" t="s">
        <v>2408</v>
      </c>
      <c r="D2536" s="122">
        <v>35</v>
      </c>
      <c r="E2536" s="110" t="s">
        <v>724</v>
      </c>
      <c r="F2536" s="122">
        <v>24774.75</v>
      </c>
      <c r="G2536" s="122">
        <v>17500</v>
      </c>
      <c r="H2536" s="122">
        <v>7274.75</v>
      </c>
      <c r="I2536" s="123">
        <f t="shared" si="133"/>
        <v>0.41570000000000001</v>
      </c>
      <c r="J2536" s="106" t="s">
        <v>3536</v>
      </c>
      <c r="K2536" s="106" t="s">
        <v>3537</v>
      </c>
      <c r="L2536" s="106" t="s">
        <v>842</v>
      </c>
      <c r="M2536" s="263">
        <v>119667</v>
      </c>
      <c r="N2536" s="264">
        <v>43516</v>
      </c>
      <c r="O2536" s="263" t="s">
        <v>3740</v>
      </c>
      <c r="P2536" s="264">
        <v>43830</v>
      </c>
      <c r="Q2536" s="263" t="s">
        <v>3732</v>
      </c>
      <c r="R2536" s="263" t="s">
        <v>4759</v>
      </c>
    </row>
    <row r="2537" spans="1:18" s="34" customFormat="1" ht="105" hidden="1" customHeight="1" outlineLevel="4" x14ac:dyDescent="0.25">
      <c r="A2537" s="110">
        <v>18</v>
      </c>
      <c r="B2537" s="121" t="s">
        <v>3388</v>
      </c>
      <c r="C2537" s="106" t="s">
        <v>2408</v>
      </c>
      <c r="D2537" s="122">
        <v>34</v>
      </c>
      <c r="E2537" s="110" t="s">
        <v>724</v>
      </c>
      <c r="F2537" s="122">
        <v>24064.52</v>
      </c>
      <c r="G2537" s="122">
        <v>17000</v>
      </c>
      <c r="H2537" s="122">
        <v>7064.52</v>
      </c>
      <c r="I2537" s="123">
        <f t="shared" si="133"/>
        <v>0.41556000000000004</v>
      </c>
      <c r="J2537" s="106" t="s">
        <v>3536</v>
      </c>
      <c r="K2537" s="106" t="s">
        <v>3537</v>
      </c>
      <c r="L2537" s="106" t="s">
        <v>842</v>
      </c>
      <c r="M2537" s="263">
        <v>119667</v>
      </c>
      <c r="N2537" s="264">
        <v>43516</v>
      </c>
      <c r="O2537" s="263" t="s">
        <v>3740</v>
      </c>
      <c r="P2537" s="264">
        <v>43830</v>
      </c>
      <c r="Q2537" s="263" t="s">
        <v>3732</v>
      </c>
      <c r="R2537" s="263" t="s">
        <v>4759</v>
      </c>
    </row>
    <row r="2538" spans="1:18" s="34" customFormat="1" ht="90" hidden="1" customHeight="1" outlineLevel="4" x14ac:dyDescent="0.25">
      <c r="A2538" s="110">
        <v>19</v>
      </c>
      <c r="B2538" s="121" t="s">
        <v>3389</v>
      </c>
      <c r="C2538" s="106" t="s">
        <v>2408</v>
      </c>
      <c r="D2538" s="122">
        <v>10</v>
      </c>
      <c r="E2538" s="110" t="s">
        <v>724</v>
      </c>
      <c r="F2538" s="122">
        <v>9499.9999999999982</v>
      </c>
      <c r="G2538" s="122">
        <v>5000</v>
      </c>
      <c r="H2538" s="122">
        <v>4499.9999999999982</v>
      </c>
      <c r="I2538" s="123">
        <f t="shared" si="133"/>
        <v>0.89999999999999969</v>
      </c>
      <c r="J2538" s="106" t="s">
        <v>3536</v>
      </c>
      <c r="K2538" s="106" t="s">
        <v>3537</v>
      </c>
      <c r="L2538" s="106" t="s">
        <v>842</v>
      </c>
      <c r="M2538" s="263">
        <v>119667</v>
      </c>
      <c r="N2538" s="264">
        <v>43516</v>
      </c>
      <c r="O2538" s="263" t="s">
        <v>3740</v>
      </c>
      <c r="P2538" s="264">
        <v>43830</v>
      </c>
      <c r="Q2538" s="263" t="s">
        <v>3732</v>
      </c>
      <c r="R2538" s="263" t="s">
        <v>4759</v>
      </c>
    </row>
    <row r="2539" spans="1:18" s="34" customFormat="1" ht="45" hidden="1" customHeight="1" outlineLevel="4" x14ac:dyDescent="0.25">
      <c r="A2539" s="110">
        <v>20</v>
      </c>
      <c r="B2539" s="121" t="s">
        <v>3390</v>
      </c>
      <c r="C2539" s="106" t="s">
        <v>2408</v>
      </c>
      <c r="D2539" s="122">
        <v>121</v>
      </c>
      <c r="E2539" s="110" t="s">
        <v>724</v>
      </c>
      <c r="F2539" s="122">
        <v>89669.47</v>
      </c>
      <c r="G2539" s="122">
        <v>60500</v>
      </c>
      <c r="H2539" s="122">
        <v>29169.47</v>
      </c>
      <c r="I2539" s="123">
        <f t="shared" si="133"/>
        <v>0.48214000000000001</v>
      </c>
      <c r="J2539" s="106" t="s">
        <v>3536</v>
      </c>
      <c r="K2539" s="106" t="s">
        <v>3537</v>
      </c>
      <c r="L2539" s="106" t="s">
        <v>842</v>
      </c>
      <c r="M2539" s="263">
        <v>119667</v>
      </c>
      <c r="N2539" s="264">
        <v>43516</v>
      </c>
      <c r="O2539" s="263" t="s">
        <v>3740</v>
      </c>
      <c r="P2539" s="264">
        <v>43830</v>
      </c>
      <c r="Q2539" s="263" t="s">
        <v>3732</v>
      </c>
      <c r="R2539" s="263" t="s">
        <v>4759</v>
      </c>
    </row>
    <row r="2540" spans="1:18" s="34" customFormat="1" ht="45" hidden="1" customHeight="1" outlineLevel="4" x14ac:dyDescent="0.25">
      <c r="A2540" s="110">
        <v>21</v>
      </c>
      <c r="B2540" s="121" t="s">
        <v>3391</v>
      </c>
      <c r="C2540" s="106" t="s">
        <v>2408</v>
      </c>
      <c r="D2540" s="122">
        <v>69</v>
      </c>
      <c r="E2540" s="110" t="s">
        <v>724</v>
      </c>
      <c r="F2540" s="122">
        <v>50868.87</v>
      </c>
      <c r="G2540" s="122">
        <v>34500</v>
      </c>
      <c r="H2540" s="122">
        <v>16368.870000000003</v>
      </c>
      <c r="I2540" s="123">
        <f t="shared" si="133"/>
        <v>0.47446000000000005</v>
      </c>
      <c r="J2540" s="106" t="s">
        <v>3536</v>
      </c>
      <c r="K2540" s="106" t="s">
        <v>3537</v>
      </c>
      <c r="L2540" s="106" t="s">
        <v>842</v>
      </c>
      <c r="M2540" s="263">
        <v>119667</v>
      </c>
      <c r="N2540" s="264">
        <v>43516</v>
      </c>
      <c r="O2540" s="263" t="s">
        <v>3740</v>
      </c>
      <c r="P2540" s="264">
        <v>43830</v>
      </c>
      <c r="Q2540" s="263" t="s">
        <v>3732</v>
      </c>
      <c r="R2540" s="263" t="s">
        <v>4759</v>
      </c>
    </row>
    <row r="2541" spans="1:18" s="34" customFormat="1" ht="60" hidden="1" customHeight="1" outlineLevel="4" x14ac:dyDescent="0.25">
      <c r="A2541" s="110">
        <v>22</v>
      </c>
      <c r="B2541" s="121" t="s">
        <v>3392</v>
      </c>
      <c r="C2541" s="106" t="s">
        <v>2408</v>
      </c>
      <c r="D2541" s="122">
        <v>94</v>
      </c>
      <c r="E2541" s="110" t="s">
        <v>724</v>
      </c>
      <c r="F2541" s="122">
        <v>89299.999999999985</v>
      </c>
      <c r="G2541" s="122">
        <v>47000</v>
      </c>
      <c r="H2541" s="122">
        <v>42299.999999999985</v>
      </c>
      <c r="I2541" s="123">
        <f t="shared" si="133"/>
        <v>0.89999999999999969</v>
      </c>
      <c r="J2541" s="106" t="s">
        <v>3536</v>
      </c>
      <c r="K2541" s="106" t="s">
        <v>3537</v>
      </c>
      <c r="L2541" s="106" t="s">
        <v>842</v>
      </c>
      <c r="M2541" s="263">
        <v>119667</v>
      </c>
      <c r="N2541" s="264">
        <v>43516</v>
      </c>
      <c r="O2541" s="263" t="s">
        <v>3740</v>
      </c>
      <c r="P2541" s="264">
        <v>43830</v>
      </c>
      <c r="Q2541" s="263" t="s">
        <v>3732</v>
      </c>
      <c r="R2541" s="263" t="s">
        <v>4759</v>
      </c>
    </row>
    <row r="2542" spans="1:18" s="34" customFormat="1" ht="75" hidden="1" customHeight="1" outlineLevel="4" x14ac:dyDescent="0.25">
      <c r="A2542" s="110">
        <v>23</v>
      </c>
      <c r="B2542" s="121" t="s">
        <v>3393</v>
      </c>
      <c r="C2542" s="106" t="s">
        <v>2408</v>
      </c>
      <c r="D2542" s="122">
        <v>35</v>
      </c>
      <c r="E2542" s="110" t="s">
        <v>724</v>
      </c>
      <c r="F2542" s="122">
        <v>27031.200000000001</v>
      </c>
      <c r="G2542" s="122">
        <v>17500</v>
      </c>
      <c r="H2542" s="122">
        <v>9531.2000000000007</v>
      </c>
      <c r="I2542" s="123">
        <f t="shared" si="133"/>
        <v>0.54464000000000001</v>
      </c>
      <c r="J2542" s="106" t="s">
        <v>3536</v>
      </c>
      <c r="K2542" s="106" t="s">
        <v>3537</v>
      </c>
      <c r="L2542" s="106" t="s">
        <v>842</v>
      </c>
      <c r="M2542" s="263">
        <v>119667</v>
      </c>
      <c r="N2542" s="264">
        <v>43516</v>
      </c>
      <c r="O2542" s="263" t="s">
        <v>3740</v>
      </c>
      <c r="P2542" s="264">
        <v>43830</v>
      </c>
      <c r="Q2542" s="263" t="s">
        <v>3732</v>
      </c>
      <c r="R2542" s="263" t="s">
        <v>4759</v>
      </c>
    </row>
    <row r="2543" spans="1:18" s="34" customFormat="1" ht="45" hidden="1" customHeight="1" outlineLevel="4" x14ac:dyDescent="0.25">
      <c r="A2543" s="110">
        <v>24</v>
      </c>
      <c r="B2543" s="121" t="s">
        <v>3394</v>
      </c>
      <c r="C2543" s="106" t="s">
        <v>2408</v>
      </c>
      <c r="D2543" s="122">
        <v>449</v>
      </c>
      <c r="E2543" s="110" t="s">
        <v>724</v>
      </c>
      <c r="F2543" s="122">
        <v>216723.32</v>
      </c>
      <c r="G2543" s="122">
        <v>206091</v>
      </c>
      <c r="H2543" s="122">
        <v>10632.320000000007</v>
      </c>
      <c r="I2543" s="123">
        <f t="shared" si="133"/>
        <v>5.1590413943355153E-2</v>
      </c>
      <c r="J2543" s="106" t="s">
        <v>3536</v>
      </c>
      <c r="K2543" s="106" t="s">
        <v>3538</v>
      </c>
      <c r="L2543" s="106" t="s">
        <v>842</v>
      </c>
      <c r="M2543" s="263">
        <v>119667</v>
      </c>
      <c r="N2543" s="264">
        <v>43515</v>
      </c>
      <c r="O2543" s="263" t="s">
        <v>3742</v>
      </c>
      <c r="P2543" s="264">
        <v>43830</v>
      </c>
      <c r="Q2543" s="263" t="s">
        <v>3732</v>
      </c>
      <c r="R2543" s="263" t="s">
        <v>4759</v>
      </c>
    </row>
    <row r="2544" spans="1:18" s="34" customFormat="1" ht="45" hidden="1" customHeight="1" outlineLevel="4" x14ac:dyDescent="0.25">
      <c r="A2544" s="110">
        <v>25</v>
      </c>
      <c r="B2544" s="121" t="s">
        <v>3395</v>
      </c>
      <c r="C2544" s="106" t="s">
        <v>2408</v>
      </c>
      <c r="D2544" s="122">
        <v>27</v>
      </c>
      <c r="E2544" s="110" t="s">
        <v>724</v>
      </c>
      <c r="F2544" s="122">
        <v>26517.78</v>
      </c>
      <c r="G2544" s="122">
        <v>13500</v>
      </c>
      <c r="H2544" s="122">
        <v>13017.779999999999</v>
      </c>
      <c r="I2544" s="123">
        <f t="shared" si="133"/>
        <v>0.96427999999999991</v>
      </c>
      <c r="J2544" s="106" t="s">
        <v>3536</v>
      </c>
      <c r="K2544" s="106" t="s">
        <v>3537</v>
      </c>
      <c r="L2544" s="106" t="s">
        <v>842</v>
      </c>
      <c r="M2544" s="263">
        <v>119667</v>
      </c>
      <c r="N2544" s="264">
        <v>43516</v>
      </c>
      <c r="O2544" s="263" t="s">
        <v>3740</v>
      </c>
      <c r="P2544" s="264">
        <v>43830</v>
      </c>
      <c r="Q2544" s="263" t="s">
        <v>3732</v>
      </c>
      <c r="R2544" s="263" t="s">
        <v>4759</v>
      </c>
    </row>
    <row r="2545" spans="1:18" s="34" customFormat="1" ht="60" hidden="1" customHeight="1" outlineLevel="4" x14ac:dyDescent="0.25">
      <c r="A2545" s="110">
        <v>26</v>
      </c>
      <c r="B2545" s="121" t="s">
        <v>3396</v>
      </c>
      <c r="C2545" s="106" t="s">
        <v>2408</v>
      </c>
      <c r="D2545" s="122">
        <v>103</v>
      </c>
      <c r="E2545" s="110" t="s">
        <v>724</v>
      </c>
      <c r="F2545" s="122">
        <v>73060.990000000005</v>
      </c>
      <c r="G2545" s="122">
        <v>51500</v>
      </c>
      <c r="H2545" s="122">
        <v>21560.990000000005</v>
      </c>
      <c r="I2545" s="123">
        <f t="shared" si="133"/>
        <v>0.41866000000000009</v>
      </c>
      <c r="J2545" s="106" t="s">
        <v>3536</v>
      </c>
      <c r="K2545" s="106" t="s">
        <v>3537</v>
      </c>
      <c r="L2545" s="106" t="s">
        <v>842</v>
      </c>
      <c r="M2545" s="263">
        <v>119667</v>
      </c>
      <c r="N2545" s="264">
        <v>43516</v>
      </c>
      <c r="O2545" s="263" t="s">
        <v>3740</v>
      </c>
      <c r="P2545" s="264">
        <v>43830</v>
      </c>
      <c r="Q2545" s="263" t="s">
        <v>3732</v>
      </c>
      <c r="R2545" s="263" t="s">
        <v>4759</v>
      </c>
    </row>
    <row r="2546" spans="1:18" s="34" customFormat="1" ht="45" hidden="1" customHeight="1" outlineLevel="4" x14ac:dyDescent="0.25">
      <c r="A2546" s="110">
        <v>27</v>
      </c>
      <c r="B2546" s="121" t="s">
        <v>3397</v>
      </c>
      <c r="C2546" s="106" t="s">
        <v>2408</v>
      </c>
      <c r="D2546" s="122">
        <v>21</v>
      </c>
      <c r="E2546" s="110" t="s">
        <v>724</v>
      </c>
      <c r="F2546" s="122">
        <v>15481.83</v>
      </c>
      <c r="G2546" s="122">
        <v>10500</v>
      </c>
      <c r="H2546" s="122">
        <v>4981.83</v>
      </c>
      <c r="I2546" s="123">
        <f t="shared" si="133"/>
        <v>0.47445999999999999</v>
      </c>
      <c r="J2546" s="106" t="s">
        <v>3536</v>
      </c>
      <c r="K2546" s="106" t="s">
        <v>3537</v>
      </c>
      <c r="L2546" s="106" t="s">
        <v>842</v>
      </c>
      <c r="M2546" s="263">
        <v>119667</v>
      </c>
      <c r="N2546" s="264">
        <v>43516</v>
      </c>
      <c r="O2546" s="263" t="s">
        <v>3740</v>
      </c>
      <c r="P2546" s="264">
        <v>43830</v>
      </c>
      <c r="Q2546" s="263" t="s">
        <v>3732</v>
      </c>
      <c r="R2546" s="263" t="s">
        <v>4759</v>
      </c>
    </row>
    <row r="2547" spans="1:18" s="34" customFormat="1" ht="60" hidden="1" customHeight="1" outlineLevel="4" x14ac:dyDescent="0.25">
      <c r="A2547" s="110">
        <v>28</v>
      </c>
      <c r="B2547" s="121" t="s">
        <v>3398</v>
      </c>
      <c r="C2547" s="106" t="s">
        <v>2408</v>
      </c>
      <c r="D2547" s="122">
        <v>19</v>
      </c>
      <c r="E2547" s="110" t="s">
        <v>724</v>
      </c>
      <c r="F2547" s="122">
        <v>18660.66</v>
      </c>
      <c r="G2547" s="122">
        <v>9500</v>
      </c>
      <c r="H2547" s="122">
        <v>9160.66</v>
      </c>
      <c r="I2547" s="123">
        <f t="shared" si="133"/>
        <v>0.96428000000000003</v>
      </c>
      <c r="J2547" s="106" t="s">
        <v>3536</v>
      </c>
      <c r="K2547" s="106" t="s">
        <v>3537</v>
      </c>
      <c r="L2547" s="106" t="s">
        <v>842</v>
      </c>
      <c r="M2547" s="263">
        <v>119667</v>
      </c>
      <c r="N2547" s="264">
        <v>43516</v>
      </c>
      <c r="O2547" s="263" t="s">
        <v>3740</v>
      </c>
      <c r="P2547" s="264">
        <v>43830</v>
      </c>
      <c r="Q2547" s="263" t="s">
        <v>3732</v>
      </c>
      <c r="R2547" s="263" t="s">
        <v>4759</v>
      </c>
    </row>
    <row r="2548" spans="1:18" s="34" customFormat="1" ht="45" hidden="1" customHeight="1" outlineLevel="4" x14ac:dyDescent="0.25">
      <c r="A2548" s="110">
        <v>29</v>
      </c>
      <c r="B2548" s="121" t="s">
        <v>3399</v>
      </c>
      <c r="C2548" s="106" t="s">
        <v>2408</v>
      </c>
      <c r="D2548" s="122">
        <v>10</v>
      </c>
      <c r="E2548" s="110" t="s">
        <v>724</v>
      </c>
      <c r="F2548" s="122">
        <v>9821.4</v>
      </c>
      <c r="G2548" s="122">
        <v>5000</v>
      </c>
      <c r="H2548" s="122">
        <v>4821.3999999999996</v>
      </c>
      <c r="I2548" s="123">
        <f t="shared" si="133"/>
        <v>0.96427999999999991</v>
      </c>
      <c r="J2548" s="106" t="s">
        <v>3536</v>
      </c>
      <c r="K2548" s="106" t="s">
        <v>3537</v>
      </c>
      <c r="L2548" s="106" t="s">
        <v>842</v>
      </c>
      <c r="M2548" s="263">
        <v>119667</v>
      </c>
      <c r="N2548" s="264">
        <v>43516</v>
      </c>
      <c r="O2548" s="263" t="s">
        <v>3740</v>
      </c>
      <c r="P2548" s="264">
        <v>43830</v>
      </c>
      <c r="Q2548" s="263" t="s">
        <v>3732</v>
      </c>
      <c r="R2548" s="263" t="s">
        <v>4759</v>
      </c>
    </row>
    <row r="2549" spans="1:18" s="34" customFormat="1" ht="90" hidden="1" customHeight="1" outlineLevel="4" x14ac:dyDescent="0.25">
      <c r="A2549" s="110">
        <v>30</v>
      </c>
      <c r="B2549" s="121" t="s">
        <v>3400</v>
      </c>
      <c r="C2549" s="106" t="s">
        <v>2408</v>
      </c>
      <c r="D2549" s="122">
        <v>18</v>
      </c>
      <c r="E2549" s="110" t="s">
        <v>724</v>
      </c>
      <c r="F2549" s="122">
        <v>17678.52</v>
      </c>
      <c r="G2549" s="122">
        <v>9000</v>
      </c>
      <c r="H2549" s="122">
        <v>8678.52</v>
      </c>
      <c r="I2549" s="123">
        <f t="shared" si="133"/>
        <v>0.96428000000000003</v>
      </c>
      <c r="J2549" s="106" t="s">
        <v>3536</v>
      </c>
      <c r="K2549" s="106" t="s">
        <v>3537</v>
      </c>
      <c r="L2549" s="106" t="s">
        <v>842</v>
      </c>
      <c r="M2549" s="263">
        <v>119667</v>
      </c>
      <c r="N2549" s="264">
        <v>43516</v>
      </c>
      <c r="O2549" s="263" t="s">
        <v>3740</v>
      </c>
      <c r="P2549" s="264">
        <v>43830</v>
      </c>
      <c r="Q2549" s="263" t="s">
        <v>3732</v>
      </c>
      <c r="R2549" s="263" t="s">
        <v>4759</v>
      </c>
    </row>
    <row r="2550" spans="1:18" s="34" customFormat="1" ht="60" hidden="1" customHeight="1" outlineLevel="4" x14ac:dyDescent="0.25">
      <c r="A2550" s="110">
        <v>31</v>
      </c>
      <c r="B2550" s="121" t="s">
        <v>3401</v>
      </c>
      <c r="C2550" s="106" t="s">
        <v>2408</v>
      </c>
      <c r="D2550" s="122">
        <v>235</v>
      </c>
      <c r="E2550" s="110" t="s">
        <v>724</v>
      </c>
      <c r="F2550" s="122">
        <v>174151.45</v>
      </c>
      <c r="G2550" s="122">
        <v>117500</v>
      </c>
      <c r="H2550" s="122">
        <v>56651.450000000012</v>
      </c>
      <c r="I2550" s="123">
        <f t="shared" si="133"/>
        <v>0.48214000000000012</v>
      </c>
      <c r="J2550" s="106" t="s">
        <v>3536</v>
      </c>
      <c r="K2550" s="106" t="s">
        <v>3537</v>
      </c>
      <c r="L2550" s="106" t="s">
        <v>842</v>
      </c>
      <c r="M2550" s="263">
        <v>119667</v>
      </c>
      <c r="N2550" s="264">
        <v>43516</v>
      </c>
      <c r="O2550" s="263" t="s">
        <v>3740</v>
      </c>
      <c r="P2550" s="264">
        <v>43830</v>
      </c>
      <c r="Q2550" s="263" t="s">
        <v>3732</v>
      </c>
      <c r="R2550" s="263" t="s">
        <v>4759</v>
      </c>
    </row>
    <row r="2551" spans="1:18" s="34" customFormat="1" ht="45" hidden="1" customHeight="1" outlineLevel="4" x14ac:dyDescent="0.25">
      <c r="A2551" s="110">
        <v>32</v>
      </c>
      <c r="B2551" s="121" t="s">
        <v>3402</v>
      </c>
      <c r="C2551" s="106" t="s">
        <v>2408</v>
      </c>
      <c r="D2551" s="122">
        <v>61</v>
      </c>
      <c r="E2551" s="110" t="s">
        <v>724</v>
      </c>
      <c r="F2551" s="122">
        <v>47111.520000000004</v>
      </c>
      <c r="G2551" s="122">
        <v>30500</v>
      </c>
      <c r="H2551" s="122">
        <v>16611.520000000004</v>
      </c>
      <c r="I2551" s="123">
        <f t="shared" si="133"/>
        <v>0.54464000000000012</v>
      </c>
      <c r="J2551" s="106" t="s">
        <v>3536</v>
      </c>
      <c r="K2551" s="106" t="s">
        <v>3537</v>
      </c>
      <c r="L2551" s="106" t="s">
        <v>842</v>
      </c>
      <c r="M2551" s="263">
        <v>119667</v>
      </c>
      <c r="N2551" s="264">
        <v>43516</v>
      </c>
      <c r="O2551" s="263" t="s">
        <v>3740</v>
      </c>
      <c r="P2551" s="264">
        <v>43830</v>
      </c>
      <c r="Q2551" s="263" t="s">
        <v>3732</v>
      </c>
      <c r="R2551" s="263" t="s">
        <v>4759</v>
      </c>
    </row>
    <row r="2552" spans="1:18" s="34" customFormat="1" ht="90" hidden="1" customHeight="1" outlineLevel="4" x14ac:dyDescent="0.25">
      <c r="A2552" s="110">
        <v>33</v>
      </c>
      <c r="B2552" s="121" t="s">
        <v>3403</v>
      </c>
      <c r="C2552" s="106" t="s">
        <v>2408</v>
      </c>
      <c r="D2552" s="122">
        <v>90</v>
      </c>
      <c r="E2552" s="110" t="s">
        <v>724</v>
      </c>
      <c r="F2552" s="122">
        <v>88392.6</v>
      </c>
      <c r="G2552" s="122">
        <v>45000</v>
      </c>
      <c r="H2552" s="122">
        <v>43392.600000000006</v>
      </c>
      <c r="I2552" s="123">
        <f t="shared" si="133"/>
        <v>0.96428000000000014</v>
      </c>
      <c r="J2552" s="106" t="s">
        <v>3536</v>
      </c>
      <c r="K2552" s="106" t="s">
        <v>3537</v>
      </c>
      <c r="L2552" s="106" t="s">
        <v>842</v>
      </c>
      <c r="M2552" s="263">
        <v>119667</v>
      </c>
      <c r="N2552" s="264">
        <v>43516</v>
      </c>
      <c r="O2552" s="263" t="s">
        <v>3740</v>
      </c>
      <c r="P2552" s="264">
        <v>43830</v>
      </c>
      <c r="Q2552" s="263" t="s">
        <v>3732</v>
      </c>
      <c r="R2552" s="263" t="s">
        <v>4759</v>
      </c>
    </row>
    <row r="2553" spans="1:18" s="34" customFormat="1" ht="105" hidden="1" customHeight="1" outlineLevel="4" x14ac:dyDescent="0.25">
      <c r="A2553" s="110">
        <v>34</v>
      </c>
      <c r="B2553" s="121" t="s">
        <v>3404</v>
      </c>
      <c r="C2553" s="106" t="s">
        <v>2408</v>
      </c>
      <c r="D2553" s="122">
        <v>146</v>
      </c>
      <c r="E2553" s="110" t="s">
        <v>724</v>
      </c>
      <c r="F2553" s="122">
        <v>109499.99999999999</v>
      </c>
      <c r="G2553" s="122">
        <v>73000</v>
      </c>
      <c r="H2553" s="122">
        <v>36499.999999999985</v>
      </c>
      <c r="I2553" s="123">
        <f t="shared" si="133"/>
        <v>0.49999999999999978</v>
      </c>
      <c r="J2553" s="106" t="s">
        <v>3536</v>
      </c>
      <c r="K2553" s="106" t="s">
        <v>3537</v>
      </c>
      <c r="L2553" s="106" t="s">
        <v>842</v>
      </c>
      <c r="M2553" s="263">
        <v>119667</v>
      </c>
      <c r="N2553" s="264">
        <v>43516</v>
      </c>
      <c r="O2553" s="263" t="s">
        <v>3740</v>
      </c>
      <c r="P2553" s="264">
        <v>43830</v>
      </c>
      <c r="Q2553" s="263" t="s">
        <v>3732</v>
      </c>
      <c r="R2553" s="263" t="s">
        <v>4759</v>
      </c>
    </row>
    <row r="2554" spans="1:18" s="34" customFormat="1" ht="45" hidden="1" customHeight="1" outlineLevel="4" x14ac:dyDescent="0.25">
      <c r="A2554" s="110">
        <v>35</v>
      </c>
      <c r="B2554" s="121" t="s">
        <v>3405</v>
      </c>
      <c r="C2554" s="106" t="s">
        <v>2408</v>
      </c>
      <c r="D2554" s="122">
        <v>82</v>
      </c>
      <c r="E2554" s="110" t="s">
        <v>724</v>
      </c>
      <c r="F2554" s="122">
        <v>61499.999999999993</v>
      </c>
      <c r="G2554" s="122">
        <v>41000</v>
      </c>
      <c r="H2554" s="122">
        <v>20499.999999999993</v>
      </c>
      <c r="I2554" s="123">
        <f t="shared" si="133"/>
        <v>0.49999999999999983</v>
      </c>
      <c r="J2554" s="106" t="s">
        <v>3536</v>
      </c>
      <c r="K2554" s="106" t="s">
        <v>3537</v>
      </c>
      <c r="L2554" s="106" t="s">
        <v>842</v>
      </c>
      <c r="M2554" s="263">
        <v>119667</v>
      </c>
      <c r="N2554" s="264">
        <v>43516</v>
      </c>
      <c r="O2554" s="263" t="s">
        <v>3740</v>
      </c>
      <c r="P2554" s="264">
        <v>43830</v>
      </c>
      <c r="Q2554" s="263" t="s">
        <v>3732</v>
      </c>
      <c r="R2554" s="263" t="s">
        <v>4759</v>
      </c>
    </row>
    <row r="2555" spans="1:18" s="34" customFormat="1" ht="45" hidden="1" customHeight="1" outlineLevel="4" x14ac:dyDescent="0.25">
      <c r="A2555" s="110">
        <v>36</v>
      </c>
      <c r="B2555" s="121" t="s">
        <v>3406</v>
      </c>
      <c r="C2555" s="106" t="s">
        <v>2408</v>
      </c>
      <c r="D2555" s="122">
        <v>135</v>
      </c>
      <c r="E2555" s="110" t="s">
        <v>724</v>
      </c>
      <c r="F2555" s="122">
        <v>99526.05</v>
      </c>
      <c r="G2555" s="122">
        <v>67500</v>
      </c>
      <c r="H2555" s="122">
        <v>32026.050000000003</v>
      </c>
      <c r="I2555" s="123">
        <f t="shared" si="133"/>
        <v>0.47446000000000005</v>
      </c>
      <c r="J2555" s="106" t="s">
        <v>3536</v>
      </c>
      <c r="K2555" s="106" t="s">
        <v>3537</v>
      </c>
      <c r="L2555" s="106" t="s">
        <v>842</v>
      </c>
      <c r="M2555" s="263">
        <v>119667</v>
      </c>
      <c r="N2555" s="264">
        <v>43516</v>
      </c>
      <c r="O2555" s="263" t="s">
        <v>3740</v>
      </c>
      <c r="P2555" s="264">
        <v>43830</v>
      </c>
      <c r="Q2555" s="263" t="s">
        <v>3732</v>
      </c>
      <c r="R2555" s="263" t="s">
        <v>4759</v>
      </c>
    </row>
    <row r="2556" spans="1:18" s="34" customFormat="1" ht="45" hidden="1" customHeight="1" outlineLevel="4" x14ac:dyDescent="0.25">
      <c r="A2556" s="110">
        <v>37</v>
      </c>
      <c r="B2556" s="121" t="s">
        <v>3407</v>
      </c>
      <c r="C2556" s="106" t="s">
        <v>2408</v>
      </c>
      <c r="D2556" s="122">
        <v>8</v>
      </c>
      <c r="E2556" s="110" t="s">
        <v>724</v>
      </c>
      <c r="F2556" s="122">
        <v>6178.56</v>
      </c>
      <c r="G2556" s="122">
        <v>4800</v>
      </c>
      <c r="H2556" s="122">
        <v>1378.5600000000004</v>
      </c>
      <c r="I2556" s="123">
        <f t="shared" si="133"/>
        <v>0.28720000000000007</v>
      </c>
      <c r="J2556" s="106" t="s">
        <v>3536</v>
      </c>
      <c r="K2556" s="106" t="s">
        <v>3537</v>
      </c>
      <c r="L2556" s="106" t="s">
        <v>842</v>
      </c>
      <c r="M2556" s="263">
        <v>119667</v>
      </c>
      <c r="N2556" s="264">
        <v>43516</v>
      </c>
      <c r="O2556" s="263" t="s">
        <v>3740</v>
      </c>
      <c r="P2556" s="264">
        <v>43830</v>
      </c>
      <c r="Q2556" s="263" t="s">
        <v>3732</v>
      </c>
      <c r="R2556" s="263" t="s">
        <v>4759</v>
      </c>
    </row>
    <row r="2557" spans="1:18" s="34" customFormat="1" ht="45" hidden="1" customHeight="1" outlineLevel="4" x14ac:dyDescent="0.25">
      <c r="A2557" s="110">
        <v>38</v>
      </c>
      <c r="B2557" s="121" t="s">
        <v>3408</v>
      </c>
      <c r="C2557" s="106" t="s">
        <v>2408</v>
      </c>
      <c r="D2557" s="122">
        <v>9</v>
      </c>
      <c r="E2557" s="110" t="s">
        <v>724</v>
      </c>
      <c r="F2557" s="122">
        <v>9642.7800000000007</v>
      </c>
      <c r="G2557" s="122">
        <v>5400</v>
      </c>
      <c r="H2557" s="122">
        <v>4242.7800000000007</v>
      </c>
      <c r="I2557" s="123">
        <f t="shared" si="133"/>
        <v>0.78570000000000018</v>
      </c>
      <c r="J2557" s="106" t="s">
        <v>3536</v>
      </c>
      <c r="K2557" s="106" t="s">
        <v>3537</v>
      </c>
      <c r="L2557" s="106" t="s">
        <v>842</v>
      </c>
      <c r="M2557" s="263">
        <v>119667</v>
      </c>
      <c r="N2557" s="264">
        <v>43516</v>
      </c>
      <c r="O2557" s="263" t="s">
        <v>3740</v>
      </c>
      <c r="P2557" s="264">
        <v>43830</v>
      </c>
      <c r="Q2557" s="263" t="s">
        <v>3732</v>
      </c>
      <c r="R2557" s="263" t="s">
        <v>4759</v>
      </c>
    </row>
    <row r="2558" spans="1:18" s="34" customFormat="1" ht="45" hidden="1" customHeight="1" outlineLevel="4" x14ac:dyDescent="0.25">
      <c r="A2558" s="110">
        <v>39</v>
      </c>
      <c r="B2558" s="121" t="s">
        <v>3409</v>
      </c>
      <c r="C2558" s="106" t="s">
        <v>2408</v>
      </c>
      <c r="D2558" s="122">
        <v>7</v>
      </c>
      <c r="E2558" s="110" t="s">
        <v>724</v>
      </c>
      <c r="F2558" s="122">
        <v>5406.2400000000007</v>
      </c>
      <c r="G2558" s="122">
        <v>4200</v>
      </c>
      <c r="H2558" s="122">
        <v>1206.2400000000007</v>
      </c>
      <c r="I2558" s="123">
        <f t="shared" si="133"/>
        <v>0.28720000000000018</v>
      </c>
      <c r="J2558" s="106" t="s">
        <v>3536</v>
      </c>
      <c r="K2558" s="106" t="s">
        <v>3537</v>
      </c>
      <c r="L2558" s="106" t="s">
        <v>842</v>
      </c>
      <c r="M2558" s="263">
        <v>119667</v>
      </c>
      <c r="N2558" s="264">
        <v>43516</v>
      </c>
      <c r="O2558" s="263" t="s">
        <v>3740</v>
      </c>
      <c r="P2558" s="264">
        <v>43830</v>
      </c>
      <c r="Q2558" s="263" t="s">
        <v>3732</v>
      </c>
      <c r="R2558" s="263" t="s">
        <v>4759</v>
      </c>
    </row>
    <row r="2559" spans="1:18" s="34" customFormat="1" ht="60" hidden="1" customHeight="1" outlineLevel="4" x14ac:dyDescent="0.25">
      <c r="A2559" s="110">
        <v>40</v>
      </c>
      <c r="B2559" s="121" t="s">
        <v>3410</v>
      </c>
      <c r="C2559" s="106" t="s">
        <v>2408</v>
      </c>
      <c r="D2559" s="122">
        <v>306</v>
      </c>
      <c r="E2559" s="110" t="s">
        <v>724</v>
      </c>
      <c r="F2559" s="122">
        <v>146167.02000000002</v>
      </c>
      <c r="G2559" s="122">
        <v>140454</v>
      </c>
      <c r="H2559" s="122">
        <v>5713.0200000000186</v>
      </c>
      <c r="I2559" s="123">
        <f t="shared" si="133"/>
        <v>4.0675381263616688E-2</v>
      </c>
      <c r="J2559" s="106" t="s">
        <v>3536</v>
      </c>
      <c r="K2559" s="106" t="s">
        <v>3538</v>
      </c>
      <c r="L2559" s="106" t="s">
        <v>842</v>
      </c>
      <c r="M2559" s="263">
        <v>119667</v>
      </c>
      <c r="N2559" s="264">
        <v>43515</v>
      </c>
      <c r="O2559" s="263" t="s">
        <v>3742</v>
      </c>
      <c r="P2559" s="264">
        <v>43830</v>
      </c>
      <c r="Q2559" s="263" t="s">
        <v>3732</v>
      </c>
      <c r="R2559" s="263" t="s">
        <v>4759</v>
      </c>
    </row>
    <row r="2560" spans="1:18" s="34" customFormat="1" ht="45" hidden="1" customHeight="1" outlineLevel="4" x14ac:dyDescent="0.25">
      <c r="A2560" s="110">
        <v>41</v>
      </c>
      <c r="B2560" s="121" t="s">
        <v>3411</v>
      </c>
      <c r="C2560" s="106" t="s">
        <v>2408</v>
      </c>
      <c r="D2560" s="122">
        <v>6</v>
      </c>
      <c r="E2560" s="110" t="s">
        <v>724</v>
      </c>
      <c r="F2560" s="122">
        <v>5100</v>
      </c>
      <c r="G2560" s="122">
        <v>3600</v>
      </c>
      <c r="H2560" s="122">
        <v>1500</v>
      </c>
      <c r="I2560" s="123">
        <f t="shared" si="133"/>
        <v>0.41666666666666669</v>
      </c>
      <c r="J2560" s="106" t="s">
        <v>3536</v>
      </c>
      <c r="K2560" s="106" t="s">
        <v>3537</v>
      </c>
      <c r="L2560" s="106" t="s">
        <v>842</v>
      </c>
      <c r="M2560" s="263">
        <v>119667</v>
      </c>
      <c r="N2560" s="264">
        <v>43516</v>
      </c>
      <c r="O2560" s="263" t="s">
        <v>3740</v>
      </c>
      <c r="P2560" s="264">
        <v>43830</v>
      </c>
      <c r="Q2560" s="263" t="s">
        <v>3732</v>
      </c>
      <c r="R2560" s="263" t="s">
        <v>4759</v>
      </c>
    </row>
    <row r="2561" spans="1:18" s="34" customFormat="1" ht="45" hidden="1" customHeight="1" outlineLevel="4" x14ac:dyDescent="0.25">
      <c r="A2561" s="110">
        <v>42</v>
      </c>
      <c r="B2561" s="121" t="s">
        <v>3412</v>
      </c>
      <c r="C2561" s="106" t="s">
        <v>2408</v>
      </c>
      <c r="D2561" s="122">
        <v>42</v>
      </c>
      <c r="E2561" s="110" t="s">
        <v>724</v>
      </c>
      <c r="F2561" s="122">
        <v>32437.440000000002</v>
      </c>
      <c r="G2561" s="122">
        <v>21000</v>
      </c>
      <c r="H2561" s="122">
        <v>11437.440000000002</v>
      </c>
      <c r="I2561" s="123">
        <f t="shared" si="133"/>
        <v>0.54464000000000012</v>
      </c>
      <c r="J2561" s="106" t="s">
        <v>3536</v>
      </c>
      <c r="K2561" s="106" t="s">
        <v>3537</v>
      </c>
      <c r="L2561" s="106" t="s">
        <v>842</v>
      </c>
      <c r="M2561" s="263">
        <v>119667</v>
      </c>
      <c r="N2561" s="264">
        <v>43516</v>
      </c>
      <c r="O2561" s="263" t="s">
        <v>3740</v>
      </c>
      <c r="P2561" s="264">
        <v>43830</v>
      </c>
      <c r="Q2561" s="263" t="s">
        <v>3732</v>
      </c>
      <c r="R2561" s="263" t="s">
        <v>4759</v>
      </c>
    </row>
    <row r="2562" spans="1:18" s="34" customFormat="1" ht="45" hidden="1" customHeight="1" outlineLevel="4" x14ac:dyDescent="0.25">
      <c r="A2562" s="110">
        <v>43</v>
      </c>
      <c r="B2562" s="121" t="s">
        <v>3413</v>
      </c>
      <c r="C2562" s="106" t="s">
        <v>2408</v>
      </c>
      <c r="D2562" s="122">
        <v>70</v>
      </c>
      <c r="E2562" s="110" t="s">
        <v>724</v>
      </c>
      <c r="F2562" s="122">
        <v>54062.400000000001</v>
      </c>
      <c r="G2562" s="122">
        <v>35000</v>
      </c>
      <c r="H2562" s="122">
        <v>19062.400000000001</v>
      </c>
      <c r="I2562" s="123">
        <f t="shared" si="133"/>
        <v>0.54464000000000001</v>
      </c>
      <c r="J2562" s="106" t="s">
        <v>3536</v>
      </c>
      <c r="K2562" s="106" t="s">
        <v>3537</v>
      </c>
      <c r="L2562" s="106" t="s">
        <v>842</v>
      </c>
      <c r="M2562" s="263">
        <v>119667</v>
      </c>
      <c r="N2562" s="264">
        <v>43516</v>
      </c>
      <c r="O2562" s="263" t="s">
        <v>3740</v>
      </c>
      <c r="P2562" s="264">
        <v>43830</v>
      </c>
      <c r="Q2562" s="263" t="s">
        <v>3732</v>
      </c>
      <c r="R2562" s="263" t="s">
        <v>4759</v>
      </c>
    </row>
    <row r="2563" spans="1:18" s="34" customFormat="1" ht="45" hidden="1" customHeight="1" outlineLevel="4" x14ac:dyDescent="0.25">
      <c r="A2563" s="110">
        <v>44</v>
      </c>
      <c r="B2563" s="121" t="s">
        <v>3414</v>
      </c>
      <c r="C2563" s="106" t="s">
        <v>2408</v>
      </c>
      <c r="D2563" s="122">
        <v>16</v>
      </c>
      <c r="E2563" s="110" t="s">
        <v>724</v>
      </c>
      <c r="F2563" s="122">
        <v>9314.24</v>
      </c>
      <c r="G2563" s="122">
        <v>8000</v>
      </c>
      <c r="H2563" s="122">
        <v>1314.2399999999998</v>
      </c>
      <c r="I2563" s="123">
        <f t="shared" si="133"/>
        <v>0.16427999999999998</v>
      </c>
      <c r="J2563" s="106" t="s">
        <v>3536</v>
      </c>
      <c r="K2563" s="106" t="s">
        <v>3537</v>
      </c>
      <c r="L2563" s="106" t="s">
        <v>842</v>
      </c>
      <c r="M2563" s="263">
        <v>119667</v>
      </c>
      <c r="N2563" s="264">
        <v>43516</v>
      </c>
      <c r="O2563" s="263" t="s">
        <v>3740</v>
      </c>
      <c r="P2563" s="264">
        <v>43830</v>
      </c>
      <c r="Q2563" s="263" t="s">
        <v>3732</v>
      </c>
      <c r="R2563" s="263" t="s">
        <v>4759</v>
      </c>
    </row>
    <row r="2564" spans="1:18" s="34" customFormat="1" ht="45" hidden="1" customHeight="1" outlineLevel="4" x14ac:dyDescent="0.25">
      <c r="A2564" s="110">
        <v>45</v>
      </c>
      <c r="B2564" s="121" t="s">
        <v>3415</v>
      </c>
      <c r="C2564" s="106" t="s">
        <v>2408</v>
      </c>
      <c r="D2564" s="122">
        <v>23</v>
      </c>
      <c r="E2564" s="110" t="s">
        <v>724</v>
      </c>
      <c r="F2564" s="122">
        <v>19797.48</v>
      </c>
      <c r="G2564" s="122">
        <v>11500</v>
      </c>
      <c r="H2564" s="122">
        <v>8297.48</v>
      </c>
      <c r="I2564" s="123">
        <f t="shared" si="133"/>
        <v>0.72151999999999994</v>
      </c>
      <c r="J2564" s="106" t="s">
        <v>3536</v>
      </c>
      <c r="K2564" s="106" t="s">
        <v>3537</v>
      </c>
      <c r="L2564" s="106" t="s">
        <v>842</v>
      </c>
      <c r="M2564" s="263">
        <v>119667</v>
      </c>
      <c r="N2564" s="264">
        <v>43516</v>
      </c>
      <c r="O2564" s="263" t="s">
        <v>3740</v>
      </c>
      <c r="P2564" s="264">
        <v>43830</v>
      </c>
      <c r="Q2564" s="263" t="s">
        <v>3732</v>
      </c>
      <c r="R2564" s="263" t="s">
        <v>4759</v>
      </c>
    </row>
    <row r="2565" spans="1:18" s="34" customFormat="1" ht="45" hidden="1" customHeight="1" outlineLevel="4" x14ac:dyDescent="0.25">
      <c r="A2565" s="110">
        <v>46</v>
      </c>
      <c r="B2565" s="121" t="s">
        <v>3416</v>
      </c>
      <c r="C2565" s="106" t="s">
        <v>2408</v>
      </c>
      <c r="D2565" s="122">
        <v>32</v>
      </c>
      <c r="E2565" s="110" t="s">
        <v>724</v>
      </c>
      <c r="F2565" s="122">
        <v>24714.240000000002</v>
      </c>
      <c r="G2565" s="122">
        <v>16000</v>
      </c>
      <c r="H2565" s="122">
        <v>8714.2400000000016</v>
      </c>
      <c r="I2565" s="123">
        <f t="shared" si="133"/>
        <v>0.54464000000000012</v>
      </c>
      <c r="J2565" s="106" t="s">
        <v>3536</v>
      </c>
      <c r="K2565" s="106" t="s">
        <v>3537</v>
      </c>
      <c r="L2565" s="106" t="s">
        <v>842</v>
      </c>
      <c r="M2565" s="263">
        <v>119667</v>
      </c>
      <c r="N2565" s="264">
        <v>43516</v>
      </c>
      <c r="O2565" s="263" t="s">
        <v>3740</v>
      </c>
      <c r="P2565" s="264">
        <v>43830</v>
      </c>
      <c r="Q2565" s="263" t="s">
        <v>3732</v>
      </c>
      <c r="R2565" s="263" t="s">
        <v>4759</v>
      </c>
    </row>
    <row r="2566" spans="1:18" s="34" customFormat="1" ht="45" hidden="1" customHeight="1" outlineLevel="4" x14ac:dyDescent="0.25">
      <c r="A2566" s="110">
        <v>47</v>
      </c>
      <c r="B2566" s="121" t="s">
        <v>3417</v>
      </c>
      <c r="C2566" s="106" t="s">
        <v>2408</v>
      </c>
      <c r="D2566" s="122">
        <v>17</v>
      </c>
      <c r="E2566" s="110" t="s">
        <v>724</v>
      </c>
      <c r="F2566" s="122">
        <v>9896.3799999999992</v>
      </c>
      <c r="G2566" s="122">
        <v>8500</v>
      </c>
      <c r="H2566" s="122">
        <v>1396.3799999999992</v>
      </c>
      <c r="I2566" s="123">
        <f t="shared" si="133"/>
        <v>0.1642799999999999</v>
      </c>
      <c r="J2566" s="106" t="s">
        <v>3536</v>
      </c>
      <c r="K2566" s="106" t="s">
        <v>3537</v>
      </c>
      <c r="L2566" s="106" t="s">
        <v>842</v>
      </c>
      <c r="M2566" s="263">
        <v>119667</v>
      </c>
      <c r="N2566" s="264">
        <v>43516</v>
      </c>
      <c r="O2566" s="263" t="s">
        <v>3740</v>
      </c>
      <c r="P2566" s="264">
        <v>43830</v>
      </c>
      <c r="Q2566" s="263" t="s">
        <v>3732</v>
      </c>
      <c r="R2566" s="263" t="s">
        <v>4759</v>
      </c>
    </row>
    <row r="2567" spans="1:18" s="34" customFormat="1" ht="45" hidden="1" customHeight="1" outlineLevel="4" x14ac:dyDescent="0.25">
      <c r="A2567" s="110">
        <v>48</v>
      </c>
      <c r="B2567" s="121" t="s">
        <v>3418</v>
      </c>
      <c r="C2567" s="106" t="s">
        <v>2408</v>
      </c>
      <c r="D2567" s="122">
        <v>19</v>
      </c>
      <c r="E2567" s="110" t="s">
        <v>724</v>
      </c>
      <c r="F2567" s="122">
        <v>21578.49</v>
      </c>
      <c r="G2567" s="122">
        <v>9500</v>
      </c>
      <c r="H2567" s="122">
        <v>12078.490000000002</v>
      </c>
      <c r="I2567" s="123">
        <f t="shared" si="133"/>
        <v>1.2714200000000002</v>
      </c>
      <c r="J2567" s="106" t="s">
        <v>3536</v>
      </c>
      <c r="K2567" s="106" t="s">
        <v>3537</v>
      </c>
      <c r="L2567" s="106" t="s">
        <v>842</v>
      </c>
      <c r="M2567" s="263">
        <v>119667</v>
      </c>
      <c r="N2567" s="264">
        <v>43516</v>
      </c>
      <c r="O2567" s="263" t="s">
        <v>3740</v>
      </c>
      <c r="P2567" s="264">
        <v>43830</v>
      </c>
      <c r="Q2567" s="263" t="s">
        <v>3732</v>
      </c>
      <c r="R2567" s="263" t="s">
        <v>4759</v>
      </c>
    </row>
    <row r="2568" spans="1:18" s="34" customFormat="1" ht="45" hidden="1" customHeight="1" outlineLevel="4" x14ac:dyDescent="0.25">
      <c r="A2568" s="110">
        <v>49</v>
      </c>
      <c r="B2568" s="121" t="s">
        <v>3419</v>
      </c>
      <c r="C2568" s="106" t="s">
        <v>2408</v>
      </c>
      <c r="D2568" s="122">
        <v>700</v>
      </c>
      <c r="E2568" s="122" t="s">
        <v>3535</v>
      </c>
      <c r="F2568" s="122">
        <v>3969</v>
      </c>
      <c r="G2568" s="122">
        <v>2660</v>
      </c>
      <c r="H2568" s="122">
        <v>1309</v>
      </c>
      <c r="I2568" s="123">
        <f t="shared" si="133"/>
        <v>0.49210526315789471</v>
      </c>
      <c r="J2568" s="106" t="s">
        <v>3536</v>
      </c>
      <c r="K2568" s="106" t="s">
        <v>3537</v>
      </c>
      <c r="L2568" s="106" t="s">
        <v>842</v>
      </c>
      <c r="M2568" s="263">
        <v>119667</v>
      </c>
      <c r="N2568" s="264">
        <v>43516</v>
      </c>
      <c r="O2568" s="263" t="s">
        <v>3740</v>
      </c>
      <c r="P2568" s="264">
        <v>43830</v>
      </c>
      <c r="Q2568" s="263" t="s">
        <v>3732</v>
      </c>
      <c r="R2568" s="263" t="s">
        <v>4759</v>
      </c>
    </row>
    <row r="2569" spans="1:18" s="34" customFormat="1" ht="45" hidden="1" customHeight="1" outlineLevel="4" x14ac:dyDescent="0.25">
      <c r="A2569" s="110">
        <v>50</v>
      </c>
      <c r="B2569" s="121" t="s">
        <v>3420</v>
      </c>
      <c r="C2569" s="106" t="s">
        <v>2408</v>
      </c>
      <c r="D2569" s="122">
        <v>700</v>
      </c>
      <c r="E2569" s="122" t="s">
        <v>3535</v>
      </c>
      <c r="F2569" s="122">
        <v>3969</v>
      </c>
      <c r="G2569" s="122">
        <v>2660</v>
      </c>
      <c r="H2569" s="122">
        <v>1309</v>
      </c>
      <c r="I2569" s="123">
        <f t="shared" si="133"/>
        <v>0.49210526315789471</v>
      </c>
      <c r="J2569" s="106" t="s">
        <v>3536</v>
      </c>
      <c r="K2569" s="106" t="s">
        <v>3537</v>
      </c>
      <c r="L2569" s="106" t="s">
        <v>842</v>
      </c>
      <c r="M2569" s="263">
        <v>119667</v>
      </c>
      <c r="N2569" s="264">
        <v>43516</v>
      </c>
      <c r="O2569" s="263" t="s">
        <v>3740</v>
      </c>
      <c r="P2569" s="264">
        <v>43830</v>
      </c>
      <c r="Q2569" s="263" t="s">
        <v>3732</v>
      </c>
      <c r="R2569" s="263" t="s">
        <v>4759</v>
      </c>
    </row>
    <row r="2570" spans="1:18" s="34" customFormat="1" ht="45" hidden="1" customHeight="1" outlineLevel="4" x14ac:dyDescent="0.25">
      <c r="A2570" s="110">
        <v>51</v>
      </c>
      <c r="B2570" s="121" t="s">
        <v>3421</v>
      </c>
      <c r="C2570" s="106" t="s">
        <v>2408</v>
      </c>
      <c r="D2570" s="122">
        <v>700</v>
      </c>
      <c r="E2570" s="122" t="s">
        <v>3535</v>
      </c>
      <c r="F2570" s="122">
        <v>3311.0000000000005</v>
      </c>
      <c r="G2570" s="122">
        <v>2660</v>
      </c>
      <c r="H2570" s="122">
        <v>3045.0000000000005</v>
      </c>
      <c r="I2570" s="123">
        <f t="shared" si="133"/>
        <v>1.1447368421052633</v>
      </c>
      <c r="J2570" s="106" t="s">
        <v>3536</v>
      </c>
      <c r="K2570" s="106" t="s">
        <v>3537</v>
      </c>
      <c r="L2570" s="106" t="s">
        <v>842</v>
      </c>
      <c r="M2570" s="263">
        <v>119667</v>
      </c>
      <c r="N2570" s="264">
        <v>43516</v>
      </c>
      <c r="O2570" s="263" t="s">
        <v>3740</v>
      </c>
      <c r="P2570" s="264">
        <v>43830</v>
      </c>
      <c r="Q2570" s="263" t="s">
        <v>3732</v>
      </c>
      <c r="R2570" s="263" t="s">
        <v>4759</v>
      </c>
    </row>
    <row r="2571" spans="1:18" s="34" customFormat="1" ht="45" hidden="1" customHeight="1" outlineLevel="4" x14ac:dyDescent="0.25">
      <c r="A2571" s="110">
        <v>52</v>
      </c>
      <c r="B2571" s="121" t="s">
        <v>3422</v>
      </c>
      <c r="C2571" s="106" t="s">
        <v>2408</v>
      </c>
      <c r="D2571" s="122">
        <v>700</v>
      </c>
      <c r="E2571" s="122" t="s">
        <v>3535</v>
      </c>
      <c r="F2571" s="122">
        <v>3311.0000000000005</v>
      </c>
      <c r="G2571" s="122">
        <v>2660</v>
      </c>
      <c r="H2571" s="122">
        <v>651.00000000000045</v>
      </c>
      <c r="I2571" s="123">
        <f t="shared" si="133"/>
        <v>0.24473684210526334</v>
      </c>
      <c r="J2571" s="106" t="s">
        <v>3536</v>
      </c>
      <c r="K2571" s="106" t="s">
        <v>3537</v>
      </c>
      <c r="L2571" s="106" t="s">
        <v>842</v>
      </c>
      <c r="M2571" s="263">
        <v>119667</v>
      </c>
      <c r="N2571" s="264">
        <v>43516</v>
      </c>
      <c r="O2571" s="263" t="s">
        <v>3740</v>
      </c>
      <c r="P2571" s="264">
        <v>43830</v>
      </c>
      <c r="Q2571" s="263" t="s">
        <v>3732</v>
      </c>
      <c r="R2571" s="263" t="s">
        <v>4759</v>
      </c>
    </row>
    <row r="2572" spans="1:18" s="34" customFormat="1" ht="45" hidden="1" customHeight="1" outlineLevel="4" x14ac:dyDescent="0.25">
      <c r="A2572" s="110">
        <v>53</v>
      </c>
      <c r="B2572" s="121" t="s">
        <v>3423</v>
      </c>
      <c r="C2572" s="106" t="s">
        <v>2408</v>
      </c>
      <c r="D2572" s="122">
        <v>700</v>
      </c>
      <c r="E2572" s="122" t="s">
        <v>3535</v>
      </c>
      <c r="F2572" s="122">
        <v>23849</v>
      </c>
      <c r="G2572" s="122">
        <v>5600</v>
      </c>
      <c r="H2572" s="122">
        <v>18249</v>
      </c>
      <c r="I2572" s="123">
        <f t="shared" si="133"/>
        <v>3.25875</v>
      </c>
      <c r="J2572" s="106" t="s">
        <v>3536</v>
      </c>
      <c r="K2572" s="106" t="s">
        <v>3537</v>
      </c>
      <c r="L2572" s="106" t="s">
        <v>842</v>
      </c>
      <c r="M2572" s="263">
        <v>119667</v>
      </c>
      <c r="N2572" s="264">
        <v>43516</v>
      </c>
      <c r="O2572" s="263" t="s">
        <v>3740</v>
      </c>
      <c r="P2572" s="264">
        <v>43830</v>
      </c>
      <c r="Q2572" s="263" t="s">
        <v>3732</v>
      </c>
      <c r="R2572" s="263" t="s">
        <v>4759</v>
      </c>
    </row>
    <row r="2573" spans="1:18" s="34" customFormat="1" ht="45" hidden="1" customHeight="1" outlineLevel="4" x14ac:dyDescent="0.25">
      <c r="A2573" s="110">
        <v>54</v>
      </c>
      <c r="B2573" s="121" t="s">
        <v>3424</v>
      </c>
      <c r="C2573" s="106" t="s">
        <v>2408</v>
      </c>
      <c r="D2573" s="122">
        <v>700</v>
      </c>
      <c r="E2573" s="122" t="s">
        <v>3535</v>
      </c>
      <c r="F2573" s="122">
        <v>3969</v>
      </c>
      <c r="G2573" s="122">
        <v>2660</v>
      </c>
      <c r="H2573" s="122">
        <v>1309</v>
      </c>
      <c r="I2573" s="123">
        <f t="shared" si="133"/>
        <v>0.49210526315789471</v>
      </c>
      <c r="J2573" s="106" t="s">
        <v>3536</v>
      </c>
      <c r="K2573" s="106" t="s">
        <v>3537</v>
      </c>
      <c r="L2573" s="106" t="s">
        <v>842</v>
      </c>
      <c r="M2573" s="263">
        <v>119667</v>
      </c>
      <c r="N2573" s="264">
        <v>43516</v>
      </c>
      <c r="O2573" s="263" t="s">
        <v>3740</v>
      </c>
      <c r="P2573" s="264">
        <v>43830</v>
      </c>
      <c r="Q2573" s="263" t="s">
        <v>3732</v>
      </c>
      <c r="R2573" s="263" t="s">
        <v>4759</v>
      </c>
    </row>
    <row r="2574" spans="1:18" s="34" customFormat="1" ht="45" hidden="1" customHeight="1" outlineLevel="4" x14ac:dyDescent="0.25">
      <c r="A2574" s="110">
        <v>55</v>
      </c>
      <c r="B2574" s="121" t="s">
        <v>3425</v>
      </c>
      <c r="C2574" s="106" t="s">
        <v>2408</v>
      </c>
      <c r="D2574" s="122">
        <v>700</v>
      </c>
      <c r="E2574" s="122" t="s">
        <v>3535</v>
      </c>
      <c r="F2574" s="122">
        <v>3969</v>
      </c>
      <c r="G2574" s="122">
        <v>2660</v>
      </c>
      <c r="H2574" s="122">
        <v>1309</v>
      </c>
      <c r="I2574" s="123">
        <f t="shared" si="133"/>
        <v>0.49210526315789471</v>
      </c>
      <c r="J2574" s="106" t="s">
        <v>3536</v>
      </c>
      <c r="K2574" s="106" t="s">
        <v>3537</v>
      </c>
      <c r="L2574" s="106" t="s">
        <v>842</v>
      </c>
      <c r="M2574" s="263">
        <v>119667</v>
      </c>
      <c r="N2574" s="264">
        <v>43516</v>
      </c>
      <c r="O2574" s="263" t="s">
        <v>3740</v>
      </c>
      <c r="P2574" s="264">
        <v>43830</v>
      </c>
      <c r="Q2574" s="263" t="s">
        <v>3732</v>
      </c>
      <c r="R2574" s="263" t="s">
        <v>4759</v>
      </c>
    </row>
    <row r="2575" spans="1:18" s="34" customFormat="1" ht="45" hidden="1" customHeight="1" outlineLevel="4" x14ac:dyDescent="0.25">
      <c r="A2575" s="110">
        <v>56</v>
      </c>
      <c r="B2575" s="121" t="s">
        <v>3426</v>
      </c>
      <c r="C2575" s="106" t="s">
        <v>2408</v>
      </c>
      <c r="D2575" s="122">
        <v>700</v>
      </c>
      <c r="E2575" s="122" t="s">
        <v>3535</v>
      </c>
      <c r="F2575" s="122">
        <v>3969</v>
      </c>
      <c r="G2575" s="122">
        <v>2660</v>
      </c>
      <c r="H2575" s="122">
        <v>1309</v>
      </c>
      <c r="I2575" s="123">
        <f t="shared" si="133"/>
        <v>0.49210526315789471</v>
      </c>
      <c r="J2575" s="106" t="s">
        <v>3536</v>
      </c>
      <c r="K2575" s="106" t="s">
        <v>3537</v>
      </c>
      <c r="L2575" s="106" t="s">
        <v>842</v>
      </c>
      <c r="M2575" s="263">
        <v>119667</v>
      </c>
      <c r="N2575" s="264">
        <v>43516</v>
      </c>
      <c r="O2575" s="263" t="s">
        <v>3740</v>
      </c>
      <c r="P2575" s="264">
        <v>43830</v>
      </c>
      <c r="Q2575" s="263" t="s">
        <v>3732</v>
      </c>
      <c r="R2575" s="263" t="s">
        <v>4759</v>
      </c>
    </row>
    <row r="2576" spans="1:18" s="34" customFormat="1" ht="45" hidden="1" customHeight="1" outlineLevel="4" x14ac:dyDescent="0.25">
      <c r="A2576" s="110">
        <v>57</v>
      </c>
      <c r="B2576" s="121" t="s">
        <v>3427</v>
      </c>
      <c r="C2576" s="106" t="s">
        <v>2408</v>
      </c>
      <c r="D2576" s="122">
        <v>700</v>
      </c>
      <c r="E2576" s="122" t="s">
        <v>3535</v>
      </c>
      <c r="F2576" s="122">
        <v>3290</v>
      </c>
      <c r="G2576" s="122">
        <v>2660</v>
      </c>
      <c r="H2576" s="122">
        <v>630</v>
      </c>
      <c r="I2576" s="123">
        <f t="shared" si="133"/>
        <v>0.23684210526315788</v>
      </c>
      <c r="J2576" s="106" t="s">
        <v>3536</v>
      </c>
      <c r="K2576" s="106" t="s">
        <v>3537</v>
      </c>
      <c r="L2576" s="106" t="s">
        <v>842</v>
      </c>
      <c r="M2576" s="263">
        <v>119667</v>
      </c>
      <c r="N2576" s="264">
        <v>43516</v>
      </c>
      <c r="O2576" s="263" t="s">
        <v>3740</v>
      </c>
      <c r="P2576" s="264">
        <v>43830</v>
      </c>
      <c r="Q2576" s="263" t="s">
        <v>3732</v>
      </c>
      <c r="R2576" s="263" t="s">
        <v>4759</v>
      </c>
    </row>
    <row r="2577" spans="1:18" s="34" customFormat="1" ht="45" hidden="1" customHeight="1" outlineLevel="4" x14ac:dyDescent="0.25">
      <c r="A2577" s="110">
        <v>58</v>
      </c>
      <c r="B2577" s="121" t="s">
        <v>3428</v>
      </c>
      <c r="C2577" s="106" t="s">
        <v>2408</v>
      </c>
      <c r="D2577" s="122">
        <v>1000</v>
      </c>
      <c r="E2577" s="122" t="s">
        <v>3535</v>
      </c>
      <c r="F2577" s="122">
        <v>34070</v>
      </c>
      <c r="G2577" s="122">
        <v>8000</v>
      </c>
      <c r="H2577" s="122">
        <v>26070</v>
      </c>
      <c r="I2577" s="123">
        <f t="shared" si="133"/>
        <v>3.25875</v>
      </c>
      <c r="J2577" s="106" t="s">
        <v>3536</v>
      </c>
      <c r="K2577" s="106" t="s">
        <v>3537</v>
      </c>
      <c r="L2577" s="106" t="s">
        <v>842</v>
      </c>
      <c r="M2577" s="263">
        <v>119667</v>
      </c>
      <c r="N2577" s="264">
        <v>43516</v>
      </c>
      <c r="O2577" s="263" t="s">
        <v>3740</v>
      </c>
      <c r="P2577" s="264">
        <v>43830</v>
      </c>
      <c r="Q2577" s="263" t="s">
        <v>3732</v>
      </c>
      <c r="R2577" s="263" t="s">
        <v>4759</v>
      </c>
    </row>
    <row r="2578" spans="1:18" s="34" customFormat="1" ht="45" hidden="1" customHeight="1" outlineLevel="4" x14ac:dyDescent="0.25">
      <c r="A2578" s="110">
        <v>59</v>
      </c>
      <c r="B2578" s="121" t="s">
        <v>3429</v>
      </c>
      <c r="C2578" s="106" t="s">
        <v>2408</v>
      </c>
      <c r="D2578" s="122">
        <v>700</v>
      </c>
      <c r="E2578" s="122" t="s">
        <v>3535</v>
      </c>
      <c r="F2578" s="122">
        <v>23849</v>
      </c>
      <c r="G2578" s="122">
        <v>5600</v>
      </c>
      <c r="H2578" s="122">
        <v>18249</v>
      </c>
      <c r="I2578" s="123">
        <f t="shared" si="133"/>
        <v>3.25875</v>
      </c>
      <c r="J2578" s="106" t="s">
        <v>3536</v>
      </c>
      <c r="K2578" s="106" t="s">
        <v>3537</v>
      </c>
      <c r="L2578" s="106" t="s">
        <v>842</v>
      </c>
      <c r="M2578" s="263">
        <v>119667</v>
      </c>
      <c r="N2578" s="264">
        <v>43516</v>
      </c>
      <c r="O2578" s="263" t="s">
        <v>3740</v>
      </c>
      <c r="P2578" s="264">
        <v>43830</v>
      </c>
      <c r="Q2578" s="263" t="s">
        <v>3732</v>
      </c>
      <c r="R2578" s="263" t="s">
        <v>4759</v>
      </c>
    </row>
    <row r="2579" spans="1:18" s="34" customFormat="1" ht="45" hidden="1" customHeight="1" outlineLevel="4" x14ac:dyDescent="0.25">
      <c r="A2579" s="110">
        <v>60</v>
      </c>
      <c r="B2579" s="121" t="s">
        <v>3430</v>
      </c>
      <c r="C2579" s="106" t="s">
        <v>2408</v>
      </c>
      <c r="D2579" s="122">
        <v>700</v>
      </c>
      <c r="E2579" s="122" t="s">
        <v>3535</v>
      </c>
      <c r="F2579" s="122">
        <v>3311.0000000000005</v>
      </c>
      <c r="G2579" s="122">
        <v>2660</v>
      </c>
      <c r="H2579" s="122">
        <v>651.00000000000045</v>
      </c>
      <c r="I2579" s="123">
        <f t="shared" si="133"/>
        <v>0.24473684210526334</v>
      </c>
      <c r="J2579" s="106" t="s">
        <v>3536</v>
      </c>
      <c r="K2579" s="106" t="s">
        <v>3537</v>
      </c>
      <c r="L2579" s="106" t="s">
        <v>842</v>
      </c>
      <c r="M2579" s="263">
        <v>119667</v>
      </c>
      <c r="N2579" s="264">
        <v>43516</v>
      </c>
      <c r="O2579" s="263" t="s">
        <v>3740</v>
      </c>
      <c r="P2579" s="264">
        <v>43830</v>
      </c>
      <c r="Q2579" s="263" t="s">
        <v>3732</v>
      </c>
      <c r="R2579" s="263" t="s">
        <v>4759</v>
      </c>
    </row>
    <row r="2580" spans="1:18" s="34" customFormat="1" ht="45" hidden="1" customHeight="1" outlineLevel="4" x14ac:dyDescent="0.25">
      <c r="A2580" s="110">
        <v>61</v>
      </c>
      <c r="B2580" s="121" t="s">
        <v>3431</v>
      </c>
      <c r="C2580" s="106" t="s">
        <v>2408</v>
      </c>
      <c r="D2580" s="122">
        <v>700</v>
      </c>
      <c r="E2580" s="122" t="s">
        <v>3535</v>
      </c>
      <c r="F2580" s="122">
        <v>3969</v>
      </c>
      <c r="G2580" s="122">
        <v>2660</v>
      </c>
      <c r="H2580" s="122">
        <v>1309</v>
      </c>
      <c r="I2580" s="123">
        <f t="shared" si="133"/>
        <v>0.49210526315789471</v>
      </c>
      <c r="J2580" s="106" t="s">
        <v>3536</v>
      </c>
      <c r="K2580" s="106" t="s">
        <v>3537</v>
      </c>
      <c r="L2580" s="106" t="s">
        <v>842</v>
      </c>
      <c r="M2580" s="263">
        <v>119667</v>
      </c>
      <c r="N2580" s="264">
        <v>43516</v>
      </c>
      <c r="O2580" s="263" t="s">
        <v>3740</v>
      </c>
      <c r="P2580" s="264">
        <v>43830</v>
      </c>
      <c r="Q2580" s="263" t="s">
        <v>3732</v>
      </c>
      <c r="R2580" s="263" t="s">
        <v>4759</v>
      </c>
    </row>
    <row r="2581" spans="1:18" s="34" customFormat="1" ht="45" hidden="1" customHeight="1" outlineLevel="4" x14ac:dyDescent="0.25">
      <c r="A2581" s="110">
        <v>62</v>
      </c>
      <c r="B2581" s="121" t="s">
        <v>3432</v>
      </c>
      <c r="C2581" s="106" t="s">
        <v>2408</v>
      </c>
      <c r="D2581" s="122">
        <v>700</v>
      </c>
      <c r="E2581" s="122" t="s">
        <v>3535</v>
      </c>
      <c r="F2581" s="122">
        <v>3969</v>
      </c>
      <c r="G2581" s="122">
        <v>2660</v>
      </c>
      <c r="H2581" s="122">
        <v>1309</v>
      </c>
      <c r="I2581" s="123">
        <f t="shared" si="133"/>
        <v>0.49210526315789471</v>
      </c>
      <c r="J2581" s="106" t="s">
        <v>3536</v>
      </c>
      <c r="K2581" s="106" t="s">
        <v>3537</v>
      </c>
      <c r="L2581" s="106" t="s">
        <v>842</v>
      </c>
      <c r="M2581" s="263">
        <v>119667</v>
      </c>
      <c r="N2581" s="264">
        <v>43516</v>
      </c>
      <c r="O2581" s="263" t="s">
        <v>3740</v>
      </c>
      <c r="P2581" s="264">
        <v>43830</v>
      </c>
      <c r="Q2581" s="263" t="s">
        <v>3732</v>
      </c>
      <c r="R2581" s="263" t="s">
        <v>4759</v>
      </c>
    </row>
    <row r="2582" spans="1:18" s="34" customFormat="1" ht="45" hidden="1" customHeight="1" outlineLevel="4" x14ac:dyDescent="0.25">
      <c r="A2582" s="110">
        <v>63</v>
      </c>
      <c r="B2582" s="121" t="s">
        <v>3433</v>
      </c>
      <c r="C2582" s="106" t="s">
        <v>2408</v>
      </c>
      <c r="D2582" s="122">
        <v>700</v>
      </c>
      <c r="E2582" s="122" t="s">
        <v>3535</v>
      </c>
      <c r="F2582" s="122">
        <v>23849</v>
      </c>
      <c r="G2582" s="122">
        <v>5600</v>
      </c>
      <c r="H2582" s="122">
        <v>18249</v>
      </c>
      <c r="I2582" s="123">
        <f t="shared" si="133"/>
        <v>3.25875</v>
      </c>
      <c r="J2582" s="106" t="s">
        <v>3536</v>
      </c>
      <c r="K2582" s="106" t="s">
        <v>3537</v>
      </c>
      <c r="L2582" s="106" t="s">
        <v>842</v>
      </c>
      <c r="M2582" s="263">
        <v>119667</v>
      </c>
      <c r="N2582" s="264">
        <v>43516</v>
      </c>
      <c r="O2582" s="263" t="s">
        <v>3740</v>
      </c>
      <c r="P2582" s="264">
        <v>43830</v>
      </c>
      <c r="Q2582" s="263" t="s">
        <v>3732</v>
      </c>
      <c r="R2582" s="263" t="s">
        <v>4759</v>
      </c>
    </row>
    <row r="2583" spans="1:18" s="34" customFormat="1" ht="45" hidden="1" customHeight="1" outlineLevel="4" x14ac:dyDescent="0.25">
      <c r="A2583" s="110">
        <v>64</v>
      </c>
      <c r="B2583" s="121" t="s">
        <v>3434</v>
      </c>
      <c r="C2583" s="106" t="s">
        <v>2408</v>
      </c>
      <c r="D2583" s="122">
        <v>700</v>
      </c>
      <c r="E2583" s="122" t="s">
        <v>3535</v>
      </c>
      <c r="F2583" s="122">
        <v>3969</v>
      </c>
      <c r="G2583" s="122">
        <v>2660</v>
      </c>
      <c r="H2583" s="122">
        <v>1309</v>
      </c>
      <c r="I2583" s="123">
        <f t="shared" si="133"/>
        <v>0.49210526315789471</v>
      </c>
      <c r="J2583" s="106" t="s">
        <v>3536</v>
      </c>
      <c r="K2583" s="106" t="s">
        <v>3537</v>
      </c>
      <c r="L2583" s="106" t="s">
        <v>842</v>
      </c>
      <c r="M2583" s="263">
        <v>119667</v>
      </c>
      <c r="N2583" s="264">
        <v>43516</v>
      </c>
      <c r="O2583" s="263" t="s">
        <v>3740</v>
      </c>
      <c r="P2583" s="264">
        <v>43830</v>
      </c>
      <c r="Q2583" s="263" t="s">
        <v>3732</v>
      </c>
      <c r="R2583" s="263" t="s">
        <v>4759</v>
      </c>
    </row>
    <row r="2584" spans="1:18" s="34" customFormat="1" ht="45" hidden="1" customHeight="1" outlineLevel="4" x14ac:dyDescent="0.25">
      <c r="A2584" s="110">
        <v>65</v>
      </c>
      <c r="B2584" s="121" t="s">
        <v>3435</v>
      </c>
      <c r="C2584" s="106" t="s">
        <v>2408</v>
      </c>
      <c r="D2584" s="122">
        <v>1000</v>
      </c>
      <c r="E2584" s="122" t="s">
        <v>3535</v>
      </c>
      <c r="F2584" s="122">
        <v>5670</v>
      </c>
      <c r="G2584" s="122">
        <v>3800</v>
      </c>
      <c r="H2584" s="122">
        <v>1870</v>
      </c>
      <c r="I2584" s="123">
        <f t="shared" si="133"/>
        <v>0.49210526315789471</v>
      </c>
      <c r="J2584" s="106" t="s">
        <v>3536</v>
      </c>
      <c r="K2584" s="106" t="s">
        <v>3537</v>
      </c>
      <c r="L2584" s="106" t="s">
        <v>842</v>
      </c>
      <c r="M2584" s="263">
        <v>119667</v>
      </c>
      <c r="N2584" s="264">
        <v>43516</v>
      </c>
      <c r="O2584" s="263" t="s">
        <v>3740</v>
      </c>
      <c r="P2584" s="264">
        <v>43830</v>
      </c>
      <c r="Q2584" s="263" t="s">
        <v>3732</v>
      </c>
      <c r="R2584" s="263" t="s">
        <v>4759</v>
      </c>
    </row>
    <row r="2585" spans="1:18" s="34" customFormat="1" ht="60" hidden="1" customHeight="1" outlineLevel="4" x14ac:dyDescent="0.25">
      <c r="A2585" s="110">
        <v>66</v>
      </c>
      <c r="B2585" s="121" t="s">
        <v>3436</v>
      </c>
      <c r="C2585" s="106" t="s">
        <v>2408</v>
      </c>
      <c r="D2585" s="122">
        <v>700</v>
      </c>
      <c r="E2585" s="122" t="s">
        <v>3535</v>
      </c>
      <c r="F2585" s="122">
        <v>3969</v>
      </c>
      <c r="G2585" s="122">
        <v>2660</v>
      </c>
      <c r="H2585" s="122">
        <v>1309</v>
      </c>
      <c r="I2585" s="123">
        <f t="shared" ref="I2585:I2648" si="134">H2585/G2585</f>
        <v>0.49210526315789471</v>
      </c>
      <c r="J2585" s="106" t="s">
        <v>3536</v>
      </c>
      <c r="K2585" s="106" t="s">
        <v>3537</v>
      </c>
      <c r="L2585" s="106" t="s">
        <v>842</v>
      </c>
      <c r="M2585" s="263">
        <v>119667</v>
      </c>
      <c r="N2585" s="264">
        <v>43516</v>
      </c>
      <c r="O2585" s="263" t="s">
        <v>3740</v>
      </c>
      <c r="P2585" s="264">
        <v>43830</v>
      </c>
      <c r="Q2585" s="263" t="s">
        <v>3732</v>
      </c>
      <c r="R2585" s="263" t="s">
        <v>4759</v>
      </c>
    </row>
    <row r="2586" spans="1:18" s="34" customFormat="1" ht="45" hidden="1" customHeight="1" outlineLevel="4" x14ac:dyDescent="0.25">
      <c r="A2586" s="110">
        <v>67</v>
      </c>
      <c r="B2586" s="121" t="s">
        <v>3437</v>
      </c>
      <c r="C2586" s="106" t="s">
        <v>2408</v>
      </c>
      <c r="D2586" s="122">
        <v>700</v>
      </c>
      <c r="E2586" s="122" t="s">
        <v>3535</v>
      </c>
      <c r="F2586" s="122">
        <v>3311.0000000000005</v>
      </c>
      <c r="G2586" s="122">
        <v>2660</v>
      </c>
      <c r="H2586" s="122">
        <v>651.00000000000045</v>
      </c>
      <c r="I2586" s="123">
        <f t="shared" si="134"/>
        <v>0.24473684210526334</v>
      </c>
      <c r="J2586" s="106" t="s">
        <v>3536</v>
      </c>
      <c r="K2586" s="106" t="s">
        <v>3537</v>
      </c>
      <c r="L2586" s="106" t="s">
        <v>842</v>
      </c>
      <c r="M2586" s="263">
        <v>119667</v>
      </c>
      <c r="N2586" s="264">
        <v>43516</v>
      </c>
      <c r="O2586" s="263" t="s">
        <v>3740</v>
      </c>
      <c r="P2586" s="264">
        <v>43830</v>
      </c>
      <c r="Q2586" s="263" t="s">
        <v>3732</v>
      </c>
      <c r="R2586" s="263" t="s">
        <v>4759</v>
      </c>
    </row>
    <row r="2587" spans="1:18" s="34" customFormat="1" ht="45" hidden="1" customHeight="1" outlineLevel="4" x14ac:dyDescent="0.25">
      <c r="A2587" s="110">
        <v>68</v>
      </c>
      <c r="B2587" s="121" t="s">
        <v>3438</v>
      </c>
      <c r="C2587" s="106" t="s">
        <v>2408</v>
      </c>
      <c r="D2587" s="122">
        <v>700</v>
      </c>
      <c r="E2587" s="122" t="s">
        <v>3535</v>
      </c>
      <c r="F2587" s="122">
        <v>3969</v>
      </c>
      <c r="G2587" s="122">
        <v>2660</v>
      </c>
      <c r="H2587" s="122">
        <v>1309</v>
      </c>
      <c r="I2587" s="123">
        <f t="shared" si="134"/>
        <v>0.49210526315789471</v>
      </c>
      <c r="J2587" s="106" t="s">
        <v>3536</v>
      </c>
      <c r="K2587" s="106" t="s">
        <v>3537</v>
      </c>
      <c r="L2587" s="106" t="s">
        <v>842</v>
      </c>
      <c r="M2587" s="263">
        <v>119667</v>
      </c>
      <c r="N2587" s="264">
        <v>43516</v>
      </c>
      <c r="O2587" s="263" t="s">
        <v>3740</v>
      </c>
      <c r="P2587" s="264">
        <v>43830</v>
      </c>
      <c r="Q2587" s="263" t="s">
        <v>3732</v>
      </c>
      <c r="R2587" s="263" t="s">
        <v>4759</v>
      </c>
    </row>
    <row r="2588" spans="1:18" s="34" customFormat="1" ht="45" hidden="1" customHeight="1" outlineLevel="4" x14ac:dyDescent="0.25">
      <c r="A2588" s="110">
        <v>69</v>
      </c>
      <c r="B2588" s="121" t="s">
        <v>3439</v>
      </c>
      <c r="C2588" s="106" t="s">
        <v>2408</v>
      </c>
      <c r="D2588" s="122">
        <v>700</v>
      </c>
      <c r="E2588" s="122" t="s">
        <v>3535</v>
      </c>
      <c r="F2588" s="122">
        <v>23849</v>
      </c>
      <c r="G2588" s="122">
        <v>5600</v>
      </c>
      <c r="H2588" s="122">
        <v>18249</v>
      </c>
      <c r="I2588" s="123">
        <f t="shared" si="134"/>
        <v>3.25875</v>
      </c>
      <c r="J2588" s="106" t="s">
        <v>3536</v>
      </c>
      <c r="K2588" s="106" t="s">
        <v>3537</v>
      </c>
      <c r="L2588" s="106" t="s">
        <v>842</v>
      </c>
      <c r="M2588" s="263">
        <v>119667</v>
      </c>
      <c r="N2588" s="264">
        <v>43516</v>
      </c>
      <c r="O2588" s="263" t="s">
        <v>3740</v>
      </c>
      <c r="P2588" s="264">
        <v>43830</v>
      </c>
      <c r="Q2588" s="263" t="s">
        <v>3732</v>
      </c>
      <c r="R2588" s="263" t="s">
        <v>4759</v>
      </c>
    </row>
    <row r="2589" spans="1:18" ht="30" customHeight="1" outlineLevel="4" x14ac:dyDescent="0.25">
      <c r="A2589" s="110">
        <v>70</v>
      </c>
      <c r="B2589" s="121" t="s">
        <v>3440</v>
      </c>
      <c r="C2589" s="106" t="s">
        <v>2408</v>
      </c>
      <c r="D2589" s="54">
        <v>4</v>
      </c>
      <c r="E2589" s="53" t="s">
        <v>724</v>
      </c>
      <c r="F2589" s="54">
        <v>5299.9999999999991</v>
      </c>
      <c r="G2589" s="98"/>
      <c r="H2589" s="98"/>
      <c r="I2589" s="55" t="e">
        <f t="shared" si="134"/>
        <v>#DIV/0!</v>
      </c>
      <c r="J2589" s="56"/>
      <c r="K2589" s="56"/>
      <c r="L2589" s="56" t="s">
        <v>842</v>
      </c>
      <c r="M2589" s="59"/>
    </row>
    <row r="2590" spans="1:18" ht="30" customHeight="1" outlineLevel="4" x14ac:dyDescent="0.25">
      <c r="A2590" s="110">
        <v>71</v>
      </c>
      <c r="B2590" s="121" t="s">
        <v>3441</v>
      </c>
      <c r="C2590" s="106" t="s">
        <v>2408</v>
      </c>
      <c r="D2590" s="54">
        <v>11</v>
      </c>
      <c r="E2590" s="53" t="s">
        <v>724</v>
      </c>
      <c r="F2590" s="54">
        <v>12492.810000000001</v>
      </c>
      <c r="G2590" s="98"/>
      <c r="H2590" s="98"/>
      <c r="I2590" s="55" t="e">
        <f t="shared" si="134"/>
        <v>#DIV/0!</v>
      </c>
      <c r="J2590" s="56"/>
      <c r="K2590" s="56"/>
      <c r="L2590" s="56" t="s">
        <v>842</v>
      </c>
      <c r="M2590" s="59"/>
    </row>
    <row r="2591" spans="1:18" ht="45" customHeight="1" outlineLevel="4" x14ac:dyDescent="0.25">
      <c r="A2591" s="110">
        <v>72</v>
      </c>
      <c r="B2591" s="121" t="s">
        <v>3442</v>
      </c>
      <c r="C2591" s="106" t="s">
        <v>2408</v>
      </c>
      <c r="D2591" s="54">
        <v>14</v>
      </c>
      <c r="E2591" s="53" t="s">
        <v>724</v>
      </c>
      <c r="F2591" s="54">
        <v>999.88</v>
      </c>
      <c r="G2591" s="98"/>
      <c r="H2591" s="98"/>
      <c r="I2591" s="55" t="e">
        <f t="shared" si="134"/>
        <v>#DIV/0!</v>
      </c>
      <c r="J2591" s="56"/>
      <c r="K2591" s="56"/>
      <c r="L2591" s="56" t="s">
        <v>842</v>
      </c>
      <c r="M2591" s="59"/>
    </row>
    <row r="2592" spans="1:18" ht="60" customHeight="1" outlineLevel="4" x14ac:dyDescent="0.25">
      <c r="A2592" s="110">
        <v>73</v>
      </c>
      <c r="B2592" s="121" t="s">
        <v>3443</v>
      </c>
      <c r="C2592" s="106" t="s">
        <v>2408</v>
      </c>
      <c r="D2592" s="54">
        <v>8</v>
      </c>
      <c r="E2592" s="53" t="s">
        <v>724</v>
      </c>
      <c r="F2592" s="54">
        <v>12114.24</v>
      </c>
      <c r="G2592" s="98"/>
      <c r="H2592" s="98"/>
      <c r="I2592" s="55" t="e">
        <f t="shared" si="134"/>
        <v>#DIV/0!</v>
      </c>
      <c r="J2592" s="56"/>
      <c r="K2592" s="56"/>
      <c r="L2592" s="56" t="s">
        <v>842</v>
      </c>
      <c r="M2592" s="59"/>
    </row>
    <row r="2593" spans="1:13" ht="30" customHeight="1" outlineLevel="4" x14ac:dyDescent="0.25">
      <c r="A2593" s="110">
        <v>74</v>
      </c>
      <c r="B2593" s="121" t="s">
        <v>3444</v>
      </c>
      <c r="C2593" s="106" t="s">
        <v>2408</v>
      </c>
      <c r="D2593" s="54">
        <v>3750</v>
      </c>
      <c r="E2593" s="53" t="s">
        <v>724</v>
      </c>
      <c r="F2593" s="54">
        <v>645300</v>
      </c>
      <c r="G2593" s="98"/>
      <c r="H2593" s="98"/>
      <c r="I2593" s="55" t="e">
        <f t="shared" si="134"/>
        <v>#DIV/0!</v>
      </c>
      <c r="J2593" s="56"/>
      <c r="K2593" s="56"/>
      <c r="L2593" s="56" t="s">
        <v>842</v>
      </c>
      <c r="M2593" s="59"/>
    </row>
    <row r="2594" spans="1:13" ht="30" customHeight="1" outlineLevel="4" x14ac:dyDescent="0.25">
      <c r="A2594" s="110">
        <v>75</v>
      </c>
      <c r="B2594" s="121" t="s">
        <v>3445</v>
      </c>
      <c r="C2594" s="106" t="s">
        <v>2408</v>
      </c>
      <c r="D2594" s="54">
        <v>20</v>
      </c>
      <c r="E2594" s="53" t="s">
        <v>724</v>
      </c>
      <c r="F2594" s="54">
        <v>11839.2</v>
      </c>
      <c r="G2594" s="98"/>
      <c r="H2594" s="98"/>
      <c r="I2594" s="55" t="e">
        <f t="shared" si="134"/>
        <v>#DIV/0!</v>
      </c>
      <c r="J2594" s="56"/>
      <c r="K2594" s="56"/>
      <c r="L2594" s="56" t="s">
        <v>842</v>
      </c>
      <c r="M2594" s="59"/>
    </row>
    <row r="2595" spans="1:13" ht="30" customHeight="1" outlineLevel="4" x14ac:dyDescent="0.25">
      <c r="A2595" s="110">
        <v>76</v>
      </c>
      <c r="B2595" s="121" t="s">
        <v>3446</v>
      </c>
      <c r="C2595" s="106" t="s">
        <v>2408</v>
      </c>
      <c r="D2595" s="54">
        <v>20</v>
      </c>
      <c r="E2595" s="53" t="s">
        <v>724</v>
      </c>
      <c r="F2595" s="54">
        <v>11642.8</v>
      </c>
      <c r="G2595" s="98"/>
      <c r="H2595" s="98"/>
      <c r="I2595" s="55" t="e">
        <f t="shared" si="134"/>
        <v>#DIV/0!</v>
      </c>
      <c r="J2595" s="56"/>
      <c r="K2595" s="56"/>
      <c r="L2595" s="56" t="s">
        <v>842</v>
      </c>
      <c r="M2595" s="59"/>
    </row>
    <row r="2596" spans="1:13" ht="45" customHeight="1" outlineLevel="4" x14ac:dyDescent="0.25">
      <c r="A2596" s="110">
        <v>77</v>
      </c>
      <c r="B2596" s="121" t="s">
        <v>3447</v>
      </c>
      <c r="C2596" s="106" t="s">
        <v>2408</v>
      </c>
      <c r="D2596" s="54">
        <v>9</v>
      </c>
      <c r="E2596" s="53" t="s">
        <v>724</v>
      </c>
      <c r="F2596" s="54">
        <v>6950.88</v>
      </c>
      <c r="G2596" s="98"/>
      <c r="H2596" s="98"/>
      <c r="I2596" s="55" t="e">
        <f t="shared" si="134"/>
        <v>#DIV/0!</v>
      </c>
      <c r="J2596" s="56"/>
      <c r="K2596" s="56"/>
      <c r="L2596" s="56" t="s">
        <v>842</v>
      </c>
      <c r="M2596" s="59"/>
    </row>
    <row r="2597" spans="1:13" ht="90" customHeight="1" outlineLevel="4" x14ac:dyDescent="0.25">
      <c r="A2597" s="110">
        <v>78</v>
      </c>
      <c r="B2597" s="121" t="s">
        <v>3448</v>
      </c>
      <c r="C2597" s="106" t="s">
        <v>2408</v>
      </c>
      <c r="D2597" s="54">
        <v>11</v>
      </c>
      <c r="E2597" s="53" t="s">
        <v>724</v>
      </c>
      <c r="F2597" s="54">
        <v>6403.54</v>
      </c>
      <c r="G2597" s="98"/>
      <c r="H2597" s="98"/>
      <c r="I2597" s="55" t="e">
        <f t="shared" si="134"/>
        <v>#DIV/0!</v>
      </c>
      <c r="J2597" s="56"/>
      <c r="K2597" s="56"/>
      <c r="L2597" s="56" t="s">
        <v>842</v>
      </c>
      <c r="M2597" s="59"/>
    </row>
    <row r="2598" spans="1:13" ht="60" customHeight="1" outlineLevel="4" x14ac:dyDescent="0.25">
      <c r="A2598" s="110">
        <v>79</v>
      </c>
      <c r="B2598" s="121" t="s">
        <v>3449</v>
      </c>
      <c r="C2598" s="106" t="s">
        <v>2408</v>
      </c>
      <c r="D2598" s="54">
        <v>598</v>
      </c>
      <c r="E2598" s="53" t="s">
        <v>724</v>
      </c>
      <c r="F2598" s="54">
        <v>36836.800000000003</v>
      </c>
      <c r="G2598" s="98"/>
      <c r="H2598" s="98"/>
      <c r="I2598" s="55" t="e">
        <f t="shared" si="134"/>
        <v>#DIV/0!</v>
      </c>
      <c r="J2598" s="56"/>
      <c r="K2598" s="56"/>
      <c r="L2598" s="56" t="s">
        <v>842</v>
      </c>
      <c r="M2598" s="59"/>
    </row>
    <row r="2599" spans="1:13" ht="75" customHeight="1" outlineLevel="4" x14ac:dyDescent="0.25">
      <c r="A2599" s="110">
        <v>80</v>
      </c>
      <c r="B2599" s="121" t="s">
        <v>3450</v>
      </c>
      <c r="C2599" s="106" t="s">
        <v>2408</v>
      </c>
      <c r="D2599" s="54">
        <v>9</v>
      </c>
      <c r="E2599" s="53" t="s">
        <v>724</v>
      </c>
      <c r="F2599" s="54">
        <v>5239.26</v>
      </c>
      <c r="G2599" s="98"/>
      <c r="H2599" s="98"/>
      <c r="I2599" s="55" t="e">
        <f t="shared" si="134"/>
        <v>#DIV/0!</v>
      </c>
      <c r="J2599" s="56"/>
      <c r="K2599" s="56"/>
      <c r="L2599" s="56" t="s">
        <v>842</v>
      </c>
      <c r="M2599" s="59"/>
    </row>
    <row r="2600" spans="1:13" ht="45" customHeight="1" outlineLevel="4" x14ac:dyDescent="0.25">
      <c r="A2600" s="110">
        <v>81</v>
      </c>
      <c r="B2600" s="121" t="s">
        <v>3451</v>
      </c>
      <c r="C2600" s="106" t="s">
        <v>2408</v>
      </c>
      <c r="D2600" s="54">
        <v>3750</v>
      </c>
      <c r="E2600" s="53" t="s">
        <v>724</v>
      </c>
      <c r="F2600" s="54">
        <v>30112.499999999996</v>
      </c>
      <c r="G2600" s="98"/>
      <c r="H2600" s="98"/>
      <c r="I2600" s="55" t="e">
        <f t="shared" si="134"/>
        <v>#DIV/0!</v>
      </c>
      <c r="J2600" s="56"/>
      <c r="K2600" s="56"/>
      <c r="L2600" s="56" t="s">
        <v>842</v>
      </c>
      <c r="M2600" s="59"/>
    </row>
    <row r="2601" spans="1:13" ht="60" customHeight="1" outlineLevel="4" x14ac:dyDescent="0.25">
      <c r="A2601" s="110">
        <v>82</v>
      </c>
      <c r="B2601" s="121" t="s">
        <v>3452</v>
      </c>
      <c r="C2601" s="106" t="s">
        <v>2408</v>
      </c>
      <c r="D2601" s="54">
        <v>910</v>
      </c>
      <c r="E2601" s="53" t="s">
        <v>724</v>
      </c>
      <c r="F2601" s="54">
        <v>7307.2999999999993</v>
      </c>
      <c r="G2601" s="98"/>
      <c r="H2601" s="98"/>
      <c r="I2601" s="55" t="e">
        <f t="shared" si="134"/>
        <v>#DIV/0!</v>
      </c>
      <c r="J2601" s="56"/>
      <c r="K2601" s="56"/>
      <c r="L2601" s="56" t="s">
        <v>842</v>
      </c>
      <c r="M2601" s="59"/>
    </row>
    <row r="2602" spans="1:13" ht="30" customHeight="1" outlineLevel="4" x14ac:dyDescent="0.25">
      <c r="A2602" s="110">
        <v>83</v>
      </c>
      <c r="B2602" s="121" t="s">
        <v>3453</v>
      </c>
      <c r="C2602" s="106" t="s">
        <v>2408</v>
      </c>
      <c r="D2602" s="54">
        <v>910</v>
      </c>
      <c r="E2602" s="53" t="s">
        <v>724</v>
      </c>
      <c r="F2602" s="54">
        <v>103184.9</v>
      </c>
      <c r="G2602" s="98"/>
      <c r="H2602" s="98"/>
      <c r="I2602" s="55" t="e">
        <f t="shared" si="134"/>
        <v>#DIV/0!</v>
      </c>
      <c r="J2602" s="56"/>
      <c r="K2602" s="56"/>
      <c r="L2602" s="56" t="s">
        <v>842</v>
      </c>
      <c r="M2602" s="59"/>
    </row>
    <row r="2603" spans="1:13" ht="30" customHeight="1" outlineLevel="4" x14ac:dyDescent="0.25">
      <c r="A2603" s="110">
        <v>84</v>
      </c>
      <c r="B2603" s="121" t="s">
        <v>3454</v>
      </c>
      <c r="C2603" s="106" t="s">
        <v>2408</v>
      </c>
      <c r="D2603" s="54">
        <v>982</v>
      </c>
      <c r="E2603" s="53" t="s">
        <v>724</v>
      </c>
      <c r="F2603" s="54">
        <v>7885.4599999999991</v>
      </c>
      <c r="G2603" s="98"/>
      <c r="H2603" s="98"/>
      <c r="I2603" s="55" t="e">
        <f t="shared" si="134"/>
        <v>#DIV/0!</v>
      </c>
      <c r="J2603" s="56"/>
      <c r="K2603" s="56"/>
      <c r="L2603" s="56" t="s">
        <v>842</v>
      </c>
      <c r="M2603" s="59"/>
    </row>
    <row r="2604" spans="1:13" ht="30" customHeight="1" outlineLevel="4" x14ac:dyDescent="0.25">
      <c r="A2604" s="110">
        <v>85</v>
      </c>
      <c r="B2604" s="121" t="s">
        <v>3455</v>
      </c>
      <c r="C2604" s="106" t="s">
        <v>2408</v>
      </c>
      <c r="D2604" s="54">
        <v>866</v>
      </c>
      <c r="E2604" s="53" t="s">
        <v>724</v>
      </c>
      <c r="F2604" s="54">
        <v>6953.98</v>
      </c>
      <c r="G2604" s="98"/>
      <c r="H2604" s="98"/>
      <c r="I2604" s="55" t="e">
        <f t="shared" si="134"/>
        <v>#DIV/0!</v>
      </c>
      <c r="J2604" s="56"/>
      <c r="K2604" s="56"/>
      <c r="L2604" s="56" t="s">
        <v>842</v>
      </c>
      <c r="M2604" s="59"/>
    </row>
    <row r="2605" spans="1:13" ht="60" customHeight="1" outlineLevel="4" x14ac:dyDescent="0.25">
      <c r="A2605" s="110">
        <v>86</v>
      </c>
      <c r="B2605" s="121" t="s">
        <v>3456</v>
      </c>
      <c r="C2605" s="106" t="s">
        <v>2408</v>
      </c>
      <c r="D2605" s="54">
        <v>598</v>
      </c>
      <c r="E2605" s="53" t="s">
        <v>724</v>
      </c>
      <c r="F2605" s="54">
        <v>4801.9399999999996</v>
      </c>
      <c r="G2605" s="98"/>
      <c r="H2605" s="98"/>
      <c r="I2605" s="55" t="e">
        <f t="shared" si="134"/>
        <v>#DIV/0!</v>
      </c>
      <c r="J2605" s="56"/>
      <c r="K2605" s="56"/>
      <c r="L2605" s="56" t="s">
        <v>842</v>
      </c>
      <c r="M2605" s="59"/>
    </row>
    <row r="2606" spans="1:13" ht="45" customHeight="1" outlineLevel="4" x14ac:dyDescent="0.25">
      <c r="A2606" s="110">
        <v>87</v>
      </c>
      <c r="B2606" s="121" t="s">
        <v>3457</v>
      </c>
      <c r="C2606" s="106" t="s">
        <v>2408</v>
      </c>
      <c r="D2606" s="54">
        <v>910</v>
      </c>
      <c r="E2606" s="53" t="s">
        <v>724</v>
      </c>
      <c r="F2606" s="54">
        <v>103184.9</v>
      </c>
      <c r="G2606" s="98"/>
      <c r="H2606" s="98"/>
      <c r="I2606" s="55" t="e">
        <f t="shared" si="134"/>
        <v>#DIV/0!</v>
      </c>
      <c r="J2606" s="56"/>
      <c r="K2606" s="56"/>
      <c r="L2606" s="56" t="s">
        <v>842</v>
      </c>
      <c r="M2606" s="59"/>
    </row>
    <row r="2607" spans="1:13" ht="30" customHeight="1" outlineLevel="4" x14ac:dyDescent="0.25">
      <c r="A2607" s="110">
        <v>88</v>
      </c>
      <c r="B2607" s="121" t="s">
        <v>3458</v>
      </c>
      <c r="C2607" s="106" t="s">
        <v>2408</v>
      </c>
      <c r="D2607" s="54">
        <v>598</v>
      </c>
      <c r="E2607" s="53" t="s">
        <v>724</v>
      </c>
      <c r="F2607" s="54">
        <v>67807.22</v>
      </c>
      <c r="G2607" s="98"/>
      <c r="H2607" s="98"/>
      <c r="I2607" s="55" t="e">
        <f t="shared" si="134"/>
        <v>#DIV/0!</v>
      </c>
      <c r="J2607" s="56"/>
      <c r="K2607" s="56"/>
      <c r="L2607" s="56" t="s">
        <v>842</v>
      </c>
      <c r="M2607" s="59"/>
    </row>
    <row r="2608" spans="1:13" ht="30" customHeight="1" outlineLevel="4" x14ac:dyDescent="0.25">
      <c r="A2608" s="110">
        <v>89</v>
      </c>
      <c r="B2608" s="121" t="s">
        <v>3459</v>
      </c>
      <c r="C2608" s="106" t="s">
        <v>2408</v>
      </c>
      <c r="D2608" s="54">
        <v>598</v>
      </c>
      <c r="E2608" s="53" t="s">
        <v>724</v>
      </c>
      <c r="F2608" s="54">
        <v>67807.22</v>
      </c>
      <c r="G2608" s="98"/>
      <c r="H2608" s="98"/>
      <c r="I2608" s="55" t="e">
        <f t="shared" si="134"/>
        <v>#DIV/0!</v>
      </c>
      <c r="J2608" s="56"/>
      <c r="K2608" s="56"/>
      <c r="L2608" s="56" t="s">
        <v>842</v>
      </c>
      <c r="M2608" s="59"/>
    </row>
    <row r="2609" spans="1:18" ht="45" customHeight="1" outlineLevel="4" x14ac:dyDescent="0.25">
      <c r="A2609" s="110">
        <v>90</v>
      </c>
      <c r="B2609" s="121" t="s">
        <v>3460</v>
      </c>
      <c r="C2609" s="106" t="s">
        <v>2408</v>
      </c>
      <c r="D2609" s="54">
        <v>2</v>
      </c>
      <c r="E2609" s="53" t="s">
        <v>724</v>
      </c>
      <c r="F2609" s="54">
        <v>2649.9999999999995</v>
      </c>
      <c r="G2609" s="98"/>
      <c r="H2609" s="98"/>
      <c r="I2609" s="55" t="e">
        <f t="shared" si="134"/>
        <v>#DIV/0!</v>
      </c>
      <c r="J2609" s="56"/>
      <c r="K2609" s="56"/>
      <c r="L2609" s="56" t="s">
        <v>842</v>
      </c>
      <c r="M2609" s="59"/>
    </row>
    <row r="2610" spans="1:18" ht="30" customHeight="1" outlineLevel="4" x14ac:dyDescent="0.25">
      <c r="A2610" s="110">
        <v>91</v>
      </c>
      <c r="B2610" s="121" t="s">
        <v>3461</v>
      </c>
      <c r="C2610" s="106" t="s">
        <v>2408</v>
      </c>
      <c r="D2610" s="54">
        <v>10</v>
      </c>
      <c r="E2610" s="53" t="s">
        <v>724</v>
      </c>
      <c r="F2610" s="54">
        <v>11357.1</v>
      </c>
      <c r="G2610" s="98"/>
      <c r="H2610" s="98"/>
      <c r="I2610" s="55" t="e">
        <f t="shared" si="134"/>
        <v>#DIV/0!</v>
      </c>
      <c r="J2610" s="56"/>
      <c r="K2610" s="56"/>
      <c r="L2610" s="56" t="s">
        <v>842</v>
      </c>
      <c r="M2610" s="59"/>
    </row>
    <row r="2611" spans="1:18" ht="30" customHeight="1" outlineLevel="4" x14ac:dyDescent="0.25">
      <c r="A2611" s="110">
        <v>92</v>
      </c>
      <c r="B2611" s="121" t="s">
        <v>3462</v>
      </c>
      <c r="C2611" s="106" t="s">
        <v>2408</v>
      </c>
      <c r="D2611" s="54">
        <v>8</v>
      </c>
      <c r="E2611" s="53" t="s">
        <v>724</v>
      </c>
      <c r="F2611" s="54">
        <v>9085.68</v>
      </c>
      <c r="G2611" s="98"/>
      <c r="H2611" s="98"/>
      <c r="I2611" s="55" t="e">
        <f t="shared" si="134"/>
        <v>#DIV/0!</v>
      </c>
      <c r="J2611" s="56"/>
      <c r="K2611" s="56"/>
      <c r="L2611" s="56" t="s">
        <v>842</v>
      </c>
      <c r="M2611" s="59"/>
    </row>
    <row r="2612" spans="1:18" ht="45" customHeight="1" outlineLevel="4" x14ac:dyDescent="0.25">
      <c r="A2612" s="110">
        <v>93</v>
      </c>
      <c r="B2612" s="121" t="s">
        <v>3463</v>
      </c>
      <c r="C2612" s="106" t="s">
        <v>2408</v>
      </c>
      <c r="D2612" s="54">
        <v>2</v>
      </c>
      <c r="E2612" s="53" t="s">
        <v>724</v>
      </c>
      <c r="F2612" s="54">
        <v>2649.9999999999995</v>
      </c>
      <c r="G2612" s="98"/>
      <c r="H2612" s="98"/>
      <c r="I2612" s="55" t="e">
        <f t="shared" si="134"/>
        <v>#DIV/0!</v>
      </c>
      <c r="J2612" s="56"/>
      <c r="K2612" s="56"/>
      <c r="L2612" s="56" t="s">
        <v>842</v>
      </c>
      <c r="M2612" s="59"/>
    </row>
    <row r="2613" spans="1:18" ht="30" customHeight="1" outlineLevel="4" x14ac:dyDescent="0.25">
      <c r="A2613" s="110">
        <v>94</v>
      </c>
      <c r="B2613" s="121" t="s">
        <v>3464</v>
      </c>
      <c r="C2613" s="106" t="s">
        <v>2408</v>
      </c>
      <c r="D2613" s="54">
        <v>892</v>
      </c>
      <c r="E2613" s="53" t="s">
        <v>724</v>
      </c>
      <c r="F2613" s="54">
        <v>63706.64</v>
      </c>
      <c r="G2613" s="98"/>
      <c r="H2613" s="98"/>
      <c r="I2613" s="55" t="e">
        <f t="shared" si="134"/>
        <v>#DIV/0!</v>
      </c>
      <c r="J2613" s="56"/>
      <c r="K2613" s="56"/>
      <c r="L2613" s="56" t="s">
        <v>842</v>
      </c>
      <c r="M2613" s="59"/>
    </row>
    <row r="2614" spans="1:18" ht="45" customHeight="1" outlineLevel="4" x14ac:dyDescent="0.25">
      <c r="A2614" s="110">
        <v>95</v>
      </c>
      <c r="B2614" s="121" t="s">
        <v>3465</v>
      </c>
      <c r="C2614" s="106" t="s">
        <v>2408</v>
      </c>
      <c r="D2614" s="54">
        <v>4</v>
      </c>
      <c r="E2614" s="53" t="s">
        <v>724</v>
      </c>
      <c r="F2614" s="54">
        <v>5299.9999999999991</v>
      </c>
      <c r="G2614" s="98"/>
      <c r="H2614" s="98"/>
      <c r="I2614" s="55" t="e">
        <f t="shared" si="134"/>
        <v>#DIV/0!</v>
      </c>
      <c r="J2614" s="56"/>
      <c r="K2614" s="56"/>
      <c r="L2614" s="56" t="s">
        <v>842</v>
      </c>
      <c r="M2614" s="59"/>
    </row>
    <row r="2615" spans="1:18" ht="60" customHeight="1" outlineLevel="4" x14ac:dyDescent="0.25">
      <c r="A2615" s="110">
        <v>96</v>
      </c>
      <c r="B2615" s="121" t="s">
        <v>3466</v>
      </c>
      <c r="C2615" s="106" t="s">
        <v>2408</v>
      </c>
      <c r="D2615" s="54">
        <v>4</v>
      </c>
      <c r="E2615" s="53" t="s">
        <v>724</v>
      </c>
      <c r="F2615" s="54">
        <v>5299.9999999999991</v>
      </c>
      <c r="G2615" s="98"/>
      <c r="H2615" s="98"/>
      <c r="I2615" s="55" t="e">
        <f t="shared" si="134"/>
        <v>#DIV/0!</v>
      </c>
      <c r="J2615" s="56"/>
      <c r="K2615" s="56"/>
      <c r="L2615" s="56" t="s">
        <v>842</v>
      </c>
      <c r="M2615" s="59"/>
    </row>
    <row r="2616" spans="1:18" ht="45" customHeight="1" outlineLevel="4" x14ac:dyDescent="0.25">
      <c r="A2616" s="110">
        <v>97</v>
      </c>
      <c r="B2616" s="121" t="s">
        <v>3467</v>
      </c>
      <c r="C2616" s="106" t="s">
        <v>2408</v>
      </c>
      <c r="D2616" s="54">
        <v>16</v>
      </c>
      <c r="E2616" s="53" t="s">
        <v>724</v>
      </c>
      <c r="F2616" s="54">
        <v>12357.12</v>
      </c>
      <c r="G2616" s="98"/>
      <c r="H2616" s="98"/>
      <c r="I2616" s="55" t="e">
        <f t="shared" si="134"/>
        <v>#DIV/0!</v>
      </c>
      <c r="J2616" s="56"/>
      <c r="K2616" s="56"/>
      <c r="L2616" s="56" t="s">
        <v>842</v>
      </c>
      <c r="M2616" s="59"/>
    </row>
    <row r="2617" spans="1:18" s="34" customFormat="1" ht="30" hidden="1" customHeight="1" outlineLevel="4" x14ac:dyDescent="0.25">
      <c r="A2617" s="110">
        <v>98</v>
      </c>
      <c r="B2617" s="121" t="s">
        <v>3468</v>
      </c>
      <c r="C2617" s="106" t="s">
        <v>2408</v>
      </c>
      <c r="D2617" s="122">
        <v>20000</v>
      </c>
      <c r="E2617" s="110" t="s">
        <v>724</v>
      </c>
      <c r="F2617" s="122">
        <v>357200</v>
      </c>
      <c r="G2617" s="122">
        <v>180000</v>
      </c>
      <c r="H2617" s="122">
        <v>177200</v>
      </c>
      <c r="I2617" s="123">
        <f t="shared" si="134"/>
        <v>0.98444444444444446</v>
      </c>
      <c r="J2617" s="106" t="s">
        <v>3539</v>
      </c>
      <c r="K2617" s="106" t="s">
        <v>2527</v>
      </c>
      <c r="L2617" s="106" t="s">
        <v>877</v>
      </c>
      <c r="M2617" s="126"/>
      <c r="N2617" s="124">
        <v>43539</v>
      </c>
      <c r="O2617" s="125" t="s">
        <v>3832</v>
      </c>
      <c r="P2617" s="124">
        <v>43830</v>
      </c>
      <c r="Q2617" s="125" t="s">
        <v>3950</v>
      </c>
      <c r="R2617" s="126"/>
    </row>
    <row r="2618" spans="1:18" s="34" customFormat="1" ht="30" hidden="1" customHeight="1" outlineLevel="4" x14ac:dyDescent="0.25">
      <c r="A2618" s="110">
        <v>99</v>
      </c>
      <c r="B2618" s="121" t="s">
        <v>3469</v>
      </c>
      <c r="C2618" s="106" t="s">
        <v>2408</v>
      </c>
      <c r="D2618" s="122">
        <v>18000</v>
      </c>
      <c r="E2618" s="110" t="s">
        <v>724</v>
      </c>
      <c r="F2618" s="122">
        <v>321480</v>
      </c>
      <c r="G2618" s="122">
        <v>153000</v>
      </c>
      <c r="H2618" s="122">
        <v>168480</v>
      </c>
      <c r="I2618" s="123">
        <f t="shared" si="134"/>
        <v>1.1011764705882352</v>
      </c>
      <c r="J2618" s="106" t="s">
        <v>3539</v>
      </c>
      <c r="K2618" s="106" t="s">
        <v>2527</v>
      </c>
      <c r="L2618" s="106" t="s">
        <v>877</v>
      </c>
      <c r="M2618" s="126"/>
      <c r="N2618" s="124">
        <v>43539</v>
      </c>
      <c r="O2618" s="125" t="s">
        <v>3832</v>
      </c>
      <c r="P2618" s="124">
        <v>43830</v>
      </c>
      <c r="Q2618" s="125" t="s">
        <v>3950</v>
      </c>
      <c r="R2618" s="126"/>
    </row>
    <row r="2619" spans="1:18" s="34" customFormat="1" ht="30" hidden="1" customHeight="1" outlineLevel="4" x14ac:dyDescent="0.25">
      <c r="A2619" s="110">
        <v>100</v>
      </c>
      <c r="B2619" s="121" t="s">
        <v>3469</v>
      </c>
      <c r="C2619" s="106" t="s">
        <v>2408</v>
      </c>
      <c r="D2619" s="122">
        <v>20000</v>
      </c>
      <c r="E2619" s="110" t="s">
        <v>724</v>
      </c>
      <c r="F2619" s="122">
        <v>267800</v>
      </c>
      <c r="G2619" s="122">
        <v>150000</v>
      </c>
      <c r="H2619" s="122">
        <v>117800</v>
      </c>
      <c r="I2619" s="123">
        <f t="shared" si="134"/>
        <v>0.78533333333333333</v>
      </c>
      <c r="J2619" s="106" t="s">
        <v>3539</v>
      </c>
      <c r="K2619" s="106" t="s">
        <v>2527</v>
      </c>
      <c r="L2619" s="106" t="s">
        <v>877</v>
      </c>
      <c r="M2619" s="126"/>
      <c r="N2619" s="124">
        <v>43539</v>
      </c>
      <c r="O2619" s="125" t="s">
        <v>3832</v>
      </c>
      <c r="P2619" s="124">
        <v>43830</v>
      </c>
      <c r="Q2619" s="125" t="s">
        <v>3950</v>
      </c>
      <c r="R2619" s="126"/>
    </row>
    <row r="2620" spans="1:18" s="34" customFormat="1" ht="30" hidden="1" customHeight="1" outlineLevel="4" x14ac:dyDescent="0.25">
      <c r="A2620" s="110">
        <v>101</v>
      </c>
      <c r="B2620" s="121" t="s">
        <v>3470</v>
      </c>
      <c r="C2620" s="106" t="s">
        <v>2408</v>
      </c>
      <c r="D2620" s="122">
        <v>10000</v>
      </c>
      <c r="E2620" s="110" t="s">
        <v>724</v>
      </c>
      <c r="F2620" s="122">
        <v>133900</v>
      </c>
      <c r="G2620" s="122">
        <v>75000</v>
      </c>
      <c r="H2620" s="122">
        <v>58900</v>
      </c>
      <c r="I2620" s="123">
        <f t="shared" si="134"/>
        <v>0.78533333333333333</v>
      </c>
      <c r="J2620" s="106" t="s">
        <v>3539</v>
      </c>
      <c r="K2620" s="106" t="s">
        <v>2527</v>
      </c>
      <c r="L2620" s="106" t="s">
        <v>877</v>
      </c>
      <c r="M2620" s="126"/>
      <c r="N2620" s="124">
        <v>43539</v>
      </c>
      <c r="O2620" s="125" t="s">
        <v>3832</v>
      </c>
      <c r="P2620" s="124">
        <v>43830</v>
      </c>
      <c r="Q2620" s="125" t="s">
        <v>3950</v>
      </c>
      <c r="R2620" s="126"/>
    </row>
    <row r="2621" spans="1:18" s="34" customFormat="1" ht="45" hidden="1" customHeight="1" outlineLevel="4" x14ac:dyDescent="0.25">
      <c r="A2621" s="110">
        <v>102</v>
      </c>
      <c r="B2621" s="121" t="s">
        <v>3471</v>
      </c>
      <c r="C2621" s="106" t="s">
        <v>2408</v>
      </c>
      <c r="D2621" s="122">
        <v>7000</v>
      </c>
      <c r="E2621" s="110" t="s">
        <v>724</v>
      </c>
      <c r="F2621" s="122">
        <v>93730</v>
      </c>
      <c r="G2621" s="122">
        <v>52500</v>
      </c>
      <c r="H2621" s="122">
        <v>41230</v>
      </c>
      <c r="I2621" s="123">
        <f t="shared" si="134"/>
        <v>0.78533333333333333</v>
      </c>
      <c r="J2621" s="106" t="s">
        <v>3539</v>
      </c>
      <c r="K2621" s="106" t="s">
        <v>2527</v>
      </c>
      <c r="L2621" s="106" t="s">
        <v>877</v>
      </c>
      <c r="M2621" s="126"/>
      <c r="N2621" s="124">
        <v>43539</v>
      </c>
      <c r="O2621" s="125" t="s">
        <v>3832</v>
      </c>
      <c r="P2621" s="124">
        <v>43830</v>
      </c>
      <c r="Q2621" s="125" t="s">
        <v>3950</v>
      </c>
      <c r="R2621" s="126"/>
    </row>
    <row r="2622" spans="1:18" s="34" customFormat="1" ht="45" hidden="1" customHeight="1" outlineLevel="4" x14ac:dyDescent="0.25">
      <c r="A2622" s="110">
        <v>103</v>
      </c>
      <c r="B2622" s="121" t="s">
        <v>3472</v>
      </c>
      <c r="C2622" s="106" t="s">
        <v>2408</v>
      </c>
      <c r="D2622" s="122">
        <v>7000</v>
      </c>
      <c r="E2622" s="110" t="s">
        <v>724</v>
      </c>
      <c r="F2622" s="122">
        <v>93730</v>
      </c>
      <c r="G2622" s="122">
        <v>52500</v>
      </c>
      <c r="H2622" s="122">
        <v>41230</v>
      </c>
      <c r="I2622" s="123">
        <f t="shared" si="134"/>
        <v>0.78533333333333333</v>
      </c>
      <c r="J2622" s="106" t="s">
        <v>3539</v>
      </c>
      <c r="K2622" s="106" t="s">
        <v>2527</v>
      </c>
      <c r="L2622" s="106" t="s">
        <v>877</v>
      </c>
      <c r="M2622" s="126"/>
      <c r="N2622" s="124">
        <v>43539</v>
      </c>
      <c r="O2622" s="125" t="s">
        <v>3832</v>
      </c>
      <c r="P2622" s="124">
        <v>43830</v>
      </c>
      <c r="Q2622" s="125" t="s">
        <v>3950</v>
      </c>
      <c r="R2622" s="126"/>
    </row>
    <row r="2623" spans="1:18" s="34" customFormat="1" ht="30" hidden="1" customHeight="1" outlineLevel="4" x14ac:dyDescent="0.25">
      <c r="A2623" s="110">
        <v>104</v>
      </c>
      <c r="B2623" s="121" t="s">
        <v>3473</v>
      </c>
      <c r="C2623" s="106" t="s">
        <v>2408</v>
      </c>
      <c r="D2623" s="122">
        <v>5000</v>
      </c>
      <c r="E2623" s="110" t="s">
        <v>724</v>
      </c>
      <c r="F2623" s="122">
        <v>66950</v>
      </c>
      <c r="G2623" s="122">
        <v>37500</v>
      </c>
      <c r="H2623" s="122">
        <v>29450</v>
      </c>
      <c r="I2623" s="123">
        <f t="shared" si="134"/>
        <v>0.78533333333333333</v>
      </c>
      <c r="J2623" s="106" t="s">
        <v>3539</v>
      </c>
      <c r="K2623" s="106" t="s">
        <v>2527</v>
      </c>
      <c r="L2623" s="106" t="s">
        <v>877</v>
      </c>
      <c r="M2623" s="126"/>
      <c r="N2623" s="124">
        <v>43539</v>
      </c>
      <c r="O2623" s="125" t="s">
        <v>3832</v>
      </c>
      <c r="P2623" s="124">
        <v>43830</v>
      </c>
      <c r="Q2623" s="125" t="s">
        <v>3950</v>
      </c>
      <c r="R2623" s="126"/>
    </row>
    <row r="2624" spans="1:18" s="34" customFormat="1" ht="30" hidden="1" customHeight="1" outlineLevel="4" x14ac:dyDescent="0.25">
      <c r="A2624" s="110">
        <v>105</v>
      </c>
      <c r="B2624" s="121" t="s">
        <v>3474</v>
      </c>
      <c r="C2624" s="106" t="s">
        <v>2408</v>
      </c>
      <c r="D2624" s="122">
        <v>11730</v>
      </c>
      <c r="E2624" s="110" t="s">
        <v>724</v>
      </c>
      <c r="F2624" s="122">
        <v>157064.70000000001</v>
      </c>
      <c r="G2624" s="122">
        <v>87975</v>
      </c>
      <c r="H2624" s="122">
        <v>69089.700000000012</v>
      </c>
      <c r="I2624" s="123">
        <f t="shared" si="134"/>
        <v>0.78533333333333344</v>
      </c>
      <c r="J2624" s="106" t="s">
        <v>3539</v>
      </c>
      <c r="K2624" s="106" t="s">
        <v>2527</v>
      </c>
      <c r="L2624" s="106" t="s">
        <v>877</v>
      </c>
      <c r="M2624" s="126"/>
      <c r="N2624" s="124">
        <v>43539</v>
      </c>
      <c r="O2624" s="125" t="s">
        <v>3832</v>
      </c>
      <c r="P2624" s="124">
        <v>43830</v>
      </c>
      <c r="Q2624" s="125" t="s">
        <v>3950</v>
      </c>
      <c r="R2624" s="126"/>
    </row>
    <row r="2625" spans="1:18" s="34" customFormat="1" ht="30" hidden="1" customHeight="1" outlineLevel="4" x14ac:dyDescent="0.25">
      <c r="A2625" s="110">
        <v>106</v>
      </c>
      <c r="B2625" s="121" t="s">
        <v>3475</v>
      </c>
      <c r="C2625" s="106" t="s">
        <v>2408</v>
      </c>
      <c r="D2625" s="122">
        <v>2350</v>
      </c>
      <c r="E2625" s="110" t="s">
        <v>724</v>
      </c>
      <c r="F2625" s="122">
        <v>31466.5</v>
      </c>
      <c r="G2625" s="122">
        <v>17625</v>
      </c>
      <c r="H2625" s="122">
        <v>13841.5</v>
      </c>
      <c r="I2625" s="123">
        <f t="shared" si="134"/>
        <v>0.78533333333333333</v>
      </c>
      <c r="J2625" s="106" t="s">
        <v>3539</v>
      </c>
      <c r="K2625" s="106" t="s">
        <v>2527</v>
      </c>
      <c r="L2625" s="106" t="s">
        <v>877</v>
      </c>
      <c r="M2625" s="126"/>
      <c r="N2625" s="124">
        <v>43539</v>
      </c>
      <c r="O2625" s="125" t="s">
        <v>3832</v>
      </c>
      <c r="P2625" s="124">
        <v>43830</v>
      </c>
      <c r="Q2625" s="125" t="s">
        <v>3950</v>
      </c>
      <c r="R2625" s="126"/>
    </row>
    <row r="2626" spans="1:18" s="34" customFormat="1" ht="90" hidden="1" customHeight="1" outlineLevel="4" x14ac:dyDescent="0.25">
      <c r="A2626" s="110">
        <v>107</v>
      </c>
      <c r="B2626" s="121" t="s">
        <v>3476</v>
      </c>
      <c r="C2626" s="106" t="s">
        <v>1123</v>
      </c>
      <c r="D2626" s="122">
        <v>25</v>
      </c>
      <c r="E2626" s="110" t="s">
        <v>724</v>
      </c>
      <c r="F2626" s="122">
        <v>23750</v>
      </c>
      <c r="G2626" s="122">
        <v>12375</v>
      </c>
      <c r="H2626" s="122">
        <v>11375</v>
      </c>
      <c r="I2626" s="123">
        <f t="shared" si="134"/>
        <v>0.91919191919191923</v>
      </c>
      <c r="J2626" s="106" t="s">
        <v>3540</v>
      </c>
      <c r="K2626" s="106" t="s">
        <v>3541</v>
      </c>
      <c r="L2626" s="106" t="s">
        <v>840</v>
      </c>
      <c r="M2626" s="126"/>
      <c r="N2626" s="124">
        <v>43558</v>
      </c>
      <c r="O2626" s="125" t="s">
        <v>3912</v>
      </c>
      <c r="P2626" s="124">
        <v>43830</v>
      </c>
      <c r="Q2626" s="125" t="s">
        <v>3670</v>
      </c>
      <c r="R2626" s="126"/>
    </row>
    <row r="2627" spans="1:18" s="34" customFormat="1" ht="30" hidden="1" customHeight="1" outlineLevel="4" x14ac:dyDescent="0.25">
      <c r="A2627" s="110">
        <v>108</v>
      </c>
      <c r="B2627" s="121" t="s">
        <v>3477</v>
      </c>
      <c r="C2627" s="106" t="s">
        <v>1123</v>
      </c>
      <c r="D2627" s="122">
        <v>30</v>
      </c>
      <c r="E2627" s="110" t="s">
        <v>724</v>
      </c>
      <c r="F2627" s="122">
        <v>22116.9</v>
      </c>
      <c r="G2627" s="122">
        <v>14850</v>
      </c>
      <c r="H2627" s="122">
        <v>7266.9000000000015</v>
      </c>
      <c r="I2627" s="123">
        <f t="shared" si="134"/>
        <v>0.48935353535353543</v>
      </c>
      <c r="J2627" s="106" t="s">
        <v>3540</v>
      </c>
      <c r="K2627" s="106" t="s">
        <v>3541</v>
      </c>
      <c r="L2627" s="106" t="s">
        <v>840</v>
      </c>
      <c r="M2627" s="126"/>
      <c r="N2627" s="124">
        <v>43558</v>
      </c>
      <c r="O2627" s="125" t="s">
        <v>3912</v>
      </c>
      <c r="P2627" s="124">
        <v>43830</v>
      </c>
      <c r="Q2627" s="125" t="s">
        <v>3670</v>
      </c>
      <c r="R2627" s="126"/>
    </row>
    <row r="2628" spans="1:18" s="34" customFormat="1" ht="45" hidden="1" customHeight="1" outlineLevel="4" x14ac:dyDescent="0.25">
      <c r="A2628" s="110">
        <v>109</v>
      </c>
      <c r="B2628" s="121" t="s">
        <v>3478</v>
      </c>
      <c r="C2628" s="106" t="s">
        <v>1123</v>
      </c>
      <c r="D2628" s="122">
        <v>17</v>
      </c>
      <c r="E2628" s="110" t="s">
        <v>724</v>
      </c>
      <c r="F2628" s="122">
        <v>12032.769999999999</v>
      </c>
      <c r="G2628" s="122">
        <v>8415</v>
      </c>
      <c r="H2628" s="122">
        <v>3617.7699999999986</v>
      </c>
      <c r="I2628" s="123">
        <f t="shared" si="134"/>
        <v>0.42991919191919176</v>
      </c>
      <c r="J2628" s="106" t="s">
        <v>3540</v>
      </c>
      <c r="K2628" s="106" t="s">
        <v>3541</v>
      </c>
      <c r="L2628" s="106" t="s">
        <v>840</v>
      </c>
      <c r="M2628" s="126"/>
      <c r="N2628" s="124">
        <v>43558</v>
      </c>
      <c r="O2628" s="125" t="s">
        <v>3912</v>
      </c>
      <c r="P2628" s="124">
        <v>43830</v>
      </c>
      <c r="Q2628" s="125" t="s">
        <v>3670</v>
      </c>
      <c r="R2628" s="126"/>
    </row>
    <row r="2629" spans="1:18" s="34" customFormat="1" ht="30" hidden="1" customHeight="1" outlineLevel="4" x14ac:dyDescent="0.25">
      <c r="A2629" s="110">
        <v>110</v>
      </c>
      <c r="B2629" s="121" t="s">
        <v>3479</v>
      </c>
      <c r="C2629" s="106" t="s">
        <v>1123</v>
      </c>
      <c r="D2629" s="122">
        <v>6</v>
      </c>
      <c r="E2629" s="110" t="s">
        <v>724</v>
      </c>
      <c r="F2629" s="122">
        <v>4423.38</v>
      </c>
      <c r="G2629" s="122">
        <v>2970</v>
      </c>
      <c r="H2629" s="122">
        <v>1453.38</v>
      </c>
      <c r="I2629" s="123">
        <f t="shared" si="134"/>
        <v>0.48935353535353537</v>
      </c>
      <c r="J2629" s="106" t="s">
        <v>3540</v>
      </c>
      <c r="K2629" s="106" t="s">
        <v>3541</v>
      </c>
      <c r="L2629" s="106" t="s">
        <v>840</v>
      </c>
      <c r="M2629" s="126"/>
      <c r="N2629" s="124">
        <v>43558</v>
      </c>
      <c r="O2629" s="125" t="s">
        <v>3912</v>
      </c>
      <c r="P2629" s="124">
        <v>43830</v>
      </c>
      <c r="Q2629" s="125" t="s">
        <v>3670</v>
      </c>
      <c r="R2629" s="126"/>
    </row>
    <row r="2630" spans="1:18" s="34" customFormat="1" ht="75" hidden="1" customHeight="1" outlineLevel="4" x14ac:dyDescent="0.25">
      <c r="A2630" s="110">
        <v>111</v>
      </c>
      <c r="B2630" s="121" t="s">
        <v>3480</v>
      </c>
      <c r="C2630" s="106" t="s">
        <v>1123</v>
      </c>
      <c r="D2630" s="122">
        <v>3</v>
      </c>
      <c r="E2630" s="110" t="s">
        <v>724</v>
      </c>
      <c r="F2630" s="122">
        <v>2250</v>
      </c>
      <c r="G2630" s="122">
        <v>1485</v>
      </c>
      <c r="H2630" s="122">
        <v>765</v>
      </c>
      <c r="I2630" s="123">
        <f t="shared" si="134"/>
        <v>0.51515151515151514</v>
      </c>
      <c r="J2630" s="106" t="s">
        <v>3540</v>
      </c>
      <c r="K2630" s="106" t="s">
        <v>3541</v>
      </c>
      <c r="L2630" s="106" t="s">
        <v>840</v>
      </c>
      <c r="M2630" s="126"/>
      <c r="N2630" s="124">
        <v>43558</v>
      </c>
      <c r="O2630" s="125" t="s">
        <v>3912</v>
      </c>
      <c r="P2630" s="124">
        <v>43830</v>
      </c>
      <c r="Q2630" s="125" t="s">
        <v>3670</v>
      </c>
      <c r="R2630" s="126"/>
    </row>
    <row r="2631" spans="1:18" s="34" customFormat="1" ht="90" hidden="1" customHeight="1" outlineLevel="4" x14ac:dyDescent="0.25">
      <c r="A2631" s="110">
        <v>112</v>
      </c>
      <c r="B2631" s="121" t="s">
        <v>3481</v>
      </c>
      <c r="C2631" s="106" t="s">
        <v>1123</v>
      </c>
      <c r="D2631" s="122">
        <v>24</v>
      </c>
      <c r="E2631" s="110" t="s">
        <v>724</v>
      </c>
      <c r="F2631" s="122">
        <v>22800</v>
      </c>
      <c r="G2631" s="122">
        <v>11880</v>
      </c>
      <c r="H2631" s="122">
        <v>10920</v>
      </c>
      <c r="I2631" s="123">
        <f t="shared" si="134"/>
        <v>0.91919191919191923</v>
      </c>
      <c r="J2631" s="106" t="s">
        <v>3540</v>
      </c>
      <c r="K2631" s="106" t="s">
        <v>3541</v>
      </c>
      <c r="L2631" s="106" t="s">
        <v>840</v>
      </c>
      <c r="M2631" s="126"/>
      <c r="N2631" s="124">
        <v>43558</v>
      </c>
      <c r="O2631" s="125" t="s">
        <v>3912</v>
      </c>
      <c r="P2631" s="124">
        <v>43830</v>
      </c>
      <c r="Q2631" s="125" t="s">
        <v>3670</v>
      </c>
      <c r="R2631" s="126"/>
    </row>
    <row r="2632" spans="1:18" s="34" customFormat="1" ht="60" hidden="1" customHeight="1" outlineLevel="4" x14ac:dyDescent="0.25">
      <c r="A2632" s="110">
        <v>113</v>
      </c>
      <c r="B2632" s="121" t="s">
        <v>3482</v>
      </c>
      <c r="C2632" s="106" t="s">
        <v>1123</v>
      </c>
      <c r="D2632" s="122">
        <v>12</v>
      </c>
      <c r="E2632" s="110" t="s">
        <v>724</v>
      </c>
      <c r="F2632" s="122">
        <v>8846.76</v>
      </c>
      <c r="G2632" s="122">
        <v>5940</v>
      </c>
      <c r="H2632" s="122">
        <v>2906.76</v>
      </c>
      <c r="I2632" s="123">
        <f t="shared" si="134"/>
        <v>0.48935353535353537</v>
      </c>
      <c r="J2632" s="106" t="s">
        <v>3540</v>
      </c>
      <c r="K2632" s="106" t="s">
        <v>3541</v>
      </c>
      <c r="L2632" s="106" t="s">
        <v>840</v>
      </c>
      <c r="M2632" s="126"/>
      <c r="N2632" s="124">
        <v>43558</v>
      </c>
      <c r="O2632" s="125" t="s">
        <v>3912</v>
      </c>
      <c r="P2632" s="124">
        <v>43830</v>
      </c>
      <c r="Q2632" s="125" t="s">
        <v>3670</v>
      </c>
      <c r="R2632" s="126"/>
    </row>
    <row r="2633" spans="1:18" s="34" customFormat="1" ht="45" hidden="1" customHeight="1" outlineLevel="4" x14ac:dyDescent="0.25">
      <c r="A2633" s="110">
        <v>114</v>
      </c>
      <c r="B2633" s="121" t="s">
        <v>3483</v>
      </c>
      <c r="C2633" s="106" t="s">
        <v>1123</v>
      </c>
      <c r="D2633" s="122">
        <v>7</v>
      </c>
      <c r="E2633" s="110" t="s">
        <v>724</v>
      </c>
      <c r="F2633" s="122">
        <v>5160.6100000000006</v>
      </c>
      <c r="G2633" s="122">
        <v>3465</v>
      </c>
      <c r="H2633" s="122">
        <v>1695.6100000000006</v>
      </c>
      <c r="I2633" s="123">
        <f t="shared" si="134"/>
        <v>0.48935353535353554</v>
      </c>
      <c r="J2633" s="106" t="s">
        <v>3540</v>
      </c>
      <c r="K2633" s="106" t="s">
        <v>3541</v>
      </c>
      <c r="L2633" s="106" t="s">
        <v>840</v>
      </c>
      <c r="M2633" s="126"/>
      <c r="N2633" s="124">
        <v>43558</v>
      </c>
      <c r="O2633" s="125" t="s">
        <v>3912</v>
      </c>
      <c r="P2633" s="124">
        <v>43830</v>
      </c>
      <c r="Q2633" s="125" t="s">
        <v>3670</v>
      </c>
      <c r="R2633" s="126"/>
    </row>
    <row r="2634" spans="1:18" s="34" customFormat="1" ht="45" hidden="1" customHeight="1" outlineLevel="4" x14ac:dyDescent="0.25">
      <c r="A2634" s="110">
        <v>115</v>
      </c>
      <c r="B2634" s="121" t="s">
        <v>3484</v>
      </c>
      <c r="C2634" s="106" t="s">
        <v>1123</v>
      </c>
      <c r="D2634" s="122">
        <v>4000</v>
      </c>
      <c r="E2634" s="110" t="s">
        <v>724</v>
      </c>
      <c r="F2634" s="122">
        <v>63840</v>
      </c>
      <c r="G2634" s="122">
        <v>15200</v>
      </c>
      <c r="H2634" s="122">
        <v>48640</v>
      </c>
      <c r="I2634" s="123">
        <f t="shared" si="134"/>
        <v>3.2</v>
      </c>
      <c r="J2634" s="106" t="s">
        <v>3540</v>
      </c>
      <c r="K2634" s="106" t="s">
        <v>3544</v>
      </c>
      <c r="L2634" s="106" t="s">
        <v>840</v>
      </c>
      <c r="M2634" s="126"/>
      <c r="N2634" s="124">
        <v>43558</v>
      </c>
      <c r="O2634" s="125" t="s">
        <v>3911</v>
      </c>
      <c r="P2634" s="124">
        <v>43830</v>
      </c>
      <c r="Q2634" s="125" t="s">
        <v>3670</v>
      </c>
      <c r="R2634" s="126"/>
    </row>
    <row r="2635" spans="1:18" s="34" customFormat="1" ht="45" hidden="1" customHeight="1" outlineLevel="4" x14ac:dyDescent="0.25">
      <c r="A2635" s="110">
        <v>116</v>
      </c>
      <c r="B2635" s="121" t="s">
        <v>3485</v>
      </c>
      <c r="C2635" s="106" t="s">
        <v>1123</v>
      </c>
      <c r="D2635" s="122">
        <v>4000</v>
      </c>
      <c r="E2635" s="110" t="s">
        <v>724</v>
      </c>
      <c r="F2635" s="122">
        <v>105480</v>
      </c>
      <c r="G2635" s="122">
        <v>15200</v>
      </c>
      <c r="H2635" s="122">
        <v>90280</v>
      </c>
      <c r="I2635" s="123">
        <f t="shared" si="134"/>
        <v>5.939473684210526</v>
      </c>
      <c r="J2635" s="106" t="s">
        <v>3540</v>
      </c>
      <c r="K2635" s="106" t="s">
        <v>3544</v>
      </c>
      <c r="L2635" s="106" t="s">
        <v>840</v>
      </c>
      <c r="M2635" s="126"/>
      <c r="N2635" s="124">
        <v>43558</v>
      </c>
      <c r="O2635" s="125" t="s">
        <v>3911</v>
      </c>
      <c r="P2635" s="124">
        <v>43830</v>
      </c>
      <c r="Q2635" s="125" t="s">
        <v>3670</v>
      </c>
      <c r="R2635" s="126"/>
    </row>
    <row r="2636" spans="1:18" s="34" customFormat="1" ht="60" hidden="1" customHeight="1" outlineLevel="4" x14ac:dyDescent="0.25">
      <c r="A2636" s="110">
        <v>117</v>
      </c>
      <c r="B2636" s="121" t="s">
        <v>3486</v>
      </c>
      <c r="C2636" s="106" t="s">
        <v>1123</v>
      </c>
      <c r="D2636" s="122">
        <v>10</v>
      </c>
      <c r="E2636" s="110" t="s">
        <v>724</v>
      </c>
      <c r="F2636" s="122">
        <v>7372.3</v>
      </c>
      <c r="G2636" s="122">
        <v>4950</v>
      </c>
      <c r="H2636" s="122">
        <v>2422.3000000000002</v>
      </c>
      <c r="I2636" s="123">
        <f t="shared" si="134"/>
        <v>0.48935353535353537</v>
      </c>
      <c r="J2636" s="106" t="s">
        <v>3540</v>
      </c>
      <c r="K2636" s="106" t="s">
        <v>3541</v>
      </c>
      <c r="L2636" s="106" t="s">
        <v>840</v>
      </c>
      <c r="M2636" s="126"/>
      <c r="N2636" s="124">
        <v>43558</v>
      </c>
      <c r="O2636" s="125" t="s">
        <v>3912</v>
      </c>
      <c r="P2636" s="124">
        <v>43830</v>
      </c>
      <c r="Q2636" s="125" t="s">
        <v>3670</v>
      </c>
      <c r="R2636" s="126"/>
    </row>
    <row r="2637" spans="1:18" ht="60" customHeight="1" outlineLevel="4" x14ac:dyDescent="0.25">
      <c r="A2637" s="110">
        <v>118</v>
      </c>
      <c r="B2637" s="121" t="s">
        <v>3487</v>
      </c>
      <c r="C2637" s="106" t="s">
        <v>1123</v>
      </c>
      <c r="D2637" s="54">
        <v>200</v>
      </c>
      <c r="E2637" s="53" t="s">
        <v>724</v>
      </c>
      <c r="F2637" s="54">
        <v>150000</v>
      </c>
      <c r="G2637" s="98"/>
      <c r="H2637" s="98"/>
      <c r="I2637" s="55" t="e">
        <f t="shared" si="134"/>
        <v>#DIV/0!</v>
      </c>
      <c r="J2637" s="56"/>
      <c r="K2637" s="56"/>
      <c r="L2637" s="56" t="s">
        <v>840</v>
      </c>
      <c r="M2637" s="59"/>
    </row>
    <row r="2638" spans="1:18" s="34" customFormat="1" ht="45" hidden="1" customHeight="1" outlineLevel="4" x14ac:dyDescent="0.25">
      <c r="A2638" s="110">
        <v>119</v>
      </c>
      <c r="B2638" s="121" t="s">
        <v>3488</v>
      </c>
      <c r="C2638" s="106" t="s">
        <v>1123</v>
      </c>
      <c r="D2638" s="122">
        <v>300</v>
      </c>
      <c r="E2638" s="110" t="s">
        <v>724</v>
      </c>
      <c r="F2638" s="122">
        <v>107535</v>
      </c>
      <c r="G2638" s="122">
        <v>64800</v>
      </c>
      <c r="H2638" s="122">
        <v>42735</v>
      </c>
      <c r="I2638" s="123">
        <f t="shared" si="134"/>
        <v>0.65949074074074077</v>
      </c>
      <c r="J2638" s="106" t="s">
        <v>3540</v>
      </c>
      <c r="K2638" s="106" t="s">
        <v>3542</v>
      </c>
      <c r="L2638" s="106" t="s">
        <v>840</v>
      </c>
      <c r="M2638" s="126"/>
      <c r="N2638" s="124">
        <v>43558</v>
      </c>
      <c r="O2638" s="125" t="s">
        <v>3910</v>
      </c>
      <c r="P2638" s="124">
        <v>43830</v>
      </c>
      <c r="Q2638" s="125" t="s">
        <v>3670</v>
      </c>
      <c r="R2638" s="126"/>
    </row>
    <row r="2639" spans="1:18" s="34" customFormat="1" ht="45" hidden="1" customHeight="1" outlineLevel="4" x14ac:dyDescent="0.25">
      <c r="A2639" s="110">
        <v>120</v>
      </c>
      <c r="B2639" s="121" t="s">
        <v>3489</v>
      </c>
      <c r="C2639" s="106" t="s">
        <v>1123</v>
      </c>
      <c r="D2639" s="122">
        <v>5</v>
      </c>
      <c r="E2639" s="110" t="s">
        <v>724</v>
      </c>
      <c r="F2639" s="122">
        <v>3686.15</v>
      </c>
      <c r="G2639" s="122">
        <v>2475</v>
      </c>
      <c r="H2639" s="122">
        <v>1211.1500000000001</v>
      </c>
      <c r="I2639" s="123">
        <f t="shared" si="134"/>
        <v>0.48935353535353537</v>
      </c>
      <c r="J2639" s="106" t="s">
        <v>3540</v>
      </c>
      <c r="K2639" s="106" t="s">
        <v>3541</v>
      </c>
      <c r="L2639" s="106" t="s">
        <v>840</v>
      </c>
      <c r="M2639" s="126"/>
      <c r="N2639" s="124">
        <v>43558</v>
      </c>
      <c r="O2639" s="125" t="s">
        <v>3912</v>
      </c>
      <c r="P2639" s="124">
        <v>43830</v>
      </c>
      <c r="Q2639" s="125" t="s">
        <v>3670</v>
      </c>
      <c r="R2639" s="126"/>
    </row>
    <row r="2640" spans="1:18" s="34" customFormat="1" ht="30" hidden="1" customHeight="1" outlineLevel="4" x14ac:dyDescent="0.25">
      <c r="A2640" s="110">
        <v>121</v>
      </c>
      <c r="B2640" s="121" t="s">
        <v>3490</v>
      </c>
      <c r="C2640" s="106" t="s">
        <v>1123</v>
      </c>
      <c r="D2640" s="122">
        <v>16</v>
      </c>
      <c r="E2640" s="110" t="s">
        <v>724</v>
      </c>
      <c r="F2640" s="122">
        <v>11795.68</v>
      </c>
      <c r="G2640" s="122">
        <v>7920</v>
      </c>
      <c r="H2640" s="122">
        <v>3875.6800000000003</v>
      </c>
      <c r="I2640" s="123">
        <f t="shared" si="134"/>
        <v>0.48935353535353537</v>
      </c>
      <c r="J2640" s="106" t="s">
        <v>3540</v>
      </c>
      <c r="K2640" s="106" t="s">
        <v>3541</v>
      </c>
      <c r="L2640" s="106" t="s">
        <v>840</v>
      </c>
      <c r="M2640" s="126"/>
      <c r="N2640" s="124">
        <v>43558</v>
      </c>
      <c r="O2640" s="125" t="s">
        <v>3912</v>
      </c>
      <c r="P2640" s="124">
        <v>43830</v>
      </c>
      <c r="Q2640" s="125" t="s">
        <v>3670</v>
      </c>
      <c r="R2640" s="126"/>
    </row>
    <row r="2641" spans="1:18" s="34" customFormat="1" ht="45" hidden="1" customHeight="1" outlineLevel="4" x14ac:dyDescent="0.25">
      <c r="A2641" s="110">
        <v>122</v>
      </c>
      <c r="B2641" s="121" t="s">
        <v>3491</v>
      </c>
      <c r="C2641" s="106" t="s">
        <v>1123</v>
      </c>
      <c r="D2641" s="122">
        <v>1</v>
      </c>
      <c r="E2641" s="110" t="s">
        <v>724</v>
      </c>
      <c r="F2641" s="122">
        <v>707.81</v>
      </c>
      <c r="G2641" s="122">
        <v>495</v>
      </c>
      <c r="H2641" s="122">
        <v>212.80999999999995</v>
      </c>
      <c r="I2641" s="123">
        <f t="shared" si="134"/>
        <v>0.42991919191919181</v>
      </c>
      <c r="J2641" s="106" t="s">
        <v>3540</v>
      </c>
      <c r="K2641" s="106" t="s">
        <v>3541</v>
      </c>
      <c r="L2641" s="106" t="s">
        <v>840</v>
      </c>
      <c r="M2641" s="126"/>
      <c r="N2641" s="124">
        <v>43558</v>
      </c>
      <c r="O2641" s="125" t="s">
        <v>3912</v>
      </c>
      <c r="P2641" s="124">
        <v>43830</v>
      </c>
      <c r="Q2641" s="125" t="s">
        <v>3670</v>
      </c>
      <c r="R2641" s="126"/>
    </row>
    <row r="2642" spans="1:18" s="34" customFormat="1" ht="60" hidden="1" customHeight="1" outlineLevel="4" x14ac:dyDescent="0.25">
      <c r="A2642" s="110">
        <v>123</v>
      </c>
      <c r="B2642" s="121" t="s">
        <v>3492</v>
      </c>
      <c r="C2642" s="106" t="s">
        <v>1123</v>
      </c>
      <c r="D2642" s="122">
        <v>30</v>
      </c>
      <c r="E2642" s="110" t="s">
        <v>724</v>
      </c>
      <c r="F2642" s="122">
        <v>28500</v>
      </c>
      <c r="G2642" s="122">
        <v>14850</v>
      </c>
      <c r="H2642" s="122">
        <v>13650</v>
      </c>
      <c r="I2642" s="123">
        <f t="shared" si="134"/>
        <v>0.91919191919191923</v>
      </c>
      <c r="J2642" s="106" t="s">
        <v>3540</v>
      </c>
      <c r="K2642" s="106" t="s">
        <v>3541</v>
      </c>
      <c r="L2642" s="106" t="s">
        <v>840</v>
      </c>
      <c r="M2642" s="126"/>
      <c r="N2642" s="124">
        <v>43558</v>
      </c>
      <c r="O2642" s="125" t="s">
        <v>3912</v>
      </c>
      <c r="P2642" s="124">
        <v>43830</v>
      </c>
      <c r="Q2642" s="125" t="s">
        <v>3670</v>
      </c>
      <c r="R2642" s="126"/>
    </row>
    <row r="2643" spans="1:18" s="34" customFormat="1" ht="45" hidden="1" customHeight="1" outlineLevel="4" x14ac:dyDescent="0.25">
      <c r="A2643" s="110">
        <v>124</v>
      </c>
      <c r="B2643" s="121" t="s">
        <v>3493</v>
      </c>
      <c r="C2643" s="106" t="s">
        <v>1123</v>
      </c>
      <c r="D2643" s="122">
        <v>6</v>
      </c>
      <c r="E2643" s="110" t="s">
        <v>724</v>
      </c>
      <c r="F2643" s="122">
        <v>4423.38</v>
      </c>
      <c r="G2643" s="122">
        <v>2970</v>
      </c>
      <c r="H2643" s="122">
        <v>1453.38</v>
      </c>
      <c r="I2643" s="123">
        <f t="shared" si="134"/>
        <v>0.48935353535353537</v>
      </c>
      <c r="J2643" s="106" t="s">
        <v>3540</v>
      </c>
      <c r="K2643" s="106" t="s">
        <v>3541</v>
      </c>
      <c r="L2643" s="106" t="s">
        <v>840</v>
      </c>
      <c r="M2643" s="126"/>
      <c r="N2643" s="124">
        <v>43558</v>
      </c>
      <c r="O2643" s="125" t="s">
        <v>3912</v>
      </c>
      <c r="P2643" s="124">
        <v>43830</v>
      </c>
      <c r="Q2643" s="125" t="s">
        <v>3670</v>
      </c>
      <c r="R2643" s="126"/>
    </row>
    <row r="2644" spans="1:18" s="34" customFormat="1" ht="45" hidden="1" customHeight="1" outlineLevel="4" x14ac:dyDescent="0.25">
      <c r="A2644" s="110">
        <v>125</v>
      </c>
      <c r="B2644" s="121" t="s">
        <v>3494</v>
      </c>
      <c r="C2644" s="106" t="s">
        <v>1123</v>
      </c>
      <c r="D2644" s="122">
        <v>2</v>
      </c>
      <c r="E2644" s="110" t="s">
        <v>724</v>
      </c>
      <c r="F2644" s="122">
        <v>1474.46</v>
      </c>
      <c r="G2644" s="122">
        <v>990</v>
      </c>
      <c r="H2644" s="122">
        <v>484.46000000000004</v>
      </c>
      <c r="I2644" s="123">
        <f t="shared" si="134"/>
        <v>0.48935353535353537</v>
      </c>
      <c r="J2644" s="106" t="s">
        <v>3540</v>
      </c>
      <c r="K2644" s="106" t="s">
        <v>3541</v>
      </c>
      <c r="L2644" s="106" t="s">
        <v>840</v>
      </c>
      <c r="M2644" s="126"/>
      <c r="N2644" s="124">
        <v>43558</v>
      </c>
      <c r="O2644" s="125" t="s">
        <v>3912</v>
      </c>
      <c r="P2644" s="124">
        <v>43830</v>
      </c>
      <c r="Q2644" s="125" t="s">
        <v>3670</v>
      </c>
      <c r="R2644" s="126"/>
    </row>
    <row r="2645" spans="1:18" s="34" customFormat="1" ht="45" hidden="1" customHeight="1" outlineLevel="4" x14ac:dyDescent="0.25">
      <c r="A2645" s="110">
        <v>126</v>
      </c>
      <c r="B2645" s="121" t="s">
        <v>3495</v>
      </c>
      <c r="C2645" s="106" t="s">
        <v>1123</v>
      </c>
      <c r="D2645" s="122">
        <v>20</v>
      </c>
      <c r="E2645" s="110" t="s">
        <v>724</v>
      </c>
      <c r="F2645" s="122">
        <v>15190.2</v>
      </c>
      <c r="G2645" s="122">
        <v>9900</v>
      </c>
      <c r="H2645" s="122">
        <v>5290.2000000000007</v>
      </c>
      <c r="I2645" s="123">
        <f t="shared" si="134"/>
        <v>0.53436363636363648</v>
      </c>
      <c r="J2645" s="106" t="s">
        <v>3540</v>
      </c>
      <c r="K2645" s="106" t="s">
        <v>3541</v>
      </c>
      <c r="L2645" s="106" t="s">
        <v>840</v>
      </c>
      <c r="M2645" s="126"/>
      <c r="N2645" s="124">
        <v>43558</v>
      </c>
      <c r="O2645" s="125" t="s">
        <v>3912</v>
      </c>
      <c r="P2645" s="124">
        <v>43830</v>
      </c>
      <c r="Q2645" s="125" t="s">
        <v>3670</v>
      </c>
      <c r="R2645" s="126"/>
    </row>
    <row r="2646" spans="1:18" s="34" customFormat="1" ht="30" hidden="1" customHeight="1" outlineLevel="4" x14ac:dyDescent="0.25">
      <c r="A2646" s="110">
        <v>127</v>
      </c>
      <c r="B2646" s="121" t="s">
        <v>3496</v>
      </c>
      <c r="C2646" s="106" t="s">
        <v>1123</v>
      </c>
      <c r="D2646" s="122">
        <v>10</v>
      </c>
      <c r="E2646" s="110" t="s">
        <v>724</v>
      </c>
      <c r="F2646" s="122">
        <v>7500</v>
      </c>
      <c r="G2646" s="122">
        <v>4950</v>
      </c>
      <c r="H2646" s="122">
        <v>2550</v>
      </c>
      <c r="I2646" s="123">
        <f t="shared" si="134"/>
        <v>0.51515151515151514</v>
      </c>
      <c r="J2646" s="106" t="s">
        <v>3540</v>
      </c>
      <c r="K2646" s="106" t="s">
        <v>3541</v>
      </c>
      <c r="L2646" s="106" t="s">
        <v>840</v>
      </c>
      <c r="M2646" s="126"/>
      <c r="N2646" s="124">
        <v>43558</v>
      </c>
      <c r="O2646" s="125" t="s">
        <v>3912</v>
      </c>
      <c r="P2646" s="124">
        <v>43830</v>
      </c>
      <c r="Q2646" s="125" t="s">
        <v>3670</v>
      </c>
      <c r="R2646" s="126"/>
    </row>
    <row r="2647" spans="1:18" s="34" customFormat="1" ht="30" hidden="1" customHeight="1" outlineLevel="4" x14ac:dyDescent="0.25">
      <c r="A2647" s="110">
        <v>128</v>
      </c>
      <c r="B2647" s="121" t="s">
        <v>3497</v>
      </c>
      <c r="C2647" s="106" t="s">
        <v>1123</v>
      </c>
      <c r="D2647" s="122">
        <v>10</v>
      </c>
      <c r="E2647" s="110" t="s">
        <v>724</v>
      </c>
      <c r="F2647" s="122">
        <v>9500</v>
      </c>
      <c r="G2647" s="122">
        <v>4950</v>
      </c>
      <c r="H2647" s="122">
        <v>4550</v>
      </c>
      <c r="I2647" s="123">
        <f t="shared" si="134"/>
        <v>0.91919191919191923</v>
      </c>
      <c r="J2647" s="106" t="s">
        <v>3540</v>
      </c>
      <c r="K2647" s="106" t="s">
        <v>3541</v>
      </c>
      <c r="L2647" s="106" t="s">
        <v>840</v>
      </c>
      <c r="M2647" s="126"/>
      <c r="N2647" s="124">
        <v>43558</v>
      </c>
      <c r="O2647" s="125" t="s">
        <v>3912</v>
      </c>
      <c r="P2647" s="124">
        <v>43830</v>
      </c>
      <c r="Q2647" s="125" t="s">
        <v>3670</v>
      </c>
      <c r="R2647" s="126"/>
    </row>
    <row r="2648" spans="1:18" s="34" customFormat="1" ht="75" hidden="1" customHeight="1" outlineLevel="4" x14ac:dyDescent="0.25">
      <c r="A2648" s="110">
        <v>129</v>
      </c>
      <c r="B2648" s="121" t="s">
        <v>3498</v>
      </c>
      <c r="C2648" s="106" t="s">
        <v>1123</v>
      </c>
      <c r="D2648" s="122">
        <v>1</v>
      </c>
      <c r="E2648" s="110" t="s">
        <v>724</v>
      </c>
      <c r="F2648" s="122">
        <v>950</v>
      </c>
      <c r="G2648" s="122">
        <v>495</v>
      </c>
      <c r="H2648" s="122">
        <v>455</v>
      </c>
      <c r="I2648" s="123">
        <f t="shared" si="134"/>
        <v>0.91919191919191923</v>
      </c>
      <c r="J2648" s="106" t="s">
        <v>3540</v>
      </c>
      <c r="K2648" s="106" t="s">
        <v>3541</v>
      </c>
      <c r="L2648" s="106" t="s">
        <v>840</v>
      </c>
      <c r="M2648" s="126"/>
      <c r="N2648" s="124">
        <v>43558</v>
      </c>
      <c r="O2648" s="125" t="s">
        <v>3912</v>
      </c>
      <c r="P2648" s="124">
        <v>43830</v>
      </c>
      <c r="Q2648" s="125" t="s">
        <v>3670</v>
      </c>
      <c r="R2648" s="126"/>
    </row>
    <row r="2649" spans="1:18" s="34" customFormat="1" ht="60" hidden="1" customHeight="1" outlineLevel="4" x14ac:dyDescent="0.25">
      <c r="A2649" s="110">
        <v>130</v>
      </c>
      <c r="B2649" s="121" t="s">
        <v>3499</v>
      </c>
      <c r="C2649" s="106" t="s">
        <v>1123</v>
      </c>
      <c r="D2649" s="122">
        <v>1</v>
      </c>
      <c r="E2649" s="110" t="s">
        <v>724</v>
      </c>
      <c r="F2649" s="122">
        <v>950</v>
      </c>
      <c r="G2649" s="122">
        <v>495</v>
      </c>
      <c r="H2649" s="122">
        <v>455</v>
      </c>
      <c r="I2649" s="123">
        <f t="shared" ref="I2649:I2711" si="135">H2649/G2649</f>
        <v>0.91919191919191923</v>
      </c>
      <c r="J2649" s="106" t="s">
        <v>3540</v>
      </c>
      <c r="K2649" s="106" t="s">
        <v>3541</v>
      </c>
      <c r="L2649" s="106" t="s">
        <v>840</v>
      </c>
      <c r="M2649" s="126"/>
      <c r="N2649" s="124">
        <v>43558</v>
      </c>
      <c r="O2649" s="125" t="s">
        <v>3912</v>
      </c>
      <c r="P2649" s="124">
        <v>43830</v>
      </c>
      <c r="Q2649" s="125" t="s">
        <v>3670</v>
      </c>
      <c r="R2649" s="126"/>
    </row>
    <row r="2650" spans="1:18" s="34" customFormat="1" ht="270" hidden="1" customHeight="1" outlineLevel="4" x14ac:dyDescent="0.25">
      <c r="A2650" s="110">
        <v>131</v>
      </c>
      <c r="B2650" s="121" t="s">
        <v>3500</v>
      </c>
      <c r="C2650" s="106" t="s">
        <v>1123</v>
      </c>
      <c r="D2650" s="122">
        <v>1</v>
      </c>
      <c r="E2650" s="110" t="s">
        <v>724</v>
      </c>
      <c r="F2650" s="122">
        <v>950</v>
      </c>
      <c r="G2650" s="122">
        <v>495</v>
      </c>
      <c r="H2650" s="122">
        <v>455</v>
      </c>
      <c r="I2650" s="123">
        <f t="shared" si="135"/>
        <v>0.91919191919191923</v>
      </c>
      <c r="J2650" s="106" t="s">
        <v>3540</v>
      </c>
      <c r="K2650" s="106" t="s">
        <v>3541</v>
      </c>
      <c r="L2650" s="106" t="s">
        <v>840</v>
      </c>
      <c r="M2650" s="126"/>
      <c r="N2650" s="124">
        <v>43558</v>
      </c>
      <c r="O2650" s="125" t="s">
        <v>3912</v>
      </c>
      <c r="P2650" s="124">
        <v>43830</v>
      </c>
      <c r="Q2650" s="125" t="s">
        <v>3670</v>
      </c>
      <c r="R2650" s="126"/>
    </row>
    <row r="2651" spans="1:18" s="34" customFormat="1" ht="45" hidden="1" customHeight="1" outlineLevel="4" x14ac:dyDescent="0.25">
      <c r="A2651" s="110">
        <v>132</v>
      </c>
      <c r="B2651" s="121" t="s">
        <v>3501</v>
      </c>
      <c r="C2651" s="106" t="s">
        <v>1123</v>
      </c>
      <c r="D2651" s="122">
        <v>22</v>
      </c>
      <c r="E2651" s="110" t="s">
        <v>724</v>
      </c>
      <c r="F2651" s="122">
        <v>16500</v>
      </c>
      <c r="G2651" s="122">
        <v>10890</v>
      </c>
      <c r="H2651" s="122">
        <v>5610</v>
      </c>
      <c r="I2651" s="123">
        <f t="shared" si="135"/>
        <v>0.51515151515151514</v>
      </c>
      <c r="J2651" s="106" t="s">
        <v>3540</v>
      </c>
      <c r="K2651" s="106" t="s">
        <v>3541</v>
      </c>
      <c r="L2651" s="106" t="s">
        <v>840</v>
      </c>
      <c r="M2651" s="126"/>
      <c r="N2651" s="124">
        <v>43558</v>
      </c>
      <c r="O2651" s="125" t="s">
        <v>3912</v>
      </c>
      <c r="P2651" s="124">
        <v>43830</v>
      </c>
      <c r="Q2651" s="125" t="s">
        <v>3670</v>
      </c>
      <c r="R2651" s="126"/>
    </row>
    <row r="2652" spans="1:18" s="34" customFormat="1" ht="30" hidden="1" customHeight="1" outlineLevel="4" x14ac:dyDescent="0.25">
      <c r="A2652" s="110">
        <v>133</v>
      </c>
      <c r="B2652" s="121" t="s">
        <v>3502</v>
      </c>
      <c r="C2652" s="106" t="s">
        <v>1123</v>
      </c>
      <c r="D2652" s="122">
        <v>10</v>
      </c>
      <c r="E2652" s="110" t="s">
        <v>724</v>
      </c>
      <c r="F2652" s="122">
        <v>7372.3</v>
      </c>
      <c r="G2652" s="122">
        <v>4950</v>
      </c>
      <c r="H2652" s="122">
        <v>2422.3000000000002</v>
      </c>
      <c r="I2652" s="123">
        <f t="shared" si="135"/>
        <v>0.48935353535353537</v>
      </c>
      <c r="J2652" s="106" t="s">
        <v>3540</v>
      </c>
      <c r="K2652" s="106" t="s">
        <v>3541</v>
      </c>
      <c r="L2652" s="106" t="s">
        <v>840</v>
      </c>
      <c r="M2652" s="126"/>
      <c r="N2652" s="124">
        <v>43558</v>
      </c>
      <c r="O2652" s="125" t="s">
        <v>3912</v>
      </c>
      <c r="P2652" s="124">
        <v>43830</v>
      </c>
      <c r="Q2652" s="125" t="s">
        <v>3670</v>
      </c>
      <c r="R2652" s="126"/>
    </row>
    <row r="2653" spans="1:18" s="34" customFormat="1" ht="45" hidden="1" customHeight="1" outlineLevel="4" x14ac:dyDescent="0.25">
      <c r="A2653" s="110">
        <v>134</v>
      </c>
      <c r="B2653" s="121" t="s">
        <v>3503</v>
      </c>
      <c r="C2653" s="106" t="s">
        <v>1123</v>
      </c>
      <c r="D2653" s="122">
        <v>12</v>
      </c>
      <c r="E2653" s="110" t="s">
        <v>724</v>
      </c>
      <c r="F2653" s="122">
        <v>8846.76</v>
      </c>
      <c r="G2653" s="122">
        <v>5940</v>
      </c>
      <c r="H2653" s="122">
        <v>2906.76</v>
      </c>
      <c r="I2653" s="123">
        <f t="shared" si="135"/>
        <v>0.48935353535353537</v>
      </c>
      <c r="J2653" s="106" t="s">
        <v>3540</v>
      </c>
      <c r="K2653" s="106" t="s">
        <v>3541</v>
      </c>
      <c r="L2653" s="106" t="s">
        <v>840</v>
      </c>
      <c r="M2653" s="126"/>
      <c r="N2653" s="124">
        <v>43558</v>
      </c>
      <c r="O2653" s="125" t="s">
        <v>3912</v>
      </c>
      <c r="P2653" s="124">
        <v>43830</v>
      </c>
      <c r="Q2653" s="125" t="s">
        <v>3670</v>
      </c>
      <c r="R2653" s="126"/>
    </row>
    <row r="2654" spans="1:18" s="34" customFormat="1" ht="45" hidden="1" customHeight="1" outlineLevel="4" x14ac:dyDescent="0.25">
      <c r="A2654" s="110">
        <v>135</v>
      </c>
      <c r="B2654" s="121" t="s">
        <v>3504</v>
      </c>
      <c r="C2654" s="106" t="s">
        <v>1123</v>
      </c>
      <c r="D2654" s="122">
        <v>300</v>
      </c>
      <c r="E2654" s="110" t="s">
        <v>724</v>
      </c>
      <c r="F2654" s="122">
        <v>10500</v>
      </c>
      <c r="G2654" s="122">
        <v>2400</v>
      </c>
      <c r="H2654" s="122">
        <v>8100</v>
      </c>
      <c r="I2654" s="123">
        <f t="shared" si="135"/>
        <v>3.375</v>
      </c>
      <c r="J2654" s="106" t="s">
        <v>3540</v>
      </c>
      <c r="K2654" s="106" t="s">
        <v>3544</v>
      </c>
      <c r="L2654" s="106" t="s">
        <v>840</v>
      </c>
      <c r="M2654" s="126"/>
      <c r="N2654" s="124">
        <v>43558</v>
      </c>
      <c r="O2654" s="125" t="s">
        <v>3911</v>
      </c>
      <c r="P2654" s="124">
        <v>43830</v>
      </c>
      <c r="Q2654" s="125" t="s">
        <v>3670</v>
      </c>
      <c r="R2654" s="126"/>
    </row>
    <row r="2655" spans="1:18" s="34" customFormat="1" ht="45" hidden="1" customHeight="1" outlineLevel="4" x14ac:dyDescent="0.25">
      <c r="A2655" s="110">
        <v>136</v>
      </c>
      <c r="B2655" s="121" t="s">
        <v>3505</v>
      </c>
      <c r="C2655" s="106" t="s">
        <v>1123</v>
      </c>
      <c r="D2655" s="122">
        <v>350</v>
      </c>
      <c r="E2655" s="110" t="s">
        <v>724</v>
      </c>
      <c r="F2655" s="122">
        <v>12250</v>
      </c>
      <c r="G2655" s="122">
        <v>1330</v>
      </c>
      <c r="H2655" s="122">
        <v>10920</v>
      </c>
      <c r="I2655" s="123">
        <f t="shared" si="135"/>
        <v>8.2105263157894743</v>
      </c>
      <c r="J2655" s="106" t="s">
        <v>3540</v>
      </c>
      <c r="K2655" s="106" t="s">
        <v>3544</v>
      </c>
      <c r="L2655" s="106" t="s">
        <v>840</v>
      </c>
      <c r="M2655" s="126"/>
      <c r="N2655" s="124">
        <v>43558</v>
      </c>
      <c r="O2655" s="125" t="s">
        <v>3911</v>
      </c>
      <c r="P2655" s="124">
        <v>43830</v>
      </c>
      <c r="Q2655" s="125" t="s">
        <v>3670</v>
      </c>
      <c r="R2655" s="126"/>
    </row>
    <row r="2656" spans="1:18" s="34" customFormat="1" ht="45" hidden="1" customHeight="1" outlineLevel="4" x14ac:dyDescent="0.25">
      <c r="A2656" s="110">
        <v>137</v>
      </c>
      <c r="B2656" s="121" t="s">
        <v>3506</v>
      </c>
      <c r="C2656" s="106" t="s">
        <v>1123</v>
      </c>
      <c r="D2656" s="122">
        <v>350</v>
      </c>
      <c r="E2656" s="110" t="s">
        <v>724</v>
      </c>
      <c r="F2656" s="122">
        <v>12250</v>
      </c>
      <c r="G2656" s="122">
        <v>1330</v>
      </c>
      <c r="H2656" s="122">
        <v>10920</v>
      </c>
      <c r="I2656" s="123">
        <f t="shared" si="135"/>
        <v>8.2105263157894743</v>
      </c>
      <c r="J2656" s="106" t="s">
        <v>3540</v>
      </c>
      <c r="K2656" s="106" t="s">
        <v>3544</v>
      </c>
      <c r="L2656" s="106" t="s">
        <v>840</v>
      </c>
      <c r="M2656" s="126"/>
      <c r="N2656" s="124">
        <v>43558</v>
      </c>
      <c r="O2656" s="125" t="s">
        <v>3911</v>
      </c>
      <c r="P2656" s="124">
        <v>43830</v>
      </c>
      <c r="Q2656" s="125" t="s">
        <v>3670</v>
      </c>
      <c r="R2656" s="126"/>
    </row>
    <row r="2657" spans="1:18" s="34" customFormat="1" ht="45" hidden="1" customHeight="1" outlineLevel="4" x14ac:dyDescent="0.25">
      <c r="A2657" s="110">
        <v>138</v>
      </c>
      <c r="B2657" s="121" t="s">
        <v>3507</v>
      </c>
      <c r="C2657" s="106" t="s">
        <v>1123</v>
      </c>
      <c r="D2657" s="122">
        <v>350</v>
      </c>
      <c r="E2657" s="110" t="s">
        <v>724</v>
      </c>
      <c r="F2657" s="122">
        <v>12250</v>
      </c>
      <c r="G2657" s="122">
        <v>1330</v>
      </c>
      <c r="H2657" s="122">
        <v>10920</v>
      </c>
      <c r="I2657" s="123">
        <f t="shared" si="135"/>
        <v>8.2105263157894743</v>
      </c>
      <c r="J2657" s="106" t="s">
        <v>3540</v>
      </c>
      <c r="K2657" s="106" t="s">
        <v>3544</v>
      </c>
      <c r="L2657" s="106" t="s">
        <v>840</v>
      </c>
      <c r="M2657" s="126"/>
      <c r="N2657" s="124">
        <v>43558</v>
      </c>
      <c r="O2657" s="125" t="s">
        <v>3911</v>
      </c>
      <c r="P2657" s="124">
        <v>43830</v>
      </c>
      <c r="Q2657" s="125" t="s">
        <v>3670</v>
      </c>
      <c r="R2657" s="126"/>
    </row>
    <row r="2658" spans="1:18" s="34" customFormat="1" ht="45" hidden="1" customHeight="1" outlineLevel="4" x14ac:dyDescent="0.25">
      <c r="A2658" s="110">
        <v>139</v>
      </c>
      <c r="B2658" s="121" t="s">
        <v>3508</v>
      </c>
      <c r="C2658" s="106" t="s">
        <v>1123</v>
      </c>
      <c r="D2658" s="122">
        <v>350</v>
      </c>
      <c r="E2658" s="110" t="s">
        <v>724</v>
      </c>
      <c r="F2658" s="122">
        <v>12250</v>
      </c>
      <c r="G2658" s="122">
        <v>1330</v>
      </c>
      <c r="H2658" s="122">
        <v>10920</v>
      </c>
      <c r="I2658" s="123">
        <f t="shared" si="135"/>
        <v>8.2105263157894743</v>
      </c>
      <c r="J2658" s="106" t="s">
        <v>3540</v>
      </c>
      <c r="K2658" s="106" t="s">
        <v>3544</v>
      </c>
      <c r="L2658" s="106" t="s">
        <v>840</v>
      </c>
      <c r="M2658" s="126"/>
      <c r="N2658" s="124">
        <v>43558</v>
      </c>
      <c r="O2658" s="125" t="s">
        <v>3911</v>
      </c>
      <c r="P2658" s="124">
        <v>43830</v>
      </c>
      <c r="Q2658" s="125" t="s">
        <v>3670</v>
      </c>
      <c r="R2658" s="126"/>
    </row>
    <row r="2659" spans="1:18" s="34" customFormat="1" ht="45" hidden="1" customHeight="1" outlineLevel="4" x14ac:dyDescent="0.25">
      <c r="A2659" s="110">
        <v>140</v>
      </c>
      <c r="B2659" s="121" t="s">
        <v>3509</v>
      </c>
      <c r="C2659" s="106" t="s">
        <v>1123</v>
      </c>
      <c r="D2659" s="122">
        <v>400</v>
      </c>
      <c r="E2659" s="110" t="s">
        <v>724</v>
      </c>
      <c r="F2659" s="122">
        <v>14000</v>
      </c>
      <c r="G2659" s="122">
        <v>1520</v>
      </c>
      <c r="H2659" s="122">
        <v>12480</v>
      </c>
      <c r="I2659" s="123">
        <f t="shared" si="135"/>
        <v>8.2105263157894743</v>
      </c>
      <c r="J2659" s="106" t="s">
        <v>3540</v>
      </c>
      <c r="K2659" s="106" t="s">
        <v>3544</v>
      </c>
      <c r="L2659" s="106" t="s">
        <v>840</v>
      </c>
      <c r="M2659" s="126"/>
      <c r="N2659" s="124">
        <v>43558</v>
      </c>
      <c r="O2659" s="125" t="s">
        <v>3911</v>
      </c>
      <c r="P2659" s="124">
        <v>43830</v>
      </c>
      <c r="Q2659" s="125" t="s">
        <v>3670</v>
      </c>
      <c r="R2659" s="126"/>
    </row>
    <row r="2660" spans="1:18" s="34" customFormat="1" ht="45" hidden="1" customHeight="1" outlineLevel="4" x14ac:dyDescent="0.25">
      <c r="A2660" s="110">
        <v>141</v>
      </c>
      <c r="B2660" s="121" t="s">
        <v>3510</v>
      </c>
      <c r="C2660" s="106" t="s">
        <v>1123</v>
      </c>
      <c r="D2660" s="122">
        <v>350</v>
      </c>
      <c r="E2660" s="110" t="s">
        <v>724</v>
      </c>
      <c r="F2660" s="122">
        <v>12250</v>
      </c>
      <c r="G2660" s="122">
        <v>1330</v>
      </c>
      <c r="H2660" s="122">
        <v>10920</v>
      </c>
      <c r="I2660" s="123">
        <f t="shared" si="135"/>
        <v>8.2105263157894743</v>
      </c>
      <c r="J2660" s="106" t="s">
        <v>3540</v>
      </c>
      <c r="K2660" s="106" t="s">
        <v>3544</v>
      </c>
      <c r="L2660" s="106" t="s">
        <v>840</v>
      </c>
      <c r="M2660" s="126"/>
      <c r="N2660" s="124">
        <v>43558</v>
      </c>
      <c r="O2660" s="125" t="s">
        <v>3911</v>
      </c>
      <c r="P2660" s="124">
        <v>43830</v>
      </c>
      <c r="Q2660" s="125" t="s">
        <v>3670</v>
      </c>
      <c r="R2660" s="126"/>
    </row>
    <row r="2661" spans="1:18" s="34" customFormat="1" ht="45" hidden="1" customHeight="1" outlineLevel="4" x14ac:dyDescent="0.25">
      <c r="A2661" s="110">
        <v>142</v>
      </c>
      <c r="B2661" s="121" t="s">
        <v>3511</v>
      </c>
      <c r="C2661" s="106" t="s">
        <v>1123</v>
      </c>
      <c r="D2661" s="122">
        <v>300</v>
      </c>
      <c r="E2661" s="110" t="s">
        <v>724</v>
      </c>
      <c r="F2661" s="122">
        <v>10500</v>
      </c>
      <c r="G2661" s="122">
        <v>1140</v>
      </c>
      <c r="H2661" s="122">
        <v>9360</v>
      </c>
      <c r="I2661" s="123">
        <f t="shared" si="135"/>
        <v>8.2105263157894743</v>
      </c>
      <c r="J2661" s="106" t="s">
        <v>3540</v>
      </c>
      <c r="K2661" s="106" t="s">
        <v>3544</v>
      </c>
      <c r="L2661" s="106" t="s">
        <v>840</v>
      </c>
      <c r="M2661" s="126"/>
      <c r="N2661" s="124">
        <v>43558</v>
      </c>
      <c r="O2661" s="125" t="s">
        <v>3911</v>
      </c>
      <c r="P2661" s="124">
        <v>43830</v>
      </c>
      <c r="Q2661" s="125" t="s">
        <v>3670</v>
      </c>
      <c r="R2661" s="126"/>
    </row>
    <row r="2662" spans="1:18" s="34" customFormat="1" ht="45" hidden="1" customHeight="1" outlineLevel="4" x14ac:dyDescent="0.25">
      <c r="A2662" s="110">
        <v>143</v>
      </c>
      <c r="B2662" s="121" t="s">
        <v>3512</v>
      </c>
      <c r="C2662" s="106" t="s">
        <v>1123</v>
      </c>
      <c r="D2662" s="122">
        <v>300</v>
      </c>
      <c r="E2662" s="110" t="s">
        <v>724</v>
      </c>
      <c r="F2662" s="122">
        <v>13722</v>
      </c>
      <c r="G2662" s="122">
        <v>1140</v>
      </c>
      <c r="H2662" s="122">
        <v>12582</v>
      </c>
      <c r="I2662" s="123">
        <f t="shared" si="135"/>
        <v>11.036842105263158</v>
      </c>
      <c r="J2662" s="106" t="s">
        <v>3540</v>
      </c>
      <c r="K2662" s="106" t="s">
        <v>3544</v>
      </c>
      <c r="L2662" s="106" t="s">
        <v>840</v>
      </c>
      <c r="M2662" s="126"/>
      <c r="N2662" s="124">
        <v>43558</v>
      </c>
      <c r="O2662" s="125" t="s">
        <v>3911</v>
      </c>
      <c r="P2662" s="124">
        <v>43830</v>
      </c>
      <c r="Q2662" s="125" t="s">
        <v>3670</v>
      </c>
      <c r="R2662" s="126"/>
    </row>
    <row r="2663" spans="1:18" s="34" customFormat="1" ht="45" hidden="1" customHeight="1" outlineLevel="4" x14ac:dyDescent="0.25">
      <c r="A2663" s="110">
        <v>144</v>
      </c>
      <c r="B2663" s="121" t="s">
        <v>3513</v>
      </c>
      <c r="C2663" s="106" t="s">
        <v>1123</v>
      </c>
      <c r="D2663" s="122">
        <v>1</v>
      </c>
      <c r="E2663" s="110" t="s">
        <v>724</v>
      </c>
      <c r="F2663" s="122">
        <v>750</v>
      </c>
      <c r="G2663" s="122">
        <v>495</v>
      </c>
      <c r="H2663" s="122">
        <v>255</v>
      </c>
      <c r="I2663" s="123">
        <f t="shared" si="135"/>
        <v>0.51515151515151514</v>
      </c>
      <c r="J2663" s="106" t="s">
        <v>3540</v>
      </c>
      <c r="K2663" s="106" t="s">
        <v>3541</v>
      </c>
      <c r="L2663" s="106" t="s">
        <v>840</v>
      </c>
      <c r="M2663" s="126"/>
      <c r="N2663" s="124">
        <v>43558</v>
      </c>
      <c r="O2663" s="125" t="s">
        <v>3912</v>
      </c>
      <c r="P2663" s="124">
        <v>43830</v>
      </c>
      <c r="Q2663" s="125" t="s">
        <v>3670</v>
      </c>
      <c r="R2663" s="126"/>
    </row>
    <row r="2664" spans="1:18" s="34" customFormat="1" ht="75" hidden="1" customHeight="1" outlineLevel="4" x14ac:dyDescent="0.25">
      <c r="A2664" s="110">
        <v>145</v>
      </c>
      <c r="B2664" s="121" t="s">
        <v>3514</v>
      </c>
      <c r="C2664" s="106" t="s">
        <v>1123</v>
      </c>
      <c r="D2664" s="122">
        <v>1</v>
      </c>
      <c r="E2664" s="110" t="s">
        <v>724</v>
      </c>
      <c r="F2664" s="122">
        <v>950</v>
      </c>
      <c r="G2664" s="122">
        <v>495</v>
      </c>
      <c r="H2664" s="122">
        <v>455</v>
      </c>
      <c r="I2664" s="123">
        <f t="shared" si="135"/>
        <v>0.91919191919191923</v>
      </c>
      <c r="J2664" s="106" t="s">
        <v>3540</v>
      </c>
      <c r="K2664" s="106" t="s">
        <v>3541</v>
      </c>
      <c r="L2664" s="106" t="s">
        <v>840</v>
      </c>
      <c r="M2664" s="126"/>
      <c r="N2664" s="124">
        <v>43558</v>
      </c>
      <c r="O2664" s="125" t="s">
        <v>3912</v>
      </c>
      <c r="P2664" s="124">
        <v>43830</v>
      </c>
      <c r="Q2664" s="125" t="s">
        <v>3670</v>
      </c>
      <c r="R2664" s="126"/>
    </row>
    <row r="2665" spans="1:18" s="34" customFormat="1" ht="60" hidden="1" customHeight="1" outlineLevel="4" x14ac:dyDescent="0.25">
      <c r="A2665" s="110">
        <v>146</v>
      </c>
      <c r="B2665" s="121" t="s">
        <v>3515</v>
      </c>
      <c r="C2665" s="106" t="s">
        <v>1123</v>
      </c>
      <c r="D2665" s="122">
        <v>10</v>
      </c>
      <c r="E2665" s="110" t="s">
        <v>724</v>
      </c>
      <c r="F2665" s="122">
        <v>9500</v>
      </c>
      <c r="G2665" s="122">
        <v>4950</v>
      </c>
      <c r="H2665" s="122">
        <v>4550</v>
      </c>
      <c r="I2665" s="123">
        <f t="shared" si="135"/>
        <v>0.91919191919191923</v>
      </c>
      <c r="J2665" s="106" t="s">
        <v>3540</v>
      </c>
      <c r="K2665" s="106" t="s">
        <v>3541</v>
      </c>
      <c r="L2665" s="106" t="s">
        <v>840</v>
      </c>
      <c r="M2665" s="126"/>
      <c r="N2665" s="124">
        <v>43558</v>
      </c>
      <c r="O2665" s="125" t="s">
        <v>3912</v>
      </c>
      <c r="P2665" s="124">
        <v>43830</v>
      </c>
      <c r="Q2665" s="125" t="s">
        <v>3670</v>
      </c>
      <c r="R2665" s="126"/>
    </row>
    <row r="2666" spans="1:18" s="34" customFormat="1" ht="45" hidden="1" customHeight="1" outlineLevel="4" x14ac:dyDescent="0.25">
      <c r="A2666" s="110">
        <v>147</v>
      </c>
      <c r="B2666" s="121" t="s">
        <v>3516</v>
      </c>
      <c r="C2666" s="106" t="s">
        <v>1123</v>
      </c>
      <c r="D2666" s="122">
        <v>20</v>
      </c>
      <c r="E2666" s="110" t="s">
        <v>724</v>
      </c>
      <c r="F2666" s="122">
        <v>19000</v>
      </c>
      <c r="G2666" s="122">
        <v>9900</v>
      </c>
      <c r="H2666" s="122">
        <v>9100</v>
      </c>
      <c r="I2666" s="123">
        <f t="shared" si="135"/>
        <v>0.91919191919191923</v>
      </c>
      <c r="J2666" s="106" t="s">
        <v>3540</v>
      </c>
      <c r="K2666" s="106" t="s">
        <v>3541</v>
      </c>
      <c r="L2666" s="106" t="s">
        <v>840</v>
      </c>
      <c r="M2666" s="126"/>
      <c r="N2666" s="124">
        <v>43558</v>
      </c>
      <c r="O2666" s="125" t="s">
        <v>3912</v>
      </c>
      <c r="P2666" s="124">
        <v>43830</v>
      </c>
      <c r="Q2666" s="125" t="s">
        <v>3670</v>
      </c>
      <c r="R2666" s="126"/>
    </row>
    <row r="2667" spans="1:18" s="34" customFormat="1" ht="60" hidden="1" customHeight="1" outlineLevel="4" x14ac:dyDescent="0.25">
      <c r="A2667" s="110">
        <v>148</v>
      </c>
      <c r="B2667" s="121" t="s">
        <v>3517</v>
      </c>
      <c r="C2667" s="106" t="s">
        <v>1123</v>
      </c>
      <c r="D2667" s="122">
        <v>5</v>
      </c>
      <c r="E2667" s="110" t="s">
        <v>724</v>
      </c>
      <c r="F2667" s="122">
        <v>4750</v>
      </c>
      <c r="G2667" s="122">
        <v>2475</v>
      </c>
      <c r="H2667" s="122">
        <v>2275</v>
      </c>
      <c r="I2667" s="123">
        <f t="shared" si="135"/>
        <v>0.91919191919191923</v>
      </c>
      <c r="J2667" s="106" t="s">
        <v>3540</v>
      </c>
      <c r="K2667" s="106" t="s">
        <v>3541</v>
      </c>
      <c r="L2667" s="106" t="s">
        <v>840</v>
      </c>
      <c r="M2667" s="126"/>
      <c r="N2667" s="124">
        <v>43558</v>
      </c>
      <c r="O2667" s="125" t="s">
        <v>3912</v>
      </c>
      <c r="P2667" s="124">
        <v>43830</v>
      </c>
      <c r="Q2667" s="125" t="s">
        <v>3670</v>
      </c>
      <c r="R2667" s="126"/>
    </row>
    <row r="2668" spans="1:18" s="34" customFormat="1" ht="45" hidden="1" customHeight="1" outlineLevel="4" x14ac:dyDescent="0.25">
      <c r="A2668" s="110">
        <v>149</v>
      </c>
      <c r="B2668" s="121" t="s">
        <v>3518</v>
      </c>
      <c r="C2668" s="106" t="s">
        <v>1123</v>
      </c>
      <c r="D2668" s="122">
        <v>1</v>
      </c>
      <c r="E2668" s="110" t="s">
        <v>724</v>
      </c>
      <c r="F2668" s="122">
        <v>950</v>
      </c>
      <c r="G2668" s="122">
        <v>495</v>
      </c>
      <c r="H2668" s="122">
        <v>455</v>
      </c>
      <c r="I2668" s="123">
        <f t="shared" si="135"/>
        <v>0.91919191919191923</v>
      </c>
      <c r="J2668" s="106" t="s">
        <v>3540</v>
      </c>
      <c r="K2668" s="106" t="s">
        <v>3541</v>
      </c>
      <c r="L2668" s="106" t="s">
        <v>840</v>
      </c>
      <c r="M2668" s="126"/>
      <c r="N2668" s="124">
        <v>43558</v>
      </c>
      <c r="O2668" s="125" t="s">
        <v>3912</v>
      </c>
      <c r="P2668" s="124">
        <v>43830</v>
      </c>
      <c r="Q2668" s="125" t="s">
        <v>3670</v>
      </c>
      <c r="R2668" s="126"/>
    </row>
    <row r="2669" spans="1:18" s="34" customFormat="1" ht="30" hidden="1" customHeight="1" outlineLevel="4" x14ac:dyDescent="0.25">
      <c r="A2669" s="110">
        <v>150</v>
      </c>
      <c r="B2669" s="121" t="s">
        <v>3519</v>
      </c>
      <c r="C2669" s="106" t="s">
        <v>1123</v>
      </c>
      <c r="D2669" s="122">
        <v>100</v>
      </c>
      <c r="E2669" s="110" t="s">
        <v>724</v>
      </c>
      <c r="F2669" s="122">
        <v>95000</v>
      </c>
      <c r="G2669" s="122">
        <v>49500</v>
      </c>
      <c r="H2669" s="122">
        <v>45500</v>
      </c>
      <c r="I2669" s="123">
        <f t="shared" si="135"/>
        <v>0.91919191919191923</v>
      </c>
      <c r="J2669" s="106" t="s">
        <v>3540</v>
      </c>
      <c r="K2669" s="106" t="s">
        <v>3541</v>
      </c>
      <c r="L2669" s="106" t="s">
        <v>840</v>
      </c>
      <c r="M2669" s="126"/>
      <c r="N2669" s="124">
        <v>43558</v>
      </c>
      <c r="O2669" s="125" t="s">
        <v>3912</v>
      </c>
      <c r="P2669" s="124">
        <v>43830</v>
      </c>
      <c r="Q2669" s="125" t="s">
        <v>3670</v>
      </c>
      <c r="R2669" s="126"/>
    </row>
    <row r="2670" spans="1:18" s="34" customFormat="1" ht="30" hidden="1" customHeight="1" outlineLevel="4" x14ac:dyDescent="0.25">
      <c r="A2670" s="110">
        <v>151</v>
      </c>
      <c r="B2670" s="121" t="s">
        <v>3520</v>
      </c>
      <c r="C2670" s="106" t="s">
        <v>1123</v>
      </c>
      <c r="D2670" s="122">
        <v>600</v>
      </c>
      <c r="E2670" s="110" t="s">
        <v>724</v>
      </c>
      <c r="F2670" s="122">
        <v>411678</v>
      </c>
      <c r="G2670" s="122">
        <v>156000</v>
      </c>
      <c r="H2670" s="122">
        <v>255678</v>
      </c>
      <c r="I2670" s="123">
        <f t="shared" si="135"/>
        <v>1.6389615384615384</v>
      </c>
      <c r="J2670" s="106" t="s">
        <v>3540</v>
      </c>
      <c r="K2670" s="106" t="s">
        <v>3541</v>
      </c>
      <c r="L2670" s="106" t="s">
        <v>840</v>
      </c>
      <c r="M2670" s="126"/>
      <c r="N2670" s="124">
        <v>43558</v>
      </c>
      <c r="O2670" s="125" t="s">
        <v>3912</v>
      </c>
      <c r="P2670" s="124">
        <v>43830</v>
      </c>
      <c r="Q2670" s="125" t="s">
        <v>3670</v>
      </c>
      <c r="R2670" s="126"/>
    </row>
    <row r="2671" spans="1:18" s="34" customFormat="1" ht="45" hidden="1" customHeight="1" outlineLevel="4" x14ac:dyDescent="0.25">
      <c r="A2671" s="110">
        <v>152</v>
      </c>
      <c r="B2671" s="121" t="s">
        <v>3521</v>
      </c>
      <c r="C2671" s="106" t="s">
        <v>1123</v>
      </c>
      <c r="D2671" s="122">
        <v>1500</v>
      </c>
      <c r="E2671" s="110" t="s">
        <v>724</v>
      </c>
      <c r="F2671" s="122">
        <v>112500</v>
      </c>
      <c r="G2671" s="122">
        <v>40050</v>
      </c>
      <c r="H2671" s="122">
        <v>72450</v>
      </c>
      <c r="I2671" s="123">
        <f t="shared" si="135"/>
        <v>1.8089887640449438</v>
      </c>
      <c r="J2671" s="106" t="s">
        <v>3540</v>
      </c>
      <c r="K2671" s="106" t="s">
        <v>3544</v>
      </c>
      <c r="L2671" s="106" t="s">
        <v>840</v>
      </c>
      <c r="M2671" s="126"/>
      <c r="N2671" s="124">
        <v>43558</v>
      </c>
      <c r="O2671" s="125" t="s">
        <v>3911</v>
      </c>
      <c r="P2671" s="124">
        <v>43830</v>
      </c>
      <c r="Q2671" s="125" t="s">
        <v>3670</v>
      </c>
      <c r="R2671" s="126"/>
    </row>
    <row r="2672" spans="1:18" s="34" customFormat="1" ht="60" hidden="1" customHeight="1" outlineLevel="4" x14ac:dyDescent="0.25">
      <c r="A2672" s="110">
        <v>153</v>
      </c>
      <c r="B2672" s="121" t="s">
        <v>3522</v>
      </c>
      <c r="C2672" s="106" t="s">
        <v>1123</v>
      </c>
      <c r="D2672" s="122">
        <v>2000</v>
      </c>
      <c r="E2672" s="110" t="s">
        <v>724</v>
      </c>
      <c r="F2672" s="122">
        <v>150000</v>
      </c>
      <c r="G2672" s="122">
        <v>56000</v>
      </c>
      <c r="H2672" s="122">
        <v>94000</v>
      </c>
      <c r="I2672" s="123">
        <f t="shared" si="135"/>
        <v>1.6785714285714286</v>
      </c>
      <c r="J2672" s="106" t="s">
        <v>3540</v>
      </c>
      <c r="K2672" s="106" t="s">
        <v>3541</v>
      </c>
      <c r="L2672" s="106" t="s">
        <v>840</v>
      </c>
      <c r="M2672" s="126"/>
      <c r="N2672" s="124">
        <v>43558</v>
      </c>
      <c r="O2672" s="125" t="s">
        <v>3912</v>
      </c>
      <c r="P2672" s="124">
        <v>43830</v>
      </c>
      <c r="Q2672" s="125" t="s">
        <v>3670</v>
      </c>
      <c r="R2672" s="126"/>
    </row>
    <row r="2673" spans="1:18" s="34" customFormat="1" ht="45" hidden="1" customHeight="1" outlineLevel="4" x14ac:dyDescent="0.25">
      <c r="A2673" s="110">
        <v>154</v>
      </c>
      <c r="B2673" s="121" t="s">
        <v>3523</v>
      </c>
      <c r="C2673" s="106" t="s">
        <v>1123</v>
      </c>
      <c r="D2673" s="122">
        <v>5600</v>
      </c>
      <c r="E2673" s="110" t="s">
        <v>724</v>
      </c>
      <c r="F2673" s="122">
        <v>420000</v>
      </c>
      <c r="G2673" s="122">
        <v>112000</v>
      </c>
      <c r="H2673" s="122">
        <v>308000</v>
      </c>
      <c r="I2673" s="123">
        <f t="shared" si="135"/>
        <v>2.75</v>
      </c>
      <c r="J2673" s="106" t="s">
        <v>3540</v>
      </c>
      <c r="K2673" s="106" t="s">
        <v>3542</v>
      </c>
      <c r="L2673" s="106" t="s">
        <v>840</v>
      </c>
      <c r="M2673" s="126"/>
      <c r="N2673" s="124">
        <v>43558</v>
      </c>
      <c r="O2673" s="125" t="s">
        <v>3910</v>
      </c>
      <c r="P2673" s="124">
        <v>43830</v>
      </c>
      <c r="Q2673" s="125" t="s">
        <v>3670</v>
      </c>
      <c r="R2673" s="126"/>
    </row>
    <row r="2674" spans="1:18" s="34" customFormat="1" ht="45" hidden="1" customHeight="1" outlineLevel="4" x14ac:dyDescent="0.25">
      <c r="A2674" s="110">
        <v>155</v>
      </c>
      <c r="B2674" s="121" t="s">
        <v>3524</v>
      </c>
      <c r="C2674" s="106" t="s">
        <v>1123</v>
      </c>
      <c r="D2674" s="122">
        <v>10800</v>
      </c>
      <c r="E2674" s="110" t="s">
        <v>724</v>
      </c>
      <c r="F2674" s="122">
        <v>810000</v>
      </c>
      <c r="G2674" s="122">
        <v>237600</v>
      </c>
      <c r="H2674" s="122">
        <v>572400</v>
      </c>
      <c r="I2674" s="123">
        <f t="shared" si="135"/>
        <v>2.4090909090909092</v>
      </c>
      <c r="J2674" s="106" t="s">
        <v>3540</v>
      </c>
      <c r="K2674" s="106" t="s">
        <v>3542</v>
      </c>
      <c r="L2674" s="106" t="s">
        <v>840</v>
      </c>
      <c r="M2674" s="126"/>
      <c r="N2674" s="124">
        <v>43558</v>
      </c>
      <c r="O2674" s="125" t="s">
        <v>3910</v>
      </c>
      <c r="P2674" s="124">
        <v>43830</v>
      </c>
      <c r="Q2674" s="125" t="s">
        <v>3670</v>
      </c>
      <c r="R2674" s="126"/>
    </row>
    <row r="2675" spans="1:18" s="34" customFormat="1" ht="45" hidden="1" customHeight="1" outlineLevel="4" x14ac:dyDescent="0.25">
      <c r="A2675" s="110">
        <v>156</v>
      </c>
      <c r="B2675" s="121" t="s">
        <v>3525</v>
      </c>
      <c r="C2675" s="106" t="s">
        <v>1123</v>
      </c>
      <c r="D2675" s="122">
        <v>400</v>
      </c>
      <c r="E2675" s="110" t="s">
        <v>724</v>
      </c>
      <c r="F2675" s="122">
        <v>30000</v>
      </c>
      <c r="G2675" s="122">
        <v>11200</v>
      </c>
      <c r="H2675" s="122">
        <v>18800</v>
      </c>
      <c r="I2675" s="123">
        <f t="shared" si="135"/>
        <v>1.6785714285714286</v>
      </c>
      <c r="J2675" s="106" t="s">
        <v>3540</v>
      </c>
      <c r="K2675" s="106" t="s">
        <v>3541</v>
      </c>
      <c r="L2675" s="106" t="s">
        <v>840</v>
      </c>
      <c r="M2675" s="126"/>
      <c r="N2675" s="124">
        <v>43558</v>
      </c>
      <c r="O2675" s="125" t="s">
        <v>3912</v>
      </c>
      <c r="P2675" s="124">
        <v>43830</v>
      </c>
      <c r="Q2675" s="125" t="s">
        <v>3670</v>
      </c>
      <c r="R2675" s="126"/>
    </row>
    <row r="2676" spans="1:18" s="34" customFormat="1" ht="45" hidden="1" customHeight="1" outlineLevel="4" x14ac:dyDescent="0.25">
      <c r="A2676" s="110">
        <v>157</v>
      </c>
      <c r="B2676" s="121" t="s">
        <v>3526</v>
      </c>
      <c r="C2676" s="106" t="s">
        <v>1123</v>
      </c>
      <c r="D2676" s="122">
        <v>240</v>
      </c>
      <c r="E2676" s="110" t="s">
        <v>724</v>
      </c>
      <c r="F2676" s="122">
        <v>18000</v>
      </c>
      <c r="G2676" s="122">
        <v>6720</v>
      </c>
      <c r="H2676" s="122">
        <v>11280</v>
      </c>
      <c r="I2676" s="123">
        <f t="shared" si="135"/>
        <v>1.6785714285714286</v>
      </c>
      <c r="J2676" s="106" t="s">
        <v>3540</v>
      </c>
      <c r="K2676" s="106" t="s">
        <v>3541</v>
      </c>
      <c r="L2676" s="106" t="s">
        <v>840</v>
      </c>
      <c r="M2676" s="126"/>
      <c r="N2676" s="124">
        <v>43558</v>
      </c>
      <c r="O2676" s="125" t="s">
        <v>3912</v>
      </c>
      <c r="P2676" s="124">
        <v>43830</v>
      </c>
      <c r="Q2676" s="125" t="s">
        <v>3670</v>
      </c>
      <c r="R2676" s="126"/>
    </row>
    <row r="2677" spans="1:18" s="34" customFormat="1" ht="45" hidden="1" customHeight="1" outlineLevel="4" x14ac:dyDescent="0.25">
      <c r="A2677" s="110">
        <v>158</v>
      </c>
      <c r="B2677" s="121" t="s">
        <v>3527</v>
      </c>
      <c r="C2677" s="106" t="s">
        <v>1123</v>
      </c>
      <c r="D2677" s="122">
        <v>320</v>
      </c>
      <c r="E2677" s="110" t="s">
        <v>724</v>
      </c>
      <c r="F2677" s="122">
        <v>24000</v>
      </c>
      <c r="G2677" s="122">
        <v>8960</v>
      </c>
      <c r="H2677" s="122">
        <v>15040</v>
      </c>
      <c r="I2677" s="123">
        <f t="shared" si="135"/>
        <v>1.6785714285714286</v>
      </c>
      <c r="J2677" s="106" t="s">
        <v>3540</v>
      </c>
      <c r="K2677" s="106" t="s">
        <v>3541</v>
      </c>
      <c r="L2677" s="106" t="s">
        <v>840</v>
      </c>
      <c r="M2677" s="126"/>
      <c r="N2677" s="124">
        <v>43558</v>
      </c>
      <c r="O2677" s="125" t="s">
        <v>3912</v>
      </c>
      <c r="P2677" s="124">
        <v>43830</v>
      </c>
      <c r="Q2677" s="125" t="s">
        <v>3670</v>
      </c>
      <c r="R2677" s="126"/>
    </row>
    <row r="2678" spans="1:18" s="34" customFormat="1" ht="45" hidden="1" customHeight="1" outlineLevel="4" x14ac:dyDescent="0.25">
      <c r="A2678" s="110">
        <v>159</v>
      </c>
      <c r="B2678" s="121" t="s">
        <v>3528</v>
      </c>
      <c r="C2678" s="106" t="s">
        <v>1123</v>
      </c>
      <c r="D2678" s="122">
        <v>240</v>
      </c>
      <c r="E2678" s="110" t="s">
        <v>724</v>
      </c>
      <c r="F2678" s="122">
        <v>18000</v>
      </c>
      <c r="G2678" s="122">
        <v>6720</v>
      </c>
      <c r="H2678" s="122">
        <v>11280</v>
      </c>
      <c r="I2678" s="123">
        <f t="shared" si="135"/>
        <v>1.6785714285714286</v>
      </c>
      <c r="J2678" s="106" t="s">
        <v>3540</v>
      </c>
      <c r="K2678" s="106" t="s">
        <v>3541</v>
      </c>
      <c r="L2678" s="106" t="s">
        <v>840</v>
      </c>
      <c r="M2678" s="126"/>
      <c r="N2678" s="124">
        <v>43558</v>
      </c>
      <c r="O2678" s="125" t="s">
        <v>3912</v>
      </c>
      <c r="P2678" s="124">
        <v>43830</v>
      </c>
      <c r="Q2678" s="125" t="s">
        <v>3670</v>
      </c>
      <c r="R2678" s="126"/>
    </row>
    <row r="2679" spans="1:18" s="34" customFormat="1" ht="45" hidden="1" customHeight="1" outlineLevel="4" x14ac:dyDescent="0.25">
      <c r="A2679" s="110">
        <v>160</v>
      </c>
      <c r="B2679" s="121" t="s">
        <v>3529</v>
      </c>
      <c r="C2679" s="106" t="s">
        <v>1123</v>
      </c>
      <c r="D2679" s="122">
        <v>240</v>
      </c>
      <c r="E2679" s="110" t="s">
        <v>724</v>
      </c>
      <c r="F2679" s="122">
        <v>18000</v>
      </c>
      <c r="G2679" s="122">
        <v>6720</v>
      </c>
      <c r="H2679" s="122">
        <v>11280</v>
      </c>
      <c r="I2679" s="123">
        <f t="shared" si="135"/>
        <v>1.6785714285714286</v>
      </c>
      <c r="J2679" s="106" t="s">
        <v>3540</v>
      </c>
      <c r="K2679" s="106" t="s">
        <v>3541</v>
      </c>
      <c r="L2679" s="106" t="s">
        <v>840</v>
      </c>
      <c r="M2679" s="126"/>
      <c r="N2679" s="124">
        <v>43558</v>
      </c>
      <c r="O2679" s="125" t="s">
        <v>3912</v>
      </c>
      <c r="P2679" s="124">
        <v>43830</v>
      </c>
      <c r="Q2679" s="125" t="s">
        <v>3670</v>
      </c>
      <c r="R2679" s="126"/>
    </row>
    <row r="2680" spans="1:18" s="34" customFormat="1" ht="45" hidden="1" customHeight="1" outlineLevel="4" x14ac:dyDescent="0.25">
      <c r="A2680" s="110">
        <v>161</v>
      </c>
      <c r="B2680" s="121" t="s">
        <v>3530</v>
      </c>
      <c r="C2680" s="106" t="s">
        <v>1123</v>
      </c>
      <c r="D2680" s="122">
        <v>80</v>
      </c>
      <c r="E2680" s="110" t="s">
        <v>724</v>
      </c>
      <c r="F2680" s="122">
        <v>6000</v>
      </c>
      <c r="G2680" s="122">
        <v>2240</v>
      </c>
      <c r="H2680" s="122">
        <v>3760</v>
      </c>
      <c r="I2680" s="123">
        <f t="shared" si="135"/>
        <v>1.6785714285714286</v>
      </c>
      <c r="J2680" s="106" t="s">
        <v>3540</v>
      </c>
      <c r="K2680" s="106" t="s">
        <v>3541</v>
      </c>
      <c r="L2680" s="106" t="s">
        <v>840</v>
      </c>
      <c r="M2680" s="126"/>
      <c r="N2680" s="124">
        <v>43558</v>
      </c>
      <c r="O2680" s="125" t="s">
        <v>3912</v>
      </c>
      <c r="P2680" s="124">
        <v>43830</v>
      </c>
      <c r="Q2680" s="125" t="s">
        <v>3670</v>
      </c>
      <c r="R2680" s="126"/>
    </row>
    <row r="2681" spans="1:18" s="34" customFormat="1" ht="45" hidden="1" customHeight="1" outlineLevel="4" x14ac:dyDescent="0.25">
      <c r="A2681" s="110">
        <v>162</v>
      </c>
      <c r="B2681" s="121" t="s">
        <v>3531</v>
      </c>
      <c r="C2681" s="106" t="s">
        <v>1123</v>
      </c>
      <c r="D2681" s="122">
        <v>80</v>
      </c>
      <c r="E2681" s="110" t="s">
        <v>724</v>
      </c>
      <c r="F2681" s="122">
        <v>6000</v>
      </c>
      <c r="G2681" s="122">
        <v>2240</v>
      </c>
      <c r="H2681" s="122">
        <v>3760</v>
      </c>
      <c r="I2681" s="123">
        <f t="shared" si="135"/>
        <v>1.6785714285714286</v>
      </c>
      <c r="J2681" s="106" t="s">
        <v>3540</v>
      </c>
      <c r="K2681" s="106" t="s">
        <v>3541</v>
      </c>
      <c r="L2681" s="106" t="s">
        <v>840</v>
      </c>
      <c r="M2681" s="126"/>
      <c r="N2681" s="124">
        <v>43558</v>
      </c>
      <c r="O2681" s="125" t="s">
        <v>3912</v>
      </c>
      <c r="P2681" s="124">
        <v>43830</v>
      </c>
      <c r="Q2681" s="125" t="s">
        <v>3670</v>
      </c>
      <c r="R2681" s="126"/>
    </row>
    <row r="2682" spans="1:18" s="34" customFormat="1" ht="45" hidden="1" customHeight="1" outlineLevel="4" x14ac:dyDescent="0.25">
      <c r="A2682" s="110">
        <v>163</v>
      </c>
      <c r="B2682" s="121" t="s">
        <v>3532</v>
      </c>
      <c r="C2682" s="106" t="s">
        <v>1123</v>
      </c>
      <c r="D2682" s="122">
        <v>320</v>
      </c>
      <c r="E2682" s="110" t="s">
        <v>724</v>
      </c>
      <c r="F2682" s="122">
        <v>24000</v>
      </c>
      <c r="G2682" s="122">
        <v>8960</v>
      </c>
      <c r="H2682" s="122">
        <v>15040</v>
      </c>
      <c r="I2682" s="123">
        <f t="shared" si="135"/>
        <v>1.6785714285714286</v>
      </c>
      <c r="J2682" s="106" t="s">
        <v>3540</v>
      </c>
      <c r="K2682" s="106" t="s">
        <v>3541</v>
      </c>
      <c r="L2682" s="106" t="s">
        <v>840</v>
      </c>
      <c r="M2682" s="126"/>
      <c r="N2682" s="124">
        <v>43558</v>
      </c>
      <c r="O2682" s="125" t="s">
        <v>3912</v>
      </c>
      <c r="P2682" s="124">
        <v>43830</v>
      </c>
      <c r="Q2682" s="125" t="s">
        <v>3670</v>
      </c>
      <c r="R2682" s="126"/>
    </row>
    <row r="2683" spans="1:18" s="34" customFormat="1" ht="45" hidden="1" customHeight="1" outlineLevel="4" x14ac:dyDescent="0.25">
      <c r="A2683" s="110">
        <v>164</v>
      </c>
      <c r="B2683" s="121" t="s">
        <v>3440</v>
      </c>
      <c r="C2683" s="106" t="s">
        <v>2408</v>
      </c>
      <c r="D2683" s="122">
        <v>4</v>
      </c>
      <c r="E2683" s="110" t="s">
        <v>724</v>
      </c>
      <c r="F2683" s="122">
        <v>5299.9999999999991</v>
      </c>
      <c r="G2683" s="122">
        <v>2000</v>
      </c>
      <c r="H2683" s="122">
        <v>3299.9999999999991</v>
      </c>
      <c r="I2683" s="123">
        <f t="shared" si="135"/>
        <v>1.6499999999999995</v>
      </c>
      <c r="J2683" s="106" t="s">
        <v>3543</v>
      </c>
      <c r="K2683" s="106" t="s">
        <v>3544</v>
      </c>
      <c r="L2683" s="106" t="s">
        <v>845</v>
      </c>
      <c r="M2683" s="126"/>
      <c r="N2683" s="124">
        <v>43619</v>
      </c>
      <c r="O2683" s="125" t="s">
        <v>4277</v>
      </c>
      <c r="P2683" s="125" t="s">
        <v>3964</v>
      </c>
      <c r="Q2683" s="125" t="s">
        <v>3701</v>
      </c>
      <c r="R2683" s="126"/>
    </row>
    <row r="2684" spans="1:18" s="34" customFormat="1" ht="45" hidden="1" customHeight="1" outlineLevel="4" x14ac:dyDescent="0.25">
      <c r="A2684" s="110">
        <v>165</v>
      </c>
      <c r="B2684" s="121" t="s">
        <v>3441</v>
      </c>
      <c r="C2684" s="106" t="s">
        <v>2408</v>
      </c>
      <c r="D2684" s="122">
        <v>11</v>
      </c>
      <c r="E2684" s="110" t="s">
        <v>724</v>
      </c>
      <c r="F2684" s="122">
        <v>12492.810000000001</v>
      </c>
      <c r="G2684" s="122">
        <v>5500</v>
      </c>
      <c r="H2684" s="122">
        <v>6992.8100000000013</v>
      </c>
      <c r="I2684" s="123">
        <f t="shared" si="135"/>
        <v>1.2714200000000002</v>
      </c>
      <c r="J2684" s="106" t="s">
        <v>3543</v>
      </c>
      <c r="K2684" s="106" t="s">
        <v>3544</v>
      </c>
      <c r="L2684" s="106" t="s">
        <v>845</v>
      </c>
      <c r="M2684" s="126"/>
      <c r="N2684" s="124">
        <v>43619</v>
      </c>
      <c r="O2684" s="125" t="s">
        <v>4277</v>
      </c>
      <c r="P2684" s="125" t="s">
        <v>3964</v>
      </c>
      <c r="Q2684" s="125" t="s">
        <v>3701</v>
      </c>
      <c r="R2684" s="126"/>
    </row>
    <row r="2685" spans="1:18" ht="45" customHeight="1" outlineLevel="4" x14ac:dyDescent="0.25">
      <c r="A2685" s="110">
        <v>166</v>
      </c>
      <c r="B2685" s="121" t="s">
        <v>3442</v>
      </c>
      <c r="C2685" s="106" t="s">
        <v>2408</v>
      </c>
      <c r="D2685" s="54">
        <v>14</v>
      </c>
      <c r="E2685" s="53" t="s">
        <v>724</v>
      </c>
      <c r="F2685" s="54">
        <v>999.88</v>
      </c>
      <c r="G2685" s="98"/>
      <c r="H2685" s="98"/>
      <c r="I2685" s="55" t="e">
        <f t="shared" si="135"/>
        <v>#DIV/0!</v>
      </c>
      <c r="J2685" s="56"/>
      <c r="K2685" s="56"/>
      <c r="L2685" s="56" t="s">
        <v>845</v>
      </c>
      <c r="M2685" s="59"/>
    </row>
    <row r="2686" spans="1:18" s="34" customFormat="1" ht="60" hidden="1" customHeight="1" outlineLevel="4" x14ac:dyDescent="0.25">
      <c r="A2686" s="110">
        <v>167</v>
      </c>
      <c r="B2686" s="121" t="s">
        <v>3443</v>
      </c>
      <c r="C2686" s="106" t="s">
        <v>2408</v>
      </c>
      <c r="D2686" s="122">
        <v>8</v>
      </c>
      <c r="E2686" s="110" t="s">
        <v>724</v>
      </c>
      <c r="F2686" s="122">
        <v>12114.24</v>
      </c>
      <c r="G2686" s="122">
        <v>4000</v>
      </c>
      <c r="H2686" s="122">
        <v>8114.24</v>
      </c>
      <c r="I2686" s="123">
        <f t="shared" si="135"/>
        <v>2.0285600000000001</v>
      </c>
      <c r="J2686" s="106" t="s">
        <v>3543</v>
      </c>
      <c r="K2686" s="106" t="s">
        <v>3544</v>
      </c>
      <c r="L2686" s="106" t="s">
        <v>845</v>
      </c>
      <c r="M2686" s="126"/>
      <c r="N2686" s="124">
        <v>43619</v>
      </c>
      <c r="O2686" s="125" t="s">
        <v>4277</v>
      </c>
      <c r="P2686" s="125" t="s">
        <v>3964</v>
      </c>
      <c r="Q2686" s="125" t="s">
        <v>3701</v>
      </c>
      <c r="R2686" s="126"/>
    </row>
    <row r="2687" spans="1:18" s="34" customFormat="1" ht="45" hidden="1" customHeight="1" outlineLevel="4" x14ac:dyDescent="0.25">
      <c r="A2687" s="110">
        <v>168</v>
      </c>
      <c r="B2687" s="121" t="s">
        <v>3444</v>
      </c>
      <c r="C2687" s="106" t="s">
        <v>2408</v>
      </c>
      <c r="D2687" s="122">
        <v>3750</v>
      </c>
      <c r="E2687" s="110" t="s">
        <v>724</v>
      </c>
      <c r="F2687" s="122">
        <v>645300</v>
      </c>
      <c r="G2687" s="122">
        <v>487500</v>
      </c>
      <c r="H2687" s="122">
        <v>157800</v>
      </c>
      <c r="I2687" s="123">
        <f t="shared" si="135"/>
        <v>0.32369230769230767</v>
      </c>
      <c r="J2687" s="106" t="s">
        <v>3543</v>
      </c>
      <c r="K2687" s="106" t="s">
        <v>3544</v>
      </c>
      <c r="L2687" s="106" t="s">
        <v>845</v>
      </c>
      <c r="M2687" s="126"/>
      <c r="N2687" s="124">
        <v>43619</v>
      </c>
      <c r="O2687" s="125" t="s">
        <v>4277</v>
      </c>
      <c r="P2687" s="125" t="s">
        <v>3964</v>
      </c>
      <c r="Q2687" s="125" t="s">
        <v>3701</v>
      </c>
      <c r="R2687" s="126"/>
    </row>
    <row r="2688" spans="1:18" s="34" customFormat="1" ht="30" hidden="1" customHeight="1" outlineLevel="4" x14ac:dyDescent="0.25">
      <c r="A2688" s="110">
        <v>169</v>
      </c>
      <c r="B2688" s="121" t="s">
        <v>3445</v>
      </c>
      <c r="C2688" s="106" t="s">
        <v>2408</v>
      </c>
      <c r="D2688" s="122">
        <v>20</v>
      </c>
      <c r="E2688" s="110" t="s">
        <v>724</v>
      </c>
      <c r="F2688" s="122">
        <v>11839.2</v>
      </c>
      <c r="G2688" s="122">
        <v>11820</v>
      </c>
      <c r="H2688" s="122">
        <v>19.200000000000728</v>
      </c>
      <c r="I2688" s="123">
        <f t="shared" si="135"/>
        <v>1.6243654822335641E-3</v>
      </c>
      <c r="J2688" s="106" t="s">
        <v>3543</v>
      </c>
      <c r="K2688" s="106" t="s">
        <v>3541</v>
      </c>
      <c r="L2688" s="106" t="s">
        <v>845</v>
      </c>
      <c r="M2688" s="126"/>
      <c r="N2688" s="124">
        <v>43615</v>
      </c>
      <c r="O2688" s="125" t="s">
        <v>4011</v>
      </c>
      <c r="P2688" s="125" t="s">
        <v>3964</v>
      </c>
      <c r="Q2688" s="125" t="s">
        <v>3701</v>
      </c>
      <c r="R2688" s="126"/>
    </row>
    <row r="2689" spans="1:18" s="34" customFormat="1" ht="45" hidden="1" customHeight="1" outlineLevel="4" x14ac:dyDescent="0.25">
      <c r="A2689" s="110">
        <v>170</v>
      </c>
      <c r="B2689" s="121" t="s">
        <v>3446</v>
      </c>
      <c r="C2689" s="106" t="s">
        <v>2408</v>
      </c>
      <c r="D2689" s="122">
        <v>20</v>
      </c>
      <c r="E2689" s="110" t="s">
        <v>724</v>
      </c>
      <c r="F2689" s="122">
        <v>11642.8</v>
      </c>
      <c r="G2689" s="122">
        <v>10000</v>
      </c>
      <c r="H2689" s="122">
        <v>1642.7999999999993</v>
      </c>
      <c r="I2689" s="123">
        <f t="shared" si="135"/>
        <v>0.16427999999999993</v>
      </c>
      <c r="J2689" s="106" t="s">
        <v>3543</v>
      </c>
      <c r="K2689" s="106" t="s">
        <v>3544</v>
      </c>
      <c r="L2689" s="106" t="s">
        <v>845</v>
      </c>
      <c r="M2689" s="126"/>
      <c r="N2689" s="124">
        <v>43619</v>
      </c>
      <c r="O2689" s="125" t="s">
        <v>4277</v>
      </c>
      <c r="P2689" s="125" t="s">
        <v>3964</v>
      </c>
      <c r="Q2689" s="125" t="s">
        <v>3701</v>
      </c>
      <c r="R2689" s="126"/>
    </row>
    <row r="2690" spans="1:18" s="34" customFormat="1" ht="45" hidden="1" customHeight="1" outlineLevel="4" x14ac:dyDescent="0.25">
      <c r="A2690" s="110">
        <v>171</v>
      </c>
      <c r="B2690" s="121" t="s">
        <v>3447</v>
      </c>
      <c r="C2690" s="106" t="s">
        <v>2408</v>
      </c>
      <c r="D2690" s="122">
        <v>9</v>
      </c>
      <c r="E2690" s="110" t="s">
        <v>724</v>
      </c>
      <c r="F2690" s="122">
        <v>6950.88</v>
      </c>
      <c r="G2690" s="122">
        <v>4500</v>
      </c>
      <c r="H2690" s="122">
        <v>2450.88</v>
      </c>
      <c r="I2690" s="123">
        <f t="shared" si="135"/>
        <v>0.54464000000000001</v>
      </c>
      <c r="J2690" s="106" t="s">
        <v>3543</v>
      </c>
      <c r="K2690" s="106" t="s">
        <v>3544</v>
      </c>
      <c r="L2690" s="106" t="s">
        <v>845</v>
      </c>
      <c r="M2690" s="126"/>
      <c r="N2690" s="124">
        <v>43619</v>
      </c>
      <c r="O2690" s="125" t="s">
        <v>4277</v>
      </c>
      <c r="P2690" s="125" t="s">
        <v>3964</v>
      </c>
      <c r="Q2690" s="125" t="s">
        <v>3701</v>
      </c>
      <c r="R2690" s="126"/>
    </row>
    <row r="2691" spans="1:18" s="34" customFormat="1" ht="90" hidden="1" customHeight="1" outlineLevel="4" x14ac:dyDescent="0.25">
      <c r="A2691" s="110">
        <v>172</v>
      </c>
      <c r="B2691" s="121" t="s">
        <v>3448</v>
      </c>
      <c r="C2691" s="106" t="s">
        <v>2408</v>
      </c>
      <c r="D2691" s="122">
        <v>11</v>
      </c>
      <c r="E2691" s="110" t="s">
        <v>724</v>
      </c>
      <c r="F2691" s="122">
        <v>6403.54</v>
      </c>
      <c r="G2691" s="122">
        <v>5500</v>
      </c>
      <c r="H2691" s="122">
        <v>903.54</v>
      </c>
      <c r="I2691" s="123">
        <f t="shared" si="135"/>
        <v>0.16427999999999998</v>
      </c>
      <c r="J2691" s="106" t="s">
        <v>3543</v>
      </c>
      <c r="K2691" s="106" t="s">
        <v>3544</v>
      </c>
      <c r="L2691" s="106" t="s">
        <v>845</v>
      </c>
      <c r="M2691" s="126"/>
      <c r="N2691" s="124">
        <v>43619</v>
      </c>
      <c r="O2691" s="125" t="s">
        <v>4277</v>
      </c>
      <c r="P2691" s="125" t="s">
        <v>3964</v>
      </c>
      <c r="Q2691" s="125" t="s">
        <v>3701</v>
      </c>
      <c r="R2691" s="126"/>
    </row>
    <row r="2692" spans="1:18" s="34" customFormat="1" ht="60" hidden="1" customHeight="1" outlineLevel="4" x14ac:dyDescent="0.25">
      <c r="A2692" s="110">
        <v>173</v>
      </c>
      <c r="B2692" s="121" t="s">
        <v>3449</v>
      </c>
      <c r="C2692" s="106" t="s">
        <v>2408</v>
      </c>
      <c r="D2692" s="122">
        <v>598</v>
      </c>
      <c r="E2692" s="110" t="s">
        <v>724</v>
      </c>
      <c r="F2692" s="122">
        <v>36836.800000000003</v>
      </c>
      <c r="G2692" s="122">
        <v>19734</v>
      </c>
      <c r="H2692" s="122">
        <v>17102.800000000003</v>
      </c>
      <c r="I2692" s="123">
        <f t="shared" si="135"/>
        <v>0.86666666666666681</v>
      </c>
      <c r="J2692" s="106" t="s">
        <v>3543</v>
      </c>
      <c r="K2692" s="106" t="s">
        <v>3544</v>
      </c>
      <c r="L2692" s="106" t="s">
        <v>845</v>
      </c>
      <c r="M2692" s="126"/>
      <c r="N2692" s="124">
        <v>43619</v>
      </c>
      <c r="O2692" s="125" t="s">
        <v>4277</v>
      </c>
      <c r="P2692" s="125" t="s">
        <v>3964</v>
      </c>
      <c r="Q2692" s="125" t="s">
        <v>3701</v>
      </c>
      <c r="R2692" s="126"/>
    </row>
    <row r="2693" spans="1:18" s="34" customFormat="1" ht="75" hidden="1" customHeight="1" outlineLevel="4" x14ac:dyDescent="0.25">
      <c r="A2693" s="110">
        <v>174</v>
      </c>
      <c r="B2693" s="121" t="s">
        <v>3450</v>
      </c>
      <c r="C2693" s="106" t="s">
        <v>2408</v>
      </c>
      <c r="D2693" s="122">
        <v>9</v>
      </c>
      <c r="E2693" s="110" t="s">
        <v>724</v>
      </c>
      <c r="F2693" s="122">
        <v>5239.26</v>
      </c>
      <c r="G2693" s="122">
        <v>4500</v>
      </c>
      <c r="H2693" s="122">
        <v>739.26000000000022</v>
      </c>
      <c r="I2693" s="123">
        <f t="shared" si="135"/>
        <v>0.16428000000000004</v>
      </c>
      <c r="J2693" s="106" t="s">
        <v>3543</v>
      </c>
      <c r="K2693" s="106" t="s">
        <v>3544</v>
      </c>
      <c r="L2693" s="106" t="s">
        <v>845</v>
      </c>
      <c r="M2693" s="126"/>
      <c r="N2693" s="124">
        <v>43619</v>
      </c>
      <c r="O2693" s="125" t="s">
        <v>4277</v>
      </c>
      <c r="P2693" s="125" t="s">
        <v>3964</v>
      </c>
      <c r="Q2693" s="125" t="s">
        <v>3701</v>
      </c>
      <c r="R2693" s="126"/>
    </row>
    <row r="2694" spans="1:18" s="34" customFormat="1" ht="45" hidden="1" customHeight="1" outlineLevel="4" x14ac:dyDescent="0.25">
      <c r="A2694" s="110">
        <v>175</v>
      </c>
      <c r="B2694" s="121" t="s">
        <v>3451</v>
      </c>
      <c r="C2694" s="106" t="s">
        <v>2408</v>
      </c>
      <c r="D2694" s="122">
        <v>3750</v>
      </c>
      <c r="E2694" s="110" t="s">
        <v>724</v>
      </c>
      <c r="F2694" s="122">
        <v>30112.499999999996</v>
      </c>
      <c r="G2694" s="122">
        <v>14250</v>
      </c>
      <c r="H2694" s="122">
        <v>15862.499999999996</v>
      </c>
      <c r="I2694" s="123">
        <f t="shared" si="135"/>
        <v>1.1131578947368419</v>
      </c>
      <c r="J2694" s="106" t="s">
        <v>3543</v>
      </c>
      <c r="K2694" s="106" t="s">
        <v>3544</v>
      </c>
      <c r="L2694" s="106" t="s">
        <v>845</v>
      </c>
      <c r="M2694" s="126"/>
      <c r="N2694" s="124">
        <v>43619</v>
      </c>
      <c r="O2694" s="125" t="s">
        <v>4277</v>
      </c>
      <c r="P2694" s="125" t="s">
        <v>3964</v>
      </c>
      <c r="Q2694" s="125" t="s">
        <v>3701</v>
      </c>
      <c r="R2694" s="126"/>
    </row>
    <row r="2695" spans="1:18" ht="60" customHeight="1" outlineLevel="4" x14ac:dyDescent="0.25">
      <c r="A2695" s="110">
        <v>176</v>
      </c>
      <c r="B2695" s="121" t="s">
        <v>3452</v>
      </c>
      <c r="C2695" s="106" t="s">
        <v>2408</v>
      </c>
      <c r="D2695" s="54">
        <v>910</v>
      </c>
      <c r="E2695" s="53" t="s">
        <v>724</v>
      </c>
      <c r="F2695" s="54">
        <v>7307.2999999999993</v>
      </c>
      <c r="G2695" s="98"/>
      <c r="H2695" s="98"/>
      <c r="I2695" s="55" t="e">
        <f t="shared" si="135"/>
        <v>#DIV/0!</v>
      </c>
      <c r="J2695" s="56"/>
      <c r="K2695" s="56"/>
      <c r="L2695" s="56" t="s">
        <v>845</v>
      </c>
      <c r="M2695" s="59"/>
    </row>
    <row r="2696" spans="1:18" s="34" customFormat="1" ht="45" hidden="1" customHeight="1" outlineLevel="4" x14ac:dyDescent="0.25">
      <c r="A2696" s="110">
        <v>177</v>
      </c>
      <c r="B2696" s="121" t="s">
        <v>3453</v>
      </c>
      <c r="C2696" s="106" t="s">
        <v>2408</v>
      </c>
      <c r="D2696" s="122">
        <v>910</v>
      </c>
      <c r="E2696" s="110" t="s">
        <v>724</v>
      </c>
      <c r="F2696" s="122">
        <v>103184.9</v>
      </c>
      <c r="G2696" s="122">
        <v>30030</v>
      </c>
      <c r="H2696" s="122">
        <v>73154.899999999994</v>
      </c>
      <c r="I2696" s="123">
        <f t="shared" si="135"/>
        <v>2.436060606060606</v>
      </c>
      <c r="J2696" s="106" t="s">
        <v>3543</v>
      </c>
      <c r="K2696" s="106" t="s">
        <v>3544</v>
      </c>
      <c r="L2696" s="106" t="s">
        <v>845</v>
      </c>
      <c r="M2696" s="126"/>
      <c r="N2696" s="124">
        <v>43619</v>
      </c>
      <c r="O2696" s="125" t="s">
        <v>4277</v>
      </c>
      <c r="P2696" s="125" t="s">
        <v>3964</v>
      </c>
      <c r="Q2696" s="125" t="s">
        <v>3701</v>
      </c>
      <c r="R2696" s="126"/>
    </row>
    <row r="2697" spans="1:18" ht="30" customHeight="1" outlineLevel="4" x14ac:dyDescent="0.25">
      <c r="A2697" s="110">
        <v>178</v>
      </c>
      <c r="B2697" s="121" t="s">
        <v>3454</v>
      </c>
      <c r="C2697" s="106" t="s">
        <v>2408</v>
      </c>
      <c r="D2697" s="54">
        <v>982</v>
      </c>
      <c r="E2697" s="53" t="s">
        <v>724</v>
      </c>
      <c r="F2697" s="54">
        <v>7885.4599999999991</v>
      </c>
      <c r="G2697" s="98"/>
      <c r="H2697" s="98"/>
      <c r="I2697" s="55" t="e">
        <f t="shared" si="135"/>
        <v>#DIV/0!</v>
      </c>
      <c r="J2697" s="56"/>
      <c r="K2697" s="56"/>
      <c r="L2697" s="56" t="s">
        <v>845</v>
      </c>
      <c r="M2697" s="59"/>
    </row>
    <row r="2698" spans="1:18" ht="30" customHeight="1" outlineLevel="4" x14ac:dyDescent="0.25">
      <c r="A2698" s="110">
        <v>179</v>
      </c>
      <c r="B2698" s="121" t="s">
        <v>3455</v>
      </c>
      <c r="C2698" s="106" t="s">
        <v>2408</v>
      </c>
      <c r="D2698" s="54">
        <v>866</v>
      </c>
      <c r="E2698" s="53" t="s">
        <v>724</v>
      </c>
      <c r="F2698" s="54">
        <v>6953.98</v>
      </c>
      <c r="G2698" s="98"/>
      <c r="H2698" s="98"/>
      <c r="I2698" s="55" t="e">
        <f t="shared" si="135"/>
        <v>#DIV/0!</v>
      </c>
      <c r="J2698" s="56"/>
      <c r="K2698" s="56"/>
      <c r="L2698" s="56" t="s">
        <v>845</v>
      </c>
      <c r="M2698" s="59"/>
    </row>
    <row r="2699" spans="1:18" ht="60" customHeight="1" outlineLevel="4" x14ac:dyDescent="0.25">
      <c r="A2699" s="110">
        <v>180</v>
      </c>
      <c r="B2699" s="121" t="s">
        <v>3456</v>
      </c>
      <c r="C2699" s="106" t="s">
        <v>2408</v>
      </c>
      <c r="D2699" s="54">
        <v>598</v>
      </c>
      <c r="E2699" s="53" t="s">
        <v>724</v>
      </c>
      <c r="F2699" s="54">
        <v>4801.9399999999996</v>
      </c>
      <c r="G2699" s="98"/>
      <c r="H2699" s="98"/>
      <c r="I2699" s="55" t="e">
        <f t="shared" si="135"/>
        <v>#DIV/0!</v>
      </c>
      <c r="J2699" s="56"/>
      <c r="K2699" s="56"/>
      <c r="L2699" s="56" t="s">
        <v>845</v>
      </c>
      <c r="M2699" s="59"/>
    </row>
    <row r="2700" spans="1:18" s="34" customFormat="1" ht="45" hidden="1" customHeight="1" outlineLevel="4" x14ac:dyDescent="0.25">
      <c r="A2700" s="110">
        <v>181</v>
      </c>
      <c r="B2700" s="121" t="s">
        <v>3457</v>
      </c>
      <c r="C2700" s="106" t="s">
        <v>2408</v>
      </c>
      <c r="D2700" s="122">
        <v>910</v>
      </c>
      <c r="E2700" s="110" t="s">
        <v>724</v>
      </c>
      <c r="F2700" s="122">
        <v>103184.9</v>
      </c>
      <c r="G2700" s="122">
        <v>30030</v>
      </c>
      <c r="H2700" s="122">
        <v>73154.899999999994</v>
      </c>
      <c r="I2700" s="123">
        <f t="shared" si="135"/>
        <v>2.436060606060606</v>
      </c>
      <c r="J2700" s="106" t="s">
        <v>3543</v>
      </c>
      <c r="K2700" s="106" t="s">
        <v>3544</v>
      </c>
      <c r="L2700" s="106" t="s">
        <v>845</v>
      </c>
      <c r="M2700" s="126"/>
      <c r="N2700" s="124">
        <v>43619</v>
      </c>
      <c r="O2700" s="125" t="s">
        <v>4277</v>
      </c>
      <c r="P2700" s="125" t="s">
        <v>3964</v>
      </c>
      <c r="Q2700" s="125" t="s">
        <v>3701</v>
      </c>
      <c r="R2700" s="126"/>
    </row>
    <row r="2701" spans="1:18" s="34" customFormat="1" ht="45" hidden="1" customHeight="1" outlineLevel="4" x14ac:dyDescent="0.25">
      <c r="A2701" s="110">
        <v>182</v>
      </c>
      <c r="B2701" s="121" t="s">
        <v>3458</v>
      </c>
      <c r="C2701" s="106" t="s">
        <v>2408</v>
      </c>
      <c r="D2701" s="122">
        <v>598</v>
      </c>
      <c r="E2701" s="110" t="s">
        <v>724</v>
      </c>
      <c r="F2701" s="122">
        <v>67807.22</v>
      </c>
      <c r="G2701" s="122">
        <v>19734</v>
      </c>
      <c r="H2701" s="122">
        <v>48073.22</v>
      </c>
      <c r="I2701" s="123">
        <f t="shared" si="135"/>
        <v>2.436060606060606</v>
      </c>
      <c r="J2701" s="106" t="s">
        <v>3543</v>
      </c>
      <c r="K2701" s="106" t="s">
        <v>3544</v>
      </c>
      <c r="L2701" s="106" t="s">
        <v>845</v>
      </c>
      <c r="M2701" s="126"/>
      <c r="N2701" s="124">
        <v>43619</v>
      </c>
      <c r="O2701" s="125" t="s">
        <v>4277</v>
      </c>
      <c r="P2701" s="125" t="s">
        <v>3964</v>
      </c>
      <c r="Q2701" s="125" t="s">
        <v>3701</v>
      </c>
      <c r="R2701" s="126"/>
    </row>
    <row r="2702" spans="1:18" s="34" customFormat="1" ht="45" hidden="1" customHeight="1" outlineLevel="4" x14ac:dyDescent="0.25">
      <c r="A2702" s="110">
        <v>183</v>
      </c>
      <c r="B2702" s="121" t="s">
        <v>3459</v>
      </c>
      <c r="C2702" s="106" t="s">
        <v>2408</v>
      </c>
      <c r="D2702" s="122">
        <v>598</v>
      </c>
      <c r="E2702" s="110" t="s">
        <v>724</v>
      </c>
      <c r="F2702" s="122">
        <v>67807.22</v>
      </c>
      <c r="G2702" s="122">
        <v>19734</v>
      </c>
      <c r="H2702" s="122">
        <v>48073.22</v>
      </c>
      <c r="I2702" s="123">
        <f t="shared" si="135"/>
        <v>2.436060606060606</v>
      </c>
      <c r="J2702" s="106" t="s">
        <v>3543</v>
      </c>
      <c r="K2702" s="106" t="s">
        <v>3544</v>
      </c>
      <c r="L2702" s="106" t="s">
        <v>845</v>
      </c>
      <c r="M2702" s="126"/>
      <c r="N2702" s="124">
        <v>43619</v>
      </c>
      <c r="O2702" s="125" t="s">
        <v>4277</v>
      </c>
      <c r="P2702" s="125" t="s">
        <v>3964</v>
      </c>
      <c r="Q2702" s="125" t="s">
        <v>3701</v>
      </c>
      <c r="R2702" s="126"/>
    </row>
    <row r="2703" spans="1:18" s="34" customFormat="1" ht="45" hidden="1" customHeight="1" outlineLevel="4" x14ac:dyDescent="0.25">
      <c r="A2703" s="110">
        <v>184</v>
      </c>
      <c r="B2703" s="121" t="s">
        <v>3460</v>
      </c>
      <c r="C2703" s="106" t="s">
        <v>2408</v>
      </c>
      <c r="D2703" s="122">
        <v>2</v>
      </c>
      <c r="E2703" s="110" t="s">
        <v>724</v>
      </c>
      <c r="F2703" s="122">
        <v>2649.9999999999995</v>
      </c>
      <c r="G2703" s="122">
        <v>1000</v>
      </c>
      <c r="H2703" s="122">
        <v>1649.9999999999995</v>
      </c>
      <c r="I2703" s="123">
        <f t="shared" si="135"/>
        <v>1.6499999999999995</v>
      </c>
      <c r="J2703" s="106" t="s">
        <v>3543</v>
      </c>
      <c r="K2703" s="106" t="s">
        <v>3544</v>
      </c>
      <c r="L2703" s="106" t="s">
        <v>845</v>
      </c>
      <c r="M2703" s="126"/>
      <c r="N2703" s="124">
        <v>43619</v>
      </c>
      <c r="O2703" s="125" t="s">
        <v>4277</v>
      </c>
      <c r="P2703" s="125" t="s">
        <v>3964</v>
      </c>
      <c r="Q2703" s="125" t="s">
        <v>3701</v>
      </c>
      <c r="R2703" s="126"/>
    </row>
    <row r="2704" spans="1:18" s="34" customFormat="1" ht="45" hidden="1" customHeight="1" outlineLevel="4" x14ac:dyDescent="0.25">
      <c r="A2704" s="110">
        <v>185</v>
      </c>
      <c r="B2704" s="121" t="s">
        <v>3461</v>
      </c>
      <c r="C2704" s="106" t="s">
        <v>2408</v>
      </c>
      <c r="D2704" s="122">
        <v>10</v>
      </c>
      <c r="E2704" s="110" t="s">
        <v>724</v>
      </c>
      <c r="F2704" s="122">
        <v>11357.1</v>
      </c>
      <c r="G2704" s="122">
        <v>5000</v>
      </c>
      <c r="H2704" s="122">
        <v>6357.1</v>
      </c>
      <c r="I2704" s="123">
        <f t="shared" si="135"/>
        <v>1.27142</v>
      </c>
      <c r="J2704" s="106" t="s">
        <v>3543</v>
      </c>
      <c r="K2704" s="106" t="s">
        <v>3544</v>
      </c>
      <c r="L2704" s="106" t="s">
        <v>845</v>
      </c>
      <c r="M2704" s="126"/>
      <c r="N2704" s="124">
        <v>43619</v>
      </c>
      <c r="O2704" s="125" t="s">
        <v>4277</v>
      </c>
      <c r="P2704" s="125" t="s">
        <v>3964</v>
      </c>
      <c r="Q2704" s="125" t="s">
        <v>3701</v>
      </c>
      <c r="R2704" s="126"/>
    </row>
    <row r="2705" spans="1:18" s="34" customFormat="1" ht="45" hidden="1" customHeight="1" outlineLevel="4" x14ac:dyDescent="0.25">
      <c r="A2705" s="110">
        <v>186</v>
      </c>
      <c r="B2705" s="121" t="s">
        <v>3462</v>
      </c>
      <c r="C2705" s="106" t="s">
        <v>2408</v>
      </c>
      <c r="D2705" s="122">
        <v>8</v>
      </c>
      <c r="E2705" s="110" t="s">
        <v>724</v>
      </c>
      <c r="F2705" s="122">
        <v>9085.68</v>
      </c>
      <c r="G2705" s="122">
        <v>4000</v>
      </c>
      <c r="H2705" s="122">
        <v>5085.68</v>
      </c>
      <c r="I2705" s="123">
        <f t="shared" si="135"/>
        <v>1.27142</v>
      </c>
      <c r="J2705" s="106" t="s">
        <v>3543</v>
      </c>
      <c r="K2705" s="106" t="s">
        <v>3544</v>
      </c>
      <c r="L2705" s="106" t="s">
        <v>845</v>
      </c>
      <c r="M2705" s="126"/>
      <c r="N2705" s="124">
        <v>43619</v>
      </c>
      <c r="O2705" s="125" t="s">
        <v>4277</v>
      </c>
      <c r="P2705" s="125" t="s">
        <v>3964</v>
      </c>
      <c r="Q2705" s="125" t="s">
        <v>3701</v>
      </c>
      <c r="R2705" s="126"/>
    </row>
    <row r="2706" spans="1:18" s="34" customFormat="1" ht="45" hidden="1" customHeight="1" outlineLevel="4" x14ac:dyDescent="0.25">
      <c r="A2706" s="110">
        <v>187</v>
      </c>
      <c r="B2706" s="121" t="s">
        <v>3463</v>
      </c>
      <c r="C2706" s="106" t="s">
        <v>2408</v>
      </c>
      <c r="D2706" s="122">
        <v>2</v>
      </c>
      <c r="E2706" s="110" t="s">
        <v>724</v>
      </c>
      <c r="F2706" s="122">
        <v>2649.9999999999995</v>
      </c>
      <c r="G2706" s="122">
        <v>1000</v>
      </c>
      <c r="H2706" s="122">
        <v>1649.9999999999995</v>
      </c>
      <c r="I2706" s="123">
        <f t="shared" si="135"/>
        <v>1.6499999999999995</v>
      </c>
      <c r="J2706" s="106" t="s">
        <v>3543</v>
      </c>
      <c r="K2706" s="106" t="s">
        <v>3544</v>
      </c>
      <c r="L2706" s="106" t="s">
        <v>845</v>
      </c>
      <c r="M2706" s="126"/>
      <c r="N2706" s="124">
        <v>43619</v>
      </c>
      <c r="O2706" s="125" t="s">
        <v>4277</v>
      </c>
      <c r="P2706" s="125" t="s">
        <v>3964</v>
      </c>
      <c r="Q2706" s="125" t="s">
        <v>3701</v>
      </c>
      <c r="R2706" s="126"/>
    </row>
    <row r="2707" spans="1:18" s="34" customFormat="1" ht="45" hidden="1" customHeight="1" outlineLevel="4" x14ac:dyDescent="0.25">
      <c r="A2707" s="110">
        <v>188</v>
      </c>
      <c r="B2707" s="121" t="s">
        <v>3464</v>
      </c>
      <c r="C2707" s="106" t="s">
        <v>2408</v>
      </c>
      <c r="D2707" s="122">
        <v>892</v>
      </c>
      <c r="E2707" s="110" t="s">
        <v>724</v>
      </c>
      <c r="F2707" s="122">
        <v>63706.64</v>
      </c>
      <c r="G2707" s="122">
        <v>26760</v>
      </c>
      <c r="H2707" s="122">
        <v>36946.639999999999</v>
      </c>
      <c r="I2707" s="123">
        <f t="shared" si="135"/>
        <v>1.3806666666666667</v>
      </c>
      <c r="J2707" s="106" t="s">
        <v>3543</v>
      </c>
      <c r="K2707" s="106" t="s">
        <v>3544</v>
      </c>
      <c r="L2707" s="106" t="s">
        <v>845</v>
      </c>
      <c r="M2707" s="126"/>
      <c r="N2707" s="124">
        <v>43619</v>
      </c>
      <c r="O2707" s="125" t="s">
        <v>4277</v>
      </c>
      <c r="P2707" s="125" t="s">
        <v>3964</v>
      </c>
      <c r="Q2707" s="125" t="s">
        <v>3701</v>
      </c>
      <c r="R2707" s="126"/>
    </row>
    <row r="2708" spans="1:18" s="34" customFormat="1" ht="45" hidden="1" customHeight="1" outlineLevel="4" x14ac:dyDescent="0.25">
      <c r="A2708" s="110">
        <v>189</v>
      </c>
      <c r="B2708" s="121" t="s">
        <v>3465</v>
      </c>
      <c r="C2708" s="106" t="s">
        <v>2408</v>
      </c>
      <c r="D2708" s="122">
        <v>4</v>
      </c>
      <c r="E2708" s="110" t="s">
        <v>724</v>
      </c>
      <c r="F2708" s="122">
        <v>5299.9999999999991</v>
      </c>
      <c r="G2708" s="122">
        <v>2000</v>
      </c>
      <c r="H2708" s="122">
        <v>3299.9999999999991</v>
      </c>
      <c r="I2708" s="123">
        <f t="shared" si="135"/>
        <v>1.6499999999999995</v>
      </c>
      <c r="J2708" s="106" t="s">
        <v>3543</v>
      </c>
      <c r="K2708" s="106" t="s">
        <v>3544</v>
      </c>
      <c r="L2708" s="106" t="s">
        <v>845</v>
      </c>
      <c r="M2708" s="126"/>
      <c r="N2708" s="124">
        <v>43619</v>
      </c>
      <c r="O2708" s="125" t="s">
        <v>4277</v>
      </c>
      <c r="P2708" s="125" t="s">
        <v>3964</v>
      </c>
      <c r="Q2708" s="125" t="s">
        <v>3701</v>
      </c>
      <c r="R2708" s="126"/>
    </row>
    <row r="2709" spans="1:18" s="34" customFormat="1" ht="60" hidden="1" customHeight="1" outlineLevel="4" x14ac:dyDescent="0.25">
      <c r="A2709" s="110">
        <v>190</v>
      </c>
      <c r="B2709" s="121" t="s">
        <v>3466</v>
      </c>
      <c r="C2709" s="106" t="s">
        <v>2408</v>
      </c>
      <c r="D2709" s="122">
        <v>4</v>
      </c>
      <c r="E2709" s="110" t="s">
        <v>724</v>
      </c>
      <c r="F2709" s="122">
        <v>5299.9999999999991</v>
      </c>
      <c r="G2709" s="122">
        <v>2000</v>
      </c>
      <c r="H2709" s="122">
        <v>3299.9999999999991</v>
      </c>
      <c r="I2709" s="123">
        <f t="shared" si="135"/>
        <v>1.6499999999999995</v>
      </c>
      <c r="J2709" s="106" t="s">
        <v>3543</v>
      </c>
      <c r="K2709" s="106" t="s">
        <v>3544</v>
      </c>
      <c r="L2709" s="106" t="s">
        <v>845</v>
      </c>
      <c r="M2709" s="126"/>
      <c r="N2709" s="124">
        <v>43619</v>
      </c>
      <c r="O2709" s="125" t="s">
        <v>4277</v>
      </c>
      <c r="P2709" s="125" t="s">
        <v>3964</v>
      </c>
      <c r="Q2709" s="125" t="s">
        <v>3701</v>
      </c>
      <c r="R2709" s="126"/>
    </row>
    <row r="2710" spans="1:18" s="34" customFormat="1" ht="45" hidden="1" customHeight="1" outlineLevel="4" x14ac:dyDescent="0.25">
      <c r="A2710" s="110">
        <v>191</v>
      </c>
      <c r="B2710" s="121" t="s">
        <v>3467</v>
      </c>
      <c r="C2710" s="106" t="s">
        <v>2408</v>
      </c>
      <c r="D2710" s="122">
        <v>16</v>
      </c>
      <c r="E2710" s="110" t="s">
        <v>724</v>
      </c>
      <c r="F2710" s="122">
        <v>12357.12</v>
      </c>
      <c r="G2710" s="122">
        <v>8000</v>
      </c>
      <c r="H2710" s="122">
        <v>4357.1200000000008</v>
      </c>
      <c r="I2710" s="123">
        <f t="shared" si="135"/>
        <v>0.54464000000000012</v>
      </c>
      <c r="J2710" s="106" t="s">
        <v>3543</v>
      </c>
      <c r="K2710" s="106" t="s">
        <v>3544</v>
      </c>
      <c r="L2710" s="106" t="s">
        <v>845</v>
      </c>
      <c r="M2710" s="126"/>
      <c r="N2710" s="124">
        <v>43619</v>
      </c>
      <c r="O2710" s="125" t="s">
        <v>4277</v>
      </c>
      <c r="P2710" s="125" t="s">
        <v>3964</v>
      </c>
      <c r="Q2710" s="125" t="s">
        <v>3701</v>
      </c>
      <c r="R2710" s="126"/>
    </row>
    <row r="2711" spans="1:18" s="34" customFormat="1" ht="30" hidden="1" customHeight="1" outlineLevel="4" x14ac:dyDescent="0.25">
      <c r="A2711" s="110">
        <v>192</v>
      </c>
      <c r="B2711" s="121" t="s">
        <v>3533</v>
      </c>
      <c r="C2711" s="106" t="s">
        <v>2408</v>
      </c>
      <c r="D2711" s="122">
        <v>4500</v>
      </c>
      <c r="E2711" s="110" t="s">
        <v>724</v>
      </c>
      <c r="F2711" s="122">
        <v>283500</v>
      </c>
      <c r="G2711" s="122">
        <v>266490</v>
      </c>
      <c r="H2711" s="122">
        <f>F2711-G2711</f>
        <v>17010</v>
      </c>
      <c r="I2711" s="123">
        <f t="shared" si="135"/>
        <v>6.3829787234042548E-2</v>
      </c>
      <c r="J2711" s="106" t="s">
        <v>3667</v>
      </c>
      <c r="K2711" s="106" t="s">
        <v>3668</v>
      </c>
      <c r="L2711" s="106" t="s">
        <v>840</v>
      </c>
      <c r="M2711" s="129">
        <v>119336</v>
      </c>
      <c r="N2711" s="130">
        <v>43486</v>
      </c>
      <c r="O2711" s="126" t="s">
        <v>3669</v>
      </c>
      <c r="P2711" s="126"/>
      <c r="Q2711" s="126" t="s">
        <v>3670</v>
      </c>
      <c r="R2711" s="126" t="s">
        <v>4759</v>
      </c>
    </row>
    <row r="2712" spans="1:18" ht="15" customHeight="1" outlineLevel="3" collapsed="1" x14ac:dyDescent="0.25">
      <c r="A2712" s="405" t="s">
        <v>3534</v>
      </c>
      <c r="B2712" s="406"/>
      <c r="C2712" s="407"/>
      <c r="D2712" s="142">
        <f>SUM(D2520:D2711)</f>
        <v>191064</v>
      </c>
      <c r="E2712" s="142"/>
      <c r="F2712" s="142">
        <f>SUM(F2520:F2711)</f>
        <v>11162305.910000004</v>
      </c>
      <c r="G2712" s="142">
        <f>SUM(G2520:G2711)</f>
        <v>5191892</v>
      </c>
      <c r="H2712" s="142">
        <f>SUM(H2520:H2711)</f>
        <v>4528287.9799999977</v>
      </c>
      <c r="I2712" s="143">
        <f>H2712/G2712</f>
        <v>0.87218454852296579</v>
      </c>
      <c r="J2712" s="88"/>
      <c r="K2712" s="88"/>
      <c r="L2712" s="88"/>
      <c r="M2712" s="59"/>
    </row>
    <row r="2713" spans="1:18" ht="15" customHeight="1" outlineLevel="3" x14ac:dyDescent="0.25">
      <c r="A2713" s="52" t="s">
        <v>3546</v>
      </c>
      <c r="B2713" s="87" t="s">
        <v>3545</v>
      </c>
      <c r="C2713" s="53"/>
      <c r="D2713" s="53"/>
      <c r="E2713" s="88"/>
      <c r="F2713" s="88"/>
      <c r="G2713" s="56"/>
      <c r="H2713" s="56"/>
      <c r="I2713" s="88"/>
      <c r="J2713" s="88"/>
      <c r="K2713" s="88"/>
      <c r="L2713" s="88"/>
      <c r="M2713" s="59"/>
    </row>
    <row r="2714" spans="1:18" ht="30" customHeight="1" outlineLevel="4" x14ac:dyDescent="0.25">
      <c r="A2714" s="110">
        <v>1</v>
      </c>
      <c r="B2714" s="121" t="s">
        <v>3547</v>
      </c>
      <c r="C2714" s="106" t="s">
        <v>2408</v>
      </c>
      <c r="D2714" s="54">
        <v>18</v>
      </c>
      <c r="E2714" s="53" t="s">
        <v>724</v>
      </c>
      <c r="F2714" s="54">
        <v>420771.24</v>
      </c>
      <c r="G2714" s="98"/>
      <c r="H2714" s="98"/>
      <c r="I2714" s="55" t="e">
        <f>H2714/G2714</f>
        <v>#DIV/0!</v>
      </c>
      <c r="J2714" s="56"/>
      <c r="K2714" s="56"/>
      <c r="L2714" s="56" t="s">
        <v>845</v>
      </c>
      <c r="M2714" s="59"/>
    </row>
    <row r="2715" spans="1:18" s="34" customFormat="1" ht="30" hidden="1" customHeight="1" outlineLevel="4" x14ac:dyDescent="0.25">
      <c r="A2715" s="110">
        <v>2</v>
      </c>
      <c r="B2715" s="121" t="s">
        <v>3548</v>
      </c>
      <c r="C2715" s="106" t="s">
        <v>2408</v>
      </c>
      <c r="D2715" s="122">
        <v>6</v>
      </c>
      <c r="E2715" s="110" t="s">
        <v>724</v>
      </c>
      <c r="F2715" s="122">
        <v>464502.60000000003</v>
      </c>
      <c r="G2715" s="122">
        <v>462000</v>
      </c>
      <c r="H2715" s="122">
        <v>2502.6000000000349</v>
      </c>
      <c r="I2715" s="123">
        <f t="shared" ref="I2715:I2734" si="136">H2715/G2715</f>
        <v>5.4168831168831923E-3</v>
      </c>
      <c r="J2715" s="106" t="s">
        <v>3568</v>
      </c>
      <c r="K2715" s="106" t="s">
        <v>3569</v>
      </c>
      <c r="L2715" s="106" t="s">
        <v>845</v>
      </c>
      <c r="M2715" s="126"/>
      <c r="N2715" s="124">
        <v>43612</v>
      </c>
      <c r="O2715" s="125" t="s">
        <v>4022</v>
      </c>
      <c r="P2715" s="125" t="s">
        <v>3964</v>
      </c>
      <c r="Q2715" s="125" t="s">
        <v>3701</v>
      </c>
      <c r="R2715" s="126"/>
    </row>
    <row r="2716" spans="1:18" s="34" customFormat="1" ht="30" hidden="1" customHeight="1" outlineLevel="4" x14ac:dyDescent="0.25">
      <c r="A2716" s="110">
        <v>3</v>
      </c>
      <c r="B2716" s="121" t="s">
        <v>3549</v>
      </c>
      <c r="C2716" s="106" t="s">
        <v>2408</v>
      </c>
      <c r="D2716" s="122">
        <v>15</v>
      </c>
      <c r="E2716" s="110" t="s">
        <v>724</v>
      </c>
      <c r="F2716" s="122">
        <v>40545.000000000007</v>
      </c>
      <c r="G2716" s="122">
        <v>40500</v>
      </c>
      <c r="H2716" s="122">
        <v>45.000000000007276</v>
      </c>
      <c r="I2716" s="123">
        <f t="shared" si="136"/>
        <v>1.1111111111112909E-3</v>
      </c>
      <c r="J2716" s="106" t="s">
        <v>3570</v>
      </c>
      <c r="K2716" s="106" t="s">
        <v>2527</v>
      </c>
      <c r="L2716" s="106" t="s">
        <v>845</v>
      </c>
      <c r="M2716" s="126"/>
      <c r="N2716" s="124">
        <v>43585</v>
      </c>
      <c r="O2716" s="125" t="s">
        <v>3981</v>
      </c>
      <c r="P2716" s="124">
        <v>43830</v>
      </c>
      <c r="Q2716" s="125" t="s">
        <v>3701</v>
      </c>
      <c r="R2716" s="126"/>
    </row>
    <row r="2717" spans="1:18" s="34" customFormat="1" ht="30" hidden="1" customHeight="1" outlineLevel="4" x14ac:dyDescent="0.25">
      <c r="A2717" s="110">
        <v>4</v>
      </c>
      <c r="B2717" s="121" t="s">
        <v>3550</v>
      </c>
      <c r="C2717" s="106" t="s">
        <v>2408</v>
      </c>
      <c r="D2717" s="122">
        <v>13</v>
      </c>
      <c r="E2717" s="110" t="s">
        <v>724</v>
      </c>
      <c r="F2717" s="122">
        <v>55120</v>
      </c>
      <c r="G2717" s="122">
        <v>55120</v>
      </c>
      <c r="H2717" s="122">
        <v>0</v>
      </c>
      <c r="I2717" s="123">
        <f t="shared" si="136"/>
        <v>0</v>
      </c>
      <c r="J2717" s="106" t="s">
        <v>3570</v>
      </c>
      <c r="K2717" s="106" t="s">
        <v>2527</v>
      </c>
      <c r="L2717" s="106" t="s">
        <v>845</v>
      </c>
      <c r="M2717" s="126"/>
      <c r="N2717" s="124">
        <v>43585</v>
      </c>
      <c r="O2717" s="125" t="s">
        <v>3981</v>
      </c>
      <c r="P2717" s="124">
        <v>43830</v>
      </c>
      <c r="Q2717" s="125" t="s">
        <v>3701</v>
      </c>
      <c r="R2717" s="126"/>
    </row>
    <row r="2718" spans="1:18" s="34" customFormat="1" ht="30" hidden="1" customHeight="1" outlineLevel="4" x14ac:dyDescent="0.25">
      <c r="A2718" s="110">
        <v>5</v>
      </c>
      <c r="B2718" s="121" t="s">
        <v>3551</v>
      </c>
      <c r="C2718" s="106" t="s">
        <v>2408</v>
      </c>
      <c r="D2718" s="122">
        <v>26</v>
      </c>
      <c r="E2718" s="110" t="s">
        <v>724</v>
      </c>
      <c r="F2718" s="122">
        <v>494702.00000000012</v>
      </c>
      <c r="G2718" s="122">
        <v>494702</v>
      </c>
      <c r="H2718" s="122">
        <v>0</v>
      </c>
      <c r="I2718" s="123">
        <f t="shared" si="136"/>
        <v>0</v>
      </c>
      <c r="J2718" s="106" t="s">
        <v>3570</v>
      </c>
      <c r="K2718" s="106" t="s">
        <v>2527</v>
      </c>
      <c r="L2718" s="106" t="s">
        <v>845</v>
      </c>
      <c r="M2718" s="126"/>
      <c r="N2718" s="124">
        <v>43585</v>
      </c>
      <c r="O2718" s="125" t="s">
        <v>3981</v>
      </c>
      <c r="P2718" s="124">
        <v>43830</v>
      </c>
      <c r="Q2718" s="125" t="s">
        <v>3701</v>
      </c>
      <c r="R2718" s="126"/>
    </row>
    <row r="2719" spans="1:18" s="34" customFormat="1" ht="45" hidden="1" customHeight="1" outlineLevel="4" x14ac:dyDescent="0.25">
      <c r="A2719" s="110">
        <v>6</v>
      </c>
      <c r="B2719" s="121" t="s">
        <v>3552</v>
      </c>
      <c r="C2719" s="106" t="s">
        <v>2408</v>
      </c>
      <c r="D2719" s="122">
        <v>13</v>
      </c>
      <c r="E2719" s="110" t="s">
        <v>724</v>
      </c>
      <c r="F2719" s="122">
        <v>44096.000000000007</v>
      </c>
      <c r="G2719" s="122">
        <v>44096</v>
      </c>
      <c r="H2719" s="122">
        <v>0</v>
      </c>
      <c r="I2719" s="123">
        <f t="shared" si="136"/>
        <v>0</v>
      </c>
      <c r="J2719" s="106" t="s">
        <v>3570</v>
      </c>
      <c r="K2719" s="106" t="s">
        <v>2527</v>
      </c>
      <c r="L2719" s="106" t="s">
        <v>845</v>
      </c>
      <c r="M2719" s="126"/>
      <c r="N2719" s="124">
        <v>43585</v>
      </c>
      <c r="O2719" s="125" t="s">
        <v>3981</v>
      </c>
      <c r="P2719" s="124">
        <v>43830</v>
      </c>
      <c r="Q2719" s="125" t="s">
        <v>3701</v>
      </c>
      <c r="R2719" s="126"/>
    </row>
    <row r="2720" spans="1:18" s="34" customFormat="1" ht="45" hidden="1" customHeight="1" outlineLevel="4" x14ac:dyDescent="0.25">
      <c r="A2720" s="110">
        <v>7</v>
      </c>
      <c r="B2720" s="121" t="s">
        <v>3553</v>
      </c>
      <c r="C2720" s="106" t="s">
        <v>2408</v>
      </c>
      <c r="D2720" s="122">
        <v>16</v>
      </c>
      <c r="E2720" s="110" t="s">
        <v>724</v>
      </c>
      <c r="F2720" s="122">
        <v>124147.20000000001</v>
      </c>
      <c r="G2720" s="122">
        <v>124000</v>
      </c>
      <c r="H2720" s="122">
        <v>147.20000000001164</v>
      </c>
      <c r="I2720" s="123">
        <f t="shared" si="136"/>
        <v>1.1870967741936423E-3</v>
      </c>
      <c r="J2720" s="106" t="s">
        <v>3570</v>
      </c>
      <c r="K2720" s="106" t="s">
        <v>2527</v>
      </c>
      <c r="L2720" s="106" t="s">
        <v>845</v>
      </c>
      <c r="M2720" s="126"/>
      <c r="N2720" s="124">
        <v>43585</v>
      </c>
      <c r="O2720" s="125" t="s">
        <v>3981</v>
      </c>
      <c r="P2720" s="124">
        <v>43830</v>
      </c>
      <c r="Q2720" s="125" t="s">
        <v>3701</v>
      </c>
      <c r="R2720" s="126"/>
    </row>
    <row r="2721" spans="1:18" s="34" customFormat="1" ht="30" hidden="1" customHeight="1" outlineLevel="4" x14ac:dyDescent="0.25">
      <c r="A2721" s="110">
        <v>8</v>
      </c>
      <c r="B2721" s="121" t="s">
        <v>3554</v>
      </c>
      <c r="C2721" s="106" t="s">
        <v>2408</v>
      </c>
      <c r="D2721" s="122">
        <v>8</v>
      </c>
      <c r="E2721" s="110" t="s">
        <v>724</v>
      </c>
      <c r="F2721" s="122">
        <v>19241.120000000003</v>
      </c>
      <c r="G2721" s="122">
        <v>19240</v>
      </c>
      <c r="H2721" s="122">
        <v>1.1200000000026193</v>
      </c>
      <c r="I2721" s="123">
        <f t="shared" si="136"/>
        <v>5.8212058212194353E-5</v>
      </c>
      <c r="J2721" s="106" t="s">
        <v>3570</v>
      </c>
      <c r="K2721" s="106" t="s">
        <v>2527</v>
      </c>
      <c r="L2721" s="106" t="s">
        <v>845</v>
      </c>
      <c r="M2721" s="126"/>
      <c r="N2721" s="124">
        <v>43585</v>
      </c>
      <c r="O2721" s="125" t="s">
        <v>3981</v>
      </c>
      <c r="P2721" s="124">
        <v>43830</v>
      </c>
      <c r="Q2721" s="125" t="s">
        <v>3701</v>
      </c>
      <c r="R2721" s="126"/>
    </row>
    <row r="2722" spans="1:18" s="34" customFormat="1" ht="30" hidden="1" customHeight="1" outlineLevel="4" x14ac:dyDescent="0.25">
      <c r="A2722" s="110">
        <v>9</v>
      </c>
      <c r="B2722" s="121" t="s">
        <v>3555</v>
      </c>
      <c r="C2722" s="106" t="s">
        <v>2408</v>
      </c>
      <c r="D2722" s="122">
        <v>8</v>
      </c>
      <c r="E2722" s="110" t="s">
        <v>724</v>
      </c>
      <c r="F2722" s="122">
        <v>27136.000000000004</v>
      </c>
      <c r="G2722" s="122">
        <v>27136</v>
      </c>
      <c r="H2722" s="122">
        <v>0</v>
      </c>
      <c r="I2722" s="123">
        <f t="shared" si="136"/>
        <v>0</v>
      </c>
      <c r="J2722" s="106" t="s">
        <v>3571</v>
      </c>
      <c r="K2722" s="106" t="s">
        <v>2527</v>
      </c>
      <c r="L2722" s="106" t="s">
        <v>845</v>
      </c>
      <c r="M2722" s="126"/>
      <c r="N2722" s="124">
        <v>43599</v>
      </c>
      <c r="O2722" s="125" t="s">
        <v>4001</v>
      </c>
      <c r="P2722" s="124">
        <v>43830</v>
      </c>
      <c r="Q2722" s="125" t="s">
        <v>3701</v>
      </c>
      <c r="R2722" s="126"/>
    </row>
    <row r="2723" spans="1:18" s="34" customFormat="1" ht="45" hidden="1" customHeight="1" outlineLevel="4" x14ac:dyDescent="0.25">
      <c r="A2723" s="110">
        <v>10</v>
      </c>
      <c r="B2723" s="121" t="s">
        <v>3556</v>
      </c>
      <c r="C2723" s="106" t="s">
        <v>2408</v>
      </c>
      <c r="D2723" s="122">
        <v>44</v>
      </c>
      <c r="E2723" s="110" t="s">
        <v>724</v>
      </c>
      <c r="F2723" s="122">
        <v>55968.000000000007</v>
      </c>
      <c r="G2723" s="122">
        <v>55968</v>
      </c>
      <c r="H2723" s="122">
        <v>0</v>
      </c>
      <c r="I2723" s="123">
        <f t="shared" si="136"/>
        <v>0</v>
      </c>
      <c r="J2723" s="106" t="s">
        <v>3571</v>
      </c>
      <c r="K2723" s="106" t="s">
        <v>2527</v>
      </c>
      <c r="L2723" s="106" t="s">
        <v>845</v>
      </c>
      <c r="M2723" s="126"/>
      <c r="N2723" s="124">
        <v>43599</v>
      </c>
      <c r="O2723" s="125" t="s">
        <v>4001</v>
      </c>
      <c r="P2723" s="124">
        <v>43830</v>
      </c>
      <c r="Q2723" s="125" t="s">
        <v>3701</v>
      </c>
      <c r="R2723" s="126"/>
    </row>
    <row r="2724" spans="1:18" s="34" customFormat="1" ht="30" hidden="1" customHeight="1" outlineLevel="4" x14ac:dyDescent="0.25">
      <c r="A2724" s="110">
        <v>11</v>
      </c>
      <c r="B2724" s="121" t="s">
        <v>3557</v>
      </c>
      <c r="C2724" s="106" t="s">
        <v>2408</v>
      </c>
      <c r="D2724" s="122">
        <v>18</v>
      </c>
      <c r="E2724" s="110" t="s">
        <v>724</v>
      </c>
      <c r="F2724" s="122">
        <v>9311.0400000000009</v>
      </c>
      <c r="G2724" s="122">
        <v>9311.0400000000009</v>
      </c>
      <c r="H2724" s="122">
        <v>0</v>
      </c>
      <c r="I2724" s="123">
        <f t="shared" si="136"/>
        <v>0</v>
      </c>
      <c r="J2724" s="106" t="s">
        <v>3571</v>
      </c>
      <c r="K2724" s="106" t="s">
        <v>2527</v>
      </c>
      <c r="L2724" s="106" t="s">
        <v>845</v>
      </c>
      <c r="M2724" s="126"/>
      <c r="N2724" s="124">
        <v>43599</v>
      </c>
      <c r="O2724" s="125" t="s">
        <v>4001</v>
      </c>
      <c r="P2724" s="124">
        <v>43830</v>
      </c>
      <c r="Q2724" s="125" t="s">
        <v>3701</v>
      </c>
      <c r="R2724" s="126"/>
    </row>
    <row r="2725" spans="1:18" s="34" customFormat="1" ht="45" hidden="1" customHeight="1" outlineLevel="4" x14ac:dyDescent="0.25">
      <c r="A2725" s="110">
        <v>12</v>
      </c>
      <c r="B2725" s="121" t="s">
        <v>3558</v>
      </c>
      <c r="C2725" s="106" t="s">
        <v>2408</v>
      </c>
      <c r="D2725" s="122">
        <v>5</v>
      </c>
      <c r="E2725" s="110" t="s">
        <v>724</v>
      </c>
      <c r="F2725" s="122">
        <v>9748.82</v>
      </c>
      <c r="G2725" s="122">
        <v>9745</v>
      </c>
      <c r="H2725" s="122">
        <v>3.819999999999709</v>
      </c>
      <c r="I2725" s="123">
        <f t="shared" si="136"/>
        <v>3.9199589533090909E-4</v>
      </c>
      <c r="J2725" s="106" t="s">
        <v>3571</v>
      </c>
      <c r="K2725" s="106" t="s">
        <v>2527</v>
      </c>
      <c r="L2725" s="106" t="s">
        <v>845</v>
      </c>
      <c r="M2725" s="126"/>
      <c r="N2725" s="124">
        <v>43599</v>
      </c>
      <c r="O2725" s="125" t="s">
        <v>4001</v>
      </c>
      <c r="P2725" s="124">
        <v>43830</v>
      </c>
      <c r="Q2725" s="125" t="s">
        <v>3701</v>
      </c>
      <c r="R2725" s="126"/>
    </row>
    <row r="2726" spans="1:18" s="34" customFormat="1" ht="30" hidden="1" customHeight="1" outlineLevel="4" x14ac:dyDescent="0.25">
      <c r="A2726" s="110">
        <v>13</v>
      </c>
      <c r="B2726" s="121" t="s">
        <v>3559</v>
      </c>
      <c r="C2726" s="106" t="s">
        <v>2408</v>
      </c>
      <c r="D2726" s="122">
        <v>8</v>
      </c>
      <c r="E2726" s="110" t="s">
        <v>724</v>
      </c>
      <c r="F2726" s="122">
        <v>15433.6</v>
      </c>
      <c r="G2726" s="122">
        <v>15432</v>
      </c>
      <c r="H2726" s="122">
        <v>1.6000000000003638</v>
      </c>
      <c r="I2726" s="123">
        <f t="shared" si="136"/>
        <v>1.0368066355627034E-4</v>
      </c>
      <c r="J2726" s="106" t="s">
        <v>3571</v>
      </c>
      <c r="K2726" s="106" t="s">
        <v>2527</v>
      </c>
      <c r="L2726" s="106" t="s">
        <v>845</v>
      </c>
      <c r="M2726" s="126"/>
      <c r="N2726" s="124">
        <v>43599</v>
      </c>
      <c r="O2726" s="125" t="s">
        <v>4001</v>
      </c>
      <c r="P2726" s="124">
        <v>43830</v>
      </c>
      <c r="Q2726" s="125" t="s">
        <v>3701</v>
      </c>
      <c r="R2726" s="126"/>
    </row>
    <row r="2727" spans="1:18" s="36" customFormat="1" ht="30" hidden="1" customHeight="1" outlineLevel="4" x14ac:dyDescent="0.25">
      <c r="A2727" s="106">
        <v>14</v>
      </c>
      <c r="B2727" s="106" t="s">
        <v>3560</v>
      </c>
      <c r="C2727" s="106" t="s">
        <v>2408</v>
      </c>
      <c r="D2727" s="127">
        <v>535</v>
      </c>
      <c r="E2727" s="110" t="s">
        <v>724</v>
      </c>
      <c r="F2727" s="127">
        <v>2109612</v>
      </c>
      <c r="G2727" s="127">
        <v>2060285</v>
      </c>
      <c r="H2727" s="127">
        <v>49327</v>
      </c>
      <c r="I2727" s="131">
        <f t="shared" si="136"/>
        <v>2.3941833290054532E-2</v>
      </c>
      <c r="J2727" s="106" t="s">
        <v>3572</v>
      </c>
      <c r="K2727" s="106" t="s">
        <v>3350</v>
      </c>
      <c r="L2727" s="106" t="s">
        <v>845</v>
      </c>
      <c r="M2727" s="125"/>
      <c r="N2727" s="124">
        <v>43584</v>
      </c>
      <c r="O2727" s="125" t="s">
        <v>3980</v>
      </c>
      <c r="P2727" s="124">
        <v>43830</v>
      </c>
      <c r="Q2727" s="125" t="s">
        <v>3701</v>
      </c>
      <c r="R2727" s="125"/>
    </row>
    <row r="2728" spans="1:18" s="34" customFormat="1" ht="30" hidden="1" customHeight="1" outlineLevel="4" x14ac:dyDescent="0.25">
      <c r="A2728" s="110">
        <v>15</v>
      </c>
      <c r="B2728" s="121" t="s">
        <v>3561</v>
      </c>
      <c r="C2728" s="106" t="s">
        <v>2408</v>
      </c>
      <c r="D2728" s="122">
        <v>44</v>
      </c>
      <c r="E2728" s="110" t="s">
        <v>724</v>
      </c>
      <c r="F2728" s="122">
        <v>243927.2</v>
      </c>
      <c r="G2728" s="122">
        <v>228800</v>
      </c>
      <c r="H2728" s="122">
        <v>15127.200000000012</v>
      </c>
      <c r="I2728" s="123">
        <f t="shared" si="136"/>
        <v>6.6115384615384673E-2</v>
      </c>
      <c r="J2728" s="106" t="s">
        <v>3571</v>
      </c>
      <c r="K2728" s="106" t="s">
        <v>2527</v>
      </c>
      <c r="L2728" s="106" t="s">
        <v>845</v>
      </c>
      <c r="M2728" s="126"/>
      <c r="N2728" s="124">
        <v>43599</v>
      </c>
      <c r="O2728" s="125" t="s">
        <v>4001</v>
      </c>
      <c r="P2728" s="124">
        <v>43830</v>
      </c>
      <c r="Q2728" s="125" t="s">
        <v>3701</v>
      </c>
      <c r="R2728" s="126"/>
    </row>
    <row r="2729" spans="1:18" s="34" customFormat="1" ht="30" hidden="1" customHeight="1" outlineLevel="4" x14ac:dyDescent="0.25">
      <c r="A2729" s="110">
        <v>16</v>
      </c>
      <c r="B2729" s="121" t="s">
        <v>3562</v>
      </c>
      <c r="C2729" s="106" t="s">
        <v>2408</v>
      </c>
      <c r="D2729" s="122">
        <v>3</v>
      </c>
      <c r="E2729" s="110" t="s">
        <v>4238</v>
      </c>
      <c r="F2729" s="122">
        <v>69960.000000000015</v>
      </c>
      <c r="G2729" s="122">
        <v>69960</v>
      </c>
      <c r="H2729" s="122">
        <v>0</v>
      </c>
      <c r="I2729" s="123">
        <f t="shared" si="136"/>
        <v>0</v>
      </c>
      <c r="J2729" s="106" t="s">
        <v>3571</v>
      </c>
      <c r="K2729" s="106" t="s">
        <v>2527</v>
      </c>
      <c r="L2729" s="106" t="s">
        <v>845</v>
      </c>
      <c r="M2729" s="126"/>
      <c r="N2729" s="124">
        <v>43599</v>
      </c>
      <c r="O2729" s="125" t="s">
        <v>4001</v>
      </c>
      <c r="P2729" s="124">
        <v>43830</v>
      </c>
      <c r="Q2729" s="125" t="s">
        <v>3701</v>
      </c>
      <c r="R2729" s="126"/>
    </row>
    <row r="2730" spans="1:18" s="34" customFormat="1" ht="30" hidden="1" customHeight="1" outlineLevel="4" x14ac:dyDescent="0.25">
      <c r="A2730" s="110">
        <v>17</v>
      </c>
      <c r="B2730" s="121" t="s">
        <v>3563</v>
      </c>
      <c r="C2730" s="106" t="s">
        <v>2408</v>
      </c>
      <c r="D2730" s="122">
        <v>3</v>
      </c>
      <c r="E2730" s="110" t="s">
        <v>4238</v>
      </c>
      <c r="F2730" s="122">
        <v>41340</v>
      </c>
      <c r="G2730" s="122">
        <v>41340</v>
      </c>
      <c r="H2730" s="122">
        <v>0</v>
      </c>
      <c r="I2730" s="123">
        <f t="shared" si="136"/>
        <v>0</v>
      </c>
      <c r="J2730" s="106" t="s">
        <v>3571</v>
      </c>
      <c r="K2730" s="106" t="s">
        <v>2527</v>
      </c>
      <c r="L2730" s="106" t="s">
        <v>845</v>
      </c>
      <c r="M2730" s="126"/>
      <c r="N2730" s="124">
        <v>43599</v>
      </c>
      <c r="O2730" s="125" t="s">
        <v>4001</v>
      </c>
      <c r="P2730" s="124">
        <v>43830</v>
      </c>
      <c r="Q2730" s="125" t="s">
        <v>3701</v>
      </c>
      <c r="R2730" s="126"/>
    </row>
    <row r="2731" spans="1:18" s="34" customFormat="1" ht="45" hidden="1" customHeight="1" outlineLevel="4" x14ac:dyDescent="0.25">
      <c r="A2731" s="110">
        <v>18</v>
      </c>
      <c r="B2731" s="121" t="s">
        <v>3552</v>
      </c>
      <c r="C2731" s="106" t="s">
        <v>2408</v>
      </c>
      <c r="D2731" s="122">
        <v>1</v>
      </c>
      <c r="E2731" s="110" t="s">
        <v>724</v>
      </c>
      <c r="F2731" s="122">
        <v>4240</v>
      </c>
      <c r="G2731" s="122">
        <v>4240</v>
      </c>
      <c r="H2731" s="122">
        <v>0</v>
      </c>
      <c r="I2731" s="123">
        <f t="shared" si="136"/>
        <v>0</v>
      </c>
      <c r="J2731" s="106" t="s">
        <v>3571</v>
      </c>
      <c r="K2731" s="106" t="s">
        <v>2527</v>
      </c>
      <c r="L2731" s="106" t="s">
        <v>845</v>
      </c>
      <c r="M2731" s="126"/>
      <c r="N2731" s="124">
        <v>43599</v>
      </c>
      <c r="O2731" s="125" t="s">
        <v>4001</v>
      </c>
      <c r="P2731" s="124">
        <v>43830</v>
      </c>
      <c r="Q2731" s="125" t="s">
        <v>3701</v>
      </c>
      <c r="R2731" s="126"/>
    </row>
    <row r="2732" spans="1:18" s="34" customFormat="1" ht="75" hidden="1" customHeight="1" outlineLevel="4" x14ac:dyDescent="0.25">
      <c r="A2732" s="110">
        <v>19</v>
      </c>
      <c r="B2732" s="121" t="s">
        <v>3564</v>
      </c>
      <c r="C2732" s="106" t="s">
        <v>2408</v>
      </c>
      <c r="D2732" s="122">
        <v>8</v>
      </c>
      <c r="E2732" s="110" t="s">
        <v>724</v>
      </c>
      <c r="F2732" s="122">
        <v>40704.000000000007</v>
      </c>
      <c r="G2732" s="122">
        <v>40704</v>
      </c>
      <c r="H2732" s="122">
        <v>0</v>
      </c>
      <c r="I2732" s="123">
        <f t="shared" si="136"/>
        <v>0</v>
      </c>
      <c r="J2732" s="106" t="s">
        <v>3571</v>
      </c>
      <c r="K2732" s="106" t="s">
        <v>2527</v>
      </c>
      <c r="L2732" s="106" t="s">
        <v>845</v>
      </c>
      <c r="M2732" s="126"/>
      <c r="N2732" s="124">
        <v>43599</v>
      </c>
      <c r="O2732" s="125" t="s">
        <v>4001</v>
      </c>
      <c r="P2732" s="124">
        <v>43830</v>
      </c>
      <c r="Q2732" s="125" t="s">
        <v>3701</v>
      </c>
      <c r="R2732" s="126"/>
    </row>
    <row r="2733" spans="1:18" s="34" customFormat="1" ht="30" hidden="1" customHeight="1" outlineLevel="4" x14ac:dyDescent="0.25">
      <c r="A2733" s="110">
        <v>20</v>
      </c>
      <c r="B2733" s="121" t="s">
        <v>3565</v>
      </c>
      <c r="C2733" s="106" t="s">
        <v>2408</v>
      </c>
      <c r="D2733" s="122">
        <v>4</v>
      </c>
      <c r="E2733" s="110" t="s">
        <v>4237</v>
      </c>
      <c r="F2733" s="122">
        <v>13992.000000000002</v>
      </c>
      <c r="G2733" s="122">
        <v>13992</v>
      </c>
      <c r="H2733" s="122">
        <v>0</v>
      </c>
      <c r="I2733" s="123">
        <f t="shared" si="136"/>
        <v>0</v>
      </c>
      <c r="J2733" s="106" t="s">
        <v>3570</v>
      </c>
      <c r="K2733" s="106" t="s">
        <v>2527</v>
      </c>
      <c r="L2733" s="106" t="s">
        <v>845</v>
      </c>
      <c r="M2733" s="126"/>
      <c r="N2733" s="124">
        <v>43585</v>
      </c>
      <c r="O2733" s="125" t="s">
        <v>3981</v>
      </c>
      <c r="P2733" s="124">
        <v>43830</v>
      </c>
      <c r="Q2733" s="125" t="s">
        <v>3701</v>
      </c>
      <c r="R2733" s="126"/>
    </row>
    <row r="2734" spans="1:18" s="34" customFormat="1" ht="30" hidden="1" customHeight="1" outlineLevel="4" x14ac:dyDescent="0.25">
      <c r="A2734" s="110">
        <v>21</v>
      </c>
      <c r="B2734" s="121" t="s">
        <v>3566</v>
      </c>
      <c r="C2734" s="106" t="s">
        <v>2408</v>
      </c>
      <c r="D2734" s="122">
        <v>2</v>
      </c>
      <c r="E2734" s="110" t="s">
        <v>724</v>
      </c>
      <c r="F2734" s="122">
        <v>9158.4</v>
      </c>
      <c r="G2734" s="122">
        <v>9000</v>
      </c>
      <c r="H2734" s="122">
        <v>158.39999999999964</v>
      </c>
      <c r="I2734" s="123">
        <f t="shared" si="136"/>
        <v>1.7599999999999959E-2</v>
      </c>
      <c r="J2734" s="106" t="s">
        <v>3570</v>
      </c>
      <c r="K2734" s="106" t="s">
        <v>2527</v>
      </c>
      <c r="L2734" s="106" t="s">
        <v>845</v>
      </c>
      <c r="M2734" s="126"/>
      <c r="N2734" s="124">
        <v>43585</v>
      </c>
      <c r="O2734" s="125" t="s">
        <v>3981</v>
      </c>
      <c r="P2734" s="124">
        <v>43830</v>
      </c>
      <c r="Q2734" s="125" t="s">
        <v>3701</v>
      </c>
      <c r="R2734" s="126"/>
    </row>
    <row r="2735" spans="1:18" ht="15" customHeight="1" outlineLevel="3" collapsed="1" x14ac:dyDescent="0.25">
      <c r="A2735" s="405" t="s">
        <v>3567</v>
      </c>
      <c r="B2735" s="406"/>
      <c r="C2735" s="407"/>
      <c r="D2735" s="142">
        <f>SUM(D2714:D2734)</f>
        <v>798</v>
      </c>
      <c r="E2735" s="88"/>
      <c r="F2735" s="142">
        <f>SUM(F2714:F2734)</f>
        <v>4313656.2200000016</v>
      </c>
      <c r="G2735" s="142">
        <f>SUM(G2714:G2734)</f>
        <v>3825571.04</v>
      </c>
      <c r="H2735" s="142">
        <f>SUM(H2714:H2734)</f>
        <v>67313.940000000061</v>
      </c>
      <c r="I2735" s="143">
        <f>H2735/G2735</f>
        <v>1.75957887845157E-2</v>
      </c>
      <c r="J2735" s="88"/>
      <c r="K2735" s="88"/>
      <c r="L2735" s="88"/>
      <c r="M2735" s="59"/>
    </row>
    <row r="2736" spans="1:18" ht="15" customHeight="1" outlineLevel="3" x14ac:dyDescent="0.25">
      <c r="A2736" s="52" t="s">
        <v>3586</v>
      </c>
      <c r="B2736" s="414" t="s">
        <v>3587</v>
      </c>
      <c r="C2736" s="415"/>
      <c r="D2736" s="53"/>
      <c r="E2736" s="88"/>
      <c r="F2736" s="88"/>
      <c r="G2736" s="56"/>
      <c r="H2736" s="56"/>
      <c r="I2736" s="88"/>
      <c r="J2736" s="88"/>
      <c r="K2736" s="88"/>
      <c r="L2736" s="88"/>
      <c r="M2736" s="59"/>
    </row>
    <row r="2737" spans="1:18" ht="45" customHeight="1" outlineLevel="4" x14ac:dyDescent="0.25">
      <c r="A2737" s="110">
        <v>1</v>
      </c>
      <c r="B2737" s="121" t="s">
        <v>3573</v>
      </c>
      <c r="C2737" s="106" t="s">
        <v>1164</v>
      </c>
      <c r="D2737" s="54">
        <v>5</v>
      </c>
      <c r="E2737" s="53" t="s">
        <v>724</v>
      </c>
      <c r="F2737" s="54">
        <v>1185335</v>
      </c>
      <c r="G2737" s="98"/>
      <c r="H2737" s="98"/>
      <c r="I2737" s="88"/>
      <c r="J2737" s="56"/>
      <c r="K2737" s="56"/>
      <c r="L2737" s="56" t="s">
        <v>845</v>
      </c>
      <c r="M2737" s="59"/>
    </row>
    <row r="2738" spans="1:18" ht="30" customHeight="1" outlineLevel="4" x14ac:dyDescent="0.25">
      <c r="A2738" s="110">
        <v>2</v>
      </c>
      <c r="B2738" s="121" t="s">
        <v>3574</v>
      </c>
      <c r="C2738" s="106" t="s">
        <v>1164</v>
      </c>
      <c r="D2738" s="54">
        <v>1</v>
      </c>
      <c r="E2738" s="53" t="s">
        <v>724</v>
      </c>
      <c r="F2738" s="54">
        <v>625245</v>
      </c>
      <c r="G2738" s="98"/>
      <c r="H2738" s="98"/>
      <c r="I2738" s="88"/>
      <c r="J2738" s="56"/>
      <c r="K2738" s="56"/>
      <c r="L2738" s="56" t="s">
        <v>845</v>
      </c>
      <c r="M2738" s="59"/>
    </row>
    <row r="2739" spans="1:18" ht="30" customHeight="1" outlineLevel="4" x14ac:dyDescent="0.25">
      <c r="A2739" s="110">
        <v>3</v>
      </c>
      <c r="B2739" s="121" t="s">
        <v>3575</v>
      </c>
      <c r="C2739" s="106" t="s">
        <v>1164</v>
      </c>
      <c r="D2739" s="54">
        <v>1</v>
      </c>
      <c r="E2739" s="53" t="s">
        <v>724</v>
      </c>
      <c r="F2739" s="54">
        <v>1667685</v>
      </c>
      <c r="G2739" s="98"/>
      <c r="H2739" s="98"/>
      <c r="I2739" s="88"/>
      <c r="J2739" s="56"/>
      <c r="K2739" s="56"/>
      <c r="L2739" s="56" t="s">
        <v>845</v>
      </c>
      <c r="M2739" s="59"/>
    </row>
    <row r="2740" spans="1:18" ht="45" customHeight="1" outlineLevel="4" x14ac:dyDescent="0.25">
      <c r="A2740" s="110">
        <v>4</v>
      </c>
      <c r="B2740" s="121" t="s">
        <v>3576</v>
      </c>
      <c r="C2740" s="106" t="s">
        <v>1164</v>
      </c>
      <c r="D2740" s="54">
        <v>1</v>
      </c>
      <c r="E2740" s="53" t="s">
        <v>724</v>
      </c>
      <c r="F2740" s="54">
        <v>1000282</v>
      </c>
      <c r="G2740" s="98"/>
      <c r="H2740" s="98"/>
      <c r="I2740" s="88"/>
      <c r="J2740" s="56"/>
      <c r="K2740" s="56"/>
      <c r="L2740" s="56" t="s">
        <v>845</v>
      </c>
      <c r="M2740" s="59"/>
    </row>
    <row r="2741" spans="1:18" s="34" customFormat="1" ht="30" hidden="1" outlineLevel="4" x14ac:dyDescent="0.25">
      <c r="A2741" s="110">
        <v>5</v>
      </c>
      <c r="B2741" s="121" t="s">
        <v>3577</v>
      </c>
      <c r="C2741" s="106" t="s">
        <v>1164</v>
      </c>
      <c r="D2741" s="122">
        <v>2</v>
      </c>
      <c r="E2741" s="110" t="s">
        <v>724</v>
      </c>
      <c r="F2741" s="122">
        <v>532098.19999999995</v>
      </c>
      <c r="G2741" s="127">
        <v>508928.57</v>
      </c>
      <c r="H2741" s="127">
        <f>F2741-G2741</f>
        <v>23169.629999999946</v>
      </c>
      <c r="I2741" s="123">
        <f>H2741/G2741</f>
        <v>4.5526290654108778E-2</v>
      </c>
      <c r="J2741" s="106" t="s">
        <v>4746</v>
      </c>
      <c r="K2741" s="106" t="s">
        <v>4747</v>
      </c>
      <c r="L2741" s="106" t="s">
        <v>845</v>
      </c>
      <c r="M2741" s="126"/>
      <c r="N2741" s="124">
        <v>43634</v>
      </c>
      <c r="O2741" s="125" t="s">
        <v>4748</v>
      </c>
      <c r="P2741" s="125" t="s">
        <v>3964</v>
      </c>
      <c r="Q2741" s="125" t="s">
        <v>3701</v>
      </c>
      <c r="R2741" s="126"/>
    </row>
    <row r="2742" spans="1:18" ht="30" customHeight="1" outlineLevel="4" x14ac:dyDescent="0.25">
      <c r="A2742" s="110">
        <v>6</v>
      </c>
      <c r="B2742" s="121" t="s">
        <v>3578</v>
      </c>
      <c r="C2742" s="106" t="s">
        <v>1164</v>
      </c>
      <c r="D2742" s="54">
        <v>1</v>
      </c>
      <c r="E2742" s="53" t="s">
        <v>724</v>
      </c>
      <c r="F2742" s="54">
        <v>149400</v>
      </c>
      <c r="G2742" s="98"/>
      <c r="H2742" s="98"/>
      <c r="I2742" s="88"/>
      <c r="J2742" s="56"/>
      <c r="K2742" s="56"/>
      <c r="L2742" s="56" t="s">
        <v>845</v>
      </c>
      <c r="M2742" s="59"/>
    </row>
    <row r="2743" spans="1:18" ht="30" customHeight="1" outlineLevel="4" x14ac:dyDescent="0.25">
      <c r="A2743" s="110">
        <v>7</v>
      </c>
      <c r="B2743" s="121" t="s">
        <v>3579</v>
      </c>
      <c r="C2743" s="106" t="s">
        <v>1164</v>
      </c>
      <c r="D2743" s="54">
        <v>1</v>
      </c>
      <c r="E2743" s="53" t="s">
        <v>724</v>
      </c>
      <c r="F2743" s="54">
        <v>131625</v>
      </c>
      <c r="G2743" s="98"/>
      <c r="H2743" s="98"/>
      <c r="I2743" s="88"/>
      <c r="J2743" s="56"/>
      <c r="K2743" s="56"/>
      <c r="L2743" s="56" t="s">
        <v>845</v>
      </c>
      <c r="M2743" s="59"/>
    </row>
    <row r="2744" spans="1:18" ht="30" customHeight="1" outlineLevel="4" x14ac:dyDescent="0.25">
      <c r="A2744" s="110">
        <v>8</v>
      </c>
      <c r="B2744" s="121" t="s">
        <v>3580</v>
      </c>
      <c r="C2744" s="106" t="s">
        <v>1164</v>
      </c>
      <c r="D2744" s="54">
        <v>1</v>
      </c>
      <c r="E2744" s="53" t="s">
        <v>724</v>
      </c>
      <c r="F2744" s="54">
        <v>107850</v>
      </c>
      <c r="G2744" s="98"/>
      <c r="H2744" s="98"/>
      <c r="I2744" s="88"/>
      <c r="J2744" s="56"/>
      <c r="K2744" s="56"/>
      <c r="L2744" s="56" t="s">
        <v>845</v>
      </c>
      <c r="M2744" s="59"/>
    </row>
    <row r="2745" spans="1:18" s="34" customFormat="1" ht="45" hidden="1" customHeight="1" outlineLevel="4" x14ac:dyDescent="0.25">
      <c r="A2745" s="110">
        <v>9</v>
      </c>
      <c r="B2745" s="121" t="s">
        <v>3581</v>
      </c>
      <c r="C2745" s="106" t="s">
        <v>1164</v>
      </c>
      <c r="D2745" s="122">
        <v>3</v>
      </c>
      <c r="E2745" s="110" t="s">
        <v>724</v>
      </c>
      <c r="F2745" s="122">
        <v>7232142.8399999999</v>
      </c>
      <c r="G2745" s="127">
        <v>6900000</v>
      </c>
      <c r="H2745" s="127">
        <f>F2745-G2745</f>
        <v>332142.83999999985</v>
      </c>
      <c r="I2745" s="123">
        <f>H2745/G2745</f>
        <v>4.8136643478260847E-2</v>
      </c>
      <c r="J2745" s="106" t="s">
        <v>4469</v>
      </c>
      <c r="K2745" s="106" t="s">
        <v>4470</v>
      </c>
      <c r="L2745" s="106" t="s">
        <v>845</v>
      </c>
      <c r="M2745" s="126"/>
      <c r="N2745" s="124">
        <v>43622</v>
      </c>
      <c r="O2745" s="125" t="s">
        <v>4471</v>
      </c>
      <c r="P2745" s="125" t="s">
        <v>3964</v>
      </c>
      <c r="Q2745" s="125" t="s">
        <v>3701</v>
      </c>
      <c r="R2745" s="126"/>
    </row>
    <row r="2746" spans="1:18" ht="45" customHeight="1" outlineLevel="4" x14ac:dyDescent="0.25">
      <c r="A2746" s="110">
        <v>10</v>
      </c>
      <c r="B2746" s="121" t="s">
        <v>3582</v>
      </c>
      <c r="C2746" s="106" t="s">
        <v>1135</v>
      </c>
      <c r="D2746" s="54">
        <v>10</v>
      </c>
      <c r="E2746" s="53" t="s">
        <v>724</v>
      </c>
      <c r="F2746" s="54">
        <v>20535714.199999999</v>
      </c>
      <c r="G2746" s="54"/>
      <c r="H2746" s="54"/>
      <c r="I2746" s="88"/>
      <c r="J2746" s="56"/>
      <c r="K2746" s="56"/>
      <c r="L2746" s="56" t="s">
        <v>845</v>
      </c>
      <c r="M2746" s="59"/>
      <c r="N2746" s="99">
        <v>43643</v>
      </c>
      <c r="O2746" s="59"/>
      <c r="P2746" s="59"/>
      <c r="Q2746" s="59"/>
    </row>
    <row r="2747" spans="1:18" ht="30" customHeight="1" outlineLevel="4" x14ac:dyDescent="0.25">
      <c r="A2747" s="110">
        <v>11</v>
      </c>
      <c r="B2747" s="121" t="s">
        <v>3583</v>
      </c>
      <c r="C2747" s="106" t="s">
        <v>1164</v>
      </c>
      <c r="D2747" s="54">
        <v>1</v>
      </c>
      <c r="E2747" s="53" t="s">
        <v>724</v>
      </c>
      <c r="F2747" s="54">
        <v>4275000</v>
      </c>
      <c r="G2747" s="98"/>
      <c r="H2747" s="98"/>
      <c r="I2747" s="88"/>
      <c r="J2747" s="56"/>
      <c r="K2747" s="56"/>
      <c r="L2747" s="56" t="s">
        <v>849</v>
      </c>
      <c r="M2747" s="59"/>
    </row>
    <row r="2748" spans="1:18" ht="30" customHeight="1" outlineLevel="4" x14ac:dyDescent="0.25">
      <c r="A2748" s="110">
        <v>12</v>
      </c>
      <c r="B2748" s="121" t="s">
        <v>3584</v>
      </c>
      <c r="C2748" s="106" t="s">
        <v>2408</v>
      </c>
      <c r="D2748" s="54">
        <v>5</v>
      </c>
      <c r="E2748" s="53" t="s">
        <v>724</v>
      </c>
      <c r="F2748" s="54">
        <v>1250000</v>
      </c>
      <c r="G2748" s="98"/>
      <c r="H2748" s="98"/>
      <c r="I2748" s="88"/>
      <c r="J2748" s="56"/>
      <c r="K2748" s="56"/>
      <c r="L2748" s="56" t="s">
        <v>840</v>
      </c>
      <c r="M2748" s="59"/>
    </row>
    <row r="2749" spans="1:18" ht="30" customHeight="1" outlineLevel="4" x14ac:dyDescent="0.25">
      <c r="A2749" s="110">
        <v>13</v>
      </c>
      <c r="B2749" s="121" t="s">
        <v>3585</v>
      </c>
      <c r="C2749" s="106" t="s">
        <v>2408</v>
      </c>
      <c r="D2749" s="54">
        <v>1</v>
      </c>
      <c r="E2749" s="53" t="s">
        <v>4238</v>
      </c>
      <c r="F2749" s="54">
        <v>170000</v>
      </c>
      <c r="G2749" s="98"/>
      <c r="H2749" s="98"/>
      <c r="I2749" s="88"/>
      <c r="J2749" s="56"/>
      <c r="K2749" s="56"/>
      <c r="L2749" s="56" t="s">
        <v>840</v>
      </c>
      <c r="M2749" s="59"/>
    </row>
    <row r="2750" spans="1:18" ht="47.25" customHeight="1" outlineLevel="4" x14ac:dyDescent="0.25">
      <c r="A2750" s="110">
        <v>14</v>
      </c>
      <c r="B2750" s="173" t="s">
        <v>3647</v>
      </c>
      <c r="C2750" s="106" t="s">
        <v>2408</v>
      </c>
      <c r="D2750" s="54">
        <v>2</v>
      </c>
      <c r="E2750" s="53" t="s">
        <v>724</v>
      </c>
      <c r="F2750" s="54">
        <v>1620000</v>
      </c>
      <c r="G2750" s="54"/>
      <c r="H2750" s="54"/>
      <c r="I2750" s="88"/>
      <c r="J2750" s="56"/>
      <c r="K2750" s="56"/>
      <c r="L2750" s="56" t="s">
        <v>840</v>
      </c>
      <c r="M2750" s="59"/>
      <c r="N2750" s="99">
        <v>43637</v>
      </c>
      <c r="O2750" s="59"/>
      <c r="P2750" s="59"/>
      <c r="Q2750" s="59"/>
    </row>
    <row r="2751" spans="1:18" ht="47.25" customHeight="1" outlineLevel="4" x14ac:dyDescent="0.25">
      <c r="A2751" s="110">
        <v>15</v>
      </c>
      <c r="B2751" s="173" t="s">
        <v>3648</v>
      </c>
      <c r="C2751" s="106" t="s">
        <v>2408</v>
      </c>
      <c r="D2751" s="54">
        <v>2</v>
      </c>
      <c r="E2751" s="53" t="s">
        <v>724</v>
      </c>
      <c r="F2751" s="54">
        <v>1760000</v>
      </c>
      <c r="G2751" s="54"/>
      <c r="H2751" s="54"/>
      <c r="I2751" s="88"/>
      <c r="J2751" s="56"/>
      <c r="K2751" s="56"/>
      <c r="L2751" s="56" t="s">
        <v>840</v>
      </c>
      <c r="M2751" s="59"/>
      <c r="N2751" s="99">
        <v>43637</v>
      </c>
      <c r="O2751" s="59"/>
      <c r="P2751" s="59"/>
      <c r="Q2751" s="59"/>
    </row>
    <row r="2752" spans="1:18" ht="47.25" customHeight="1" outlineLevel="4" x14ac:dyDescent="0.25">
      <c r="A2752" s="110">
        <v>16</v>
      </c>
      <c r="B2752" s="173" t="s">
        <v>3649</v>
      </c>
      <c r="C2752" s="106" t="s">
        <v>2408</v>
      </c>
      <c r="D2752" s="54">
        <v>2</v>
      </c>
      <c r="E2752" s="53" t="s">
        <v>724</v>
      </c>
      <c r="F2752" s="54">
        <v>864000</v>
      </c>
      <c r="G2752" s="54"/>
      <c r="H2752" s="54"/>
      <c r="I2752" s="88"/>
      <c r="J2752" s="56"/>
      <c r="K2752" s="56"/>
      <c r="L2752" s="56" t="s">
        <v>840</v>
      </c>
      <c r="M2752" s="59"/>
      <c r="N2752" s="99">
        <v>43637</v>
      </c>
      <c r="O2752" s="59"/>
      <c r="P2752" s="59"/>
      <c r="Q2752" s="59"/>
    </row>
    <row r="2753" spans="1:18" ht="47.25" customHeight="1" outlineLevel="4" x14ac:dyDescent="0.25">
      <c r="A2753" s="110">
        <v>17</v>
      </c>
      <c r="B2753" s="173" t="s">
        <v>3650</v>
      </c>
      <c r="C2753" s="106" t="s">
        <v>2408</v>
      </c>
      <c r="D2753" s="54">
        <v>2</v>
      </c>
      <c r="E2753" s="53" t="s">
        <v>724</v>
      </c>
      <c r="F2753" s="54">
        <v>864000</v>
      </c>
      <c r="G2753" s="54"/>
      <c r="H2753" s="54"/>
      <c r="I2753" s="88"/>
      <c r="J2753" s="56"/>
      <c r="K2753" s="56"/>
      <c r="L2753" s="56" t="s">
        <v>840</v>
      </c>
      <c r="M2753" s="59"/>
      <c r="N2753" s="99">
        <v>43637</v>
      </c>
      <c r="O2753" s="59"/>
      <c r="P2753" s="59"/>
      <c r="Q2753" s="59"/>
    </row>
    <row r="2754" spans="1:18" ht="47.25" customHeight="1" outlineLevel="4" x14ac:dyDescent="0.25">
      <c r="A2754" s="110">
        <v>18</v>
      </c>
      <c r="B2754" s="173" t="s">
        <v>3651</v>
      </c>
      <c r="C2754" s="106" t="s">
        <v>2408</v>
      </c>
      <c r="D2754" s="54">
        <v>1</v>
      </c>
      <c r="E2754" s="53" t="s">
        <v>724</v>
      </c>
      <c r="F2754" s="54">
        <v>432000</v>
      </c>
      <c r="G2754" s="54"/>
      <c r="H2754" s="54"/>
      <c r="I2754" s="88"/>
      <c r="J2754" s="56"/>
      <c r="K2754" s="56"/>
      <c r="L2754" s="56" t="s">
        <v>840</v>
      </c>
      <c r="M2754" s="59"/>
      <c r="N2754" s="99">
        <v>43637</v>
      </c>
      <c r="O2754" s="59"/>
      <c r="P2754" s="59"/>
      <c r="Q2754" s="59"/>
    </row>
    <row r="2755" spans="1:18" ht="47.25" customHeight="1" outlineLevel="4" x14ac:dyDescent="0.25">
      <c r="A2755" s="110">
        <v>19</v>
      </c>
      <c r="B2755" s="173" t="s">
        <v>3651</v>
      </c>
      <c r="C2755" s="106" t="s">
        <v>2408</v>
      </c>
      <c r="D2755" s="54">
        <v>1</v>
      </c>
      <c r="E2755" s="53" t="s">
        <v>724</v>
      </c>
      <c r="F2755" s="54">
        <v>432000</v>
      </c>
      <c r="G2755" s="54"/>
      <c r="H2755" s="54"/>
      <c r="I2755" s="88"/>
      <c r="J2755" s="56"/>
      <c r="K2755" s="56"/>
      <c r="L2755" s="56" t="s">
        <v>840</v>
      </c>
      <c r="M2755" s="59"/>
      <c r="N2755" s="99">
        <v>43637</v>
      </c>
      <c r="O2755" s="59"/>
      <c r="P2755" s="59"/>
      <c r="Q2755" s="59"/>
    </row>
    <row r="2756" spans="1:18" ht="47.25" customHeight="1" outlineLevel="4" x14ac:dyDescent="0.25">
      <c r="A2756" s="133">
        <v>20</v>
      </c>
      <c r="B2756" s="173" t="s">
        <v>3652</v>
      </c>
      <c r="C2756" s="106" t="s">
        <v>2408</v>
      </c>
      <c r="D2756" s="54">
        <v>1</v>
      </c>
      <c r="E2756" s="53" t="s">
        <v>724</v>
      </c>
      <c r="F2756" s="54">
        <v>432000</v>
      </c>
      <c r="G2756" s="54"/>
      <c r="H2756" s="54"/>
      <c r="I2756" s="88"/>
      <c r="J2756" s="56"/>
      <c r="K2756" s="56"/>
      <c r="L2756" s="56" t="s">
        <v>840</v>
      </c>
      <c r="M2756" s="59"/>
      <c r="N2756" s="99">
        <v>43637</v>
      </c>
      <c r="O2756" s="59"/>
      <c r="P2756" s="59"/>
      <c r="Q2756" s="59"/>
    </row>
    <row r="2757" spans="1:18" ht="47.25" customHeight="1" outlineLevel="4" x14ac:dyDescent="0.25">
      <c r="A2757" s="133">
        <v>21</v>
      </c>
      <c r="B2757" s="173" t="s">
        <v>3652</v>
      </c>
      <c r="C2757" s="106" t="s">
        <v>2408</v>
      </c>
      <c r="D2757" s="54">
        <v>1</v>
      </c>
      <c r="E2757" s="53" t="s">
        <v>724</v>
      </c>
      <c r="F2757" s="54">
        <v>432000</v>
      </c>
      <c r="G2757" s="54"/>
      <c r="H2757" s="54"/>
      <c r="I2757" s="88"/>
      <c r="J2757" s="56"/>
      <c r="K2757" s="56"/>
      <c r="L2757" s="56" t="s">
        <v>840</v>
      </c>
      <c r="M2757" s="59"/>
      <c r="N2757" s="99">
        <v>43637</v>
      </c>
      <c r="O2757" s="59"/>
      <c r="P2757" s="59"/>
      <c r="Q2757" s="59"/>
    </row>
    <row r="2758" spans="1:18" ht="15" customHeight="1" outlineLevel="3" x14ac:dyDescent="0.25">
      <c r="A2758" s="405" t="s">
        <v>3588</v>
      </c>
      <c r="B2758" s="406"/>
      <c r="C2758" s="407"/>
      <c r="D2758" s="142">
        <f>SUM(D2737:D2757)</f>
        <v>45</v>
      </c>
      <c r="E2758" s="142"/>
      <c r="F2758" s="142">
        <f>SUM(F2737:F2757)</f>
        <v>45698377.239999995</v>
      </c>
      <c r="G2758" s="142">
        <f>SUM(G2737:G2757)</f>
        <v>7408928.5700000003</v>
      </c>
      <c r="H2758" s="142">
        <f>SUM(H2737:H2757)</f>
        <v>355312.4699999998</v>
      </c>
      <c r="I2758" s="54"/>
      <c r="J2758" s="88"/>
      <c r="K2758" s="88"/>
      <c r="L2758" s="56"/>
      <c r="M2758" s="59"/>
      <c r="N2758" s="57"/>
    </row>
    <row r="2759" spans="1:18" ht="15" customHeight="1" outlineLevel="2" x14ac:dyDescent="0.25">
      <c r="A2759" s="408" t="s">
        <v>4892</v>
      </c>
      <c r="B2759" s="409"/>
      <c r="C2759" s="410"/>
      <c r="D2759" s="174">
        <f>D1622+D1753+D1771+D1775+D1921+D1982+D2011+D2173+D2209+D2512+D2518+D2712+D2735+D2758</f>
        <v>2969585.96</v>
      </c>
      <c r="E2759" s="174"/>
      <c r="F2759" s="174">
        <f>F1622+F1753+F1771+F1775+F1921+F1982+F2011+F2173+F2209+F2512+F2518+F2712+F2735+F2758</f>
        <v>505918974.35600013</v>
      </c>
      <c r="G2759" s="174">
        <f>G1622+G1753+G1771+G1775+G1921+G1982+G2011+G2173+G2209+G2512+G2518+G2712+G2735+G2758</f>
        <v>294109078.75285715</v>
      </c>
      <c r="H2759" s="174">
        <f>H1622+H1753+H1771+H1775+H1921+H1982+H2011+H2173+H2209+H2512+H2518+H2712+H2735+H2758</f>
        <v>56401897.133142836</v>
      </c>
      <c r="I2759" s="175">
        <f>H2759/G2759</f>
        <v>0.19177203700174766</v>
      </c>
      <c r="J2759" s="157"/>
      <c r="K2759" s="157"/>
      <c r="L2759" s="157"/>
      <c r="M2759" s="59"/>
    </row>
    <row r="2760" spans="1:18" ht="15" customHeight="1" outlineLevel="1" x14ac:dyDescent="0.25">
      <c r="A2760" s="428" t="s">
        <v>3589</v>
      </c>
      <c r="B2760" s="428"/>
      <c r="C2760" s="176"/>
      <c r="D2760" s="177">
        <f>D1614+D2759</f>
        <v>4480986.21</v>
      </c>
      <c r="E2760" s="178"/>
      <c r="F2760" s="177">
        <f>F1614+F2759</f>
        <v>2202328060.1930776</v>
      </c>
      <c r="G2760" s="177">
        <f>G1614+G2759</f>
        <v>1853793369.3935716</v>
      </c>
      <c r="H2760" s="177">
        <f>H1614+H2759</f>
        <v>66841048.46171426</v>
      </c>
      <c r="I2760" s="179">
        <f>H2760/G2760</f>
        <v>3.6056363975225492E-2</v>
      </c>
      <c r="J2760" s="178"/>
      <c r="K2760" s="178"/>
      <c r="L2760" s="178"/>
      <c r="M2760" s="59"/>
    </row>
    <row r="2761" spans="1:18" ht="15" customHeight="1" outlineLevel="1" x14ac:dyDescent="0.25">
      <c r="A2761" s="180">
        <v>1</v>
      </c>
      <c r="B2761" s="181" t="s">
        <v>20</v>
      </c>
      <c r="C2761" s="182"/>
      <c r="D2761" s="182"/>
      <c r="E2761" s="183"/>
      <c r="F2761" s="183"/>
      <c r="G2761" s="184"/>
      <c r="H2761" s="184"/>
      <c r="I2761" s="183"/>
      <c r="J2761" s="183"/>
      <c r="K2761" s="183"/>
      <c r="L2761" s="183"/>
      <c r="M2761" s="59"/>
    </row>
    <row r="2762" spans="1:18" s="35" customFormat="1" ht="90" hidden="1" customHeight="1" outlineLevel="2" x14ac:dyDescent="0.25">
      <c r="A2762" s="67"/>
      <c r="B2762" s="22" t="s">
        <v>3591</v>
      </c>
      <c r="C2762" s="22" t="s">
        <v>1123</v>
      </c>
      <c r="D2762" s="70">
        <v>1</v>
      </c>
      <c r="E2762" s="70" t="s">
        <v>938</v>
      </c>
      <c r="F2762" s="71">
        <v>2249285.71</v>
      </c>
      <c r="G2762" s="185">
        <v>1974300</v>
      </c>
      <c r="H2762" s="122">
        <v>10607.079999999998</v>
      </c>
      <c r="I2762" s="123">
        <f t="shared" ref="I2762" si="137">H2762/G2762</f>
        <v>5.3725776224484616E-3</v>
      </c>
      <c r="J2762" s="106" t="s">
        <v>4332</v>
      </c>
      <c r="K2762" s="106" t="s">
        <v>4333</v>
      </c>
      <c r="L2762" s="106" t="s">
        <v>842</v>
      </c>
      <c r="M2762" s="59"/>
      <c r="N2762" s="57">
        <v>43551</v>
      </c>
      <c r="O2762" s="58" t="s">
        <v>4334</v>
      </c>
      <c r="P2762" s="58" t="s">
        <v>3964</v>
      </c>
      <c r="Q2762" s="58" t="s">
        <v>3940</v>
      </c>
      <c r="R2762" s="59"/>
    </row>
    <row r="2763" spans="1:18" ht="15" customHeight="1" outlineLevel="1" collapsed="1" x14ac:dyDescent="0.25">
      <c r="A2763" s="421" t="s">
        <v>4893</v>
      </c>
      <c r="B2763" s="421"/>
      <c r="C2763" s="182"/>
      <c r="D2763" s="186">
        <f>D2762</f>
        <v>1</v>
      </c>
      <c r="E2763" s="183"/>
      <c r="F2763" s="186">
        <f>F2762</f>
        <v>2249285.71</v>
      </c>
      <c r="G2763" s="186">
        <f>G2762</f>
        <v>1974300</v>
      </c>
      <c r="H2763" s="186">
        <f>H2762</f>
        <v>10607.079999999998</v>
      </c>
      <c r="I2763" s="183"/>
      <c r="J2763" s="183"/>
      <c r="K2763" s="183"/>
      <c r="L2763" s="183"/>
      <c r="M2763" s="59"/>
    </row>
    <row r="2764" spans="1:18" ht="15" customHeight="1" outlineLevel="1" x14ac:dyDescent="0.25">
      <c r="A2764" s="187">
        <v>1</v>
      </c>
      <c r="B2764" s="188" t="s">
        <v>22</v>
      </c>
      <c r="C2764" s="189"/>
      <c r="D2764" s="189"/>
      <c r="E2764" s="190"/>
      <c r="F2764" s="190"/>
      <c r="G2764" s="191"/>
      <c r="H2764" s="191"/>
      <c r="I2764" s="190"/>
      <c r="J2764" s="190"/>
      <c r="K2764" s="190"/>
      <c r="L2764" s="190"/>
      <c r="M2764" s="59"/>
    </row>
    <row r="2765" spans="1:18" s="333" customFormat="1" ht="15" customHeight="1" outlineLevel="2" x14ac:dyDescent="0.25">
      <c r="A2765" s="67" t="s">
        <v>1119</v>
      </c>
      <c r="B2765" s="330" t="s">
        <v>3592</v>
      </c>
      <c r="C2765" s="70"/>
      <c r="D2765" s="70"/>
      <c r="E2765" s="194"/>
      <c r="F2765" s="194"/>
      <c r="G2765" s="74"/>
      <c r="H2765" s="74"/>
      <c r="I2765" s="194"/>
      <c r="J2765" s="194"/>
      <c r="K2765" s="194"/>
      <c r="L2765" s="194"/>
      <c r="M2765" s="331"/>
      <c r="N2765" s="332"/>
      <c r="O2765" s="332"/>
      <c r="P2765" s="332"/>
      <c r="Q2765" s="332"/>
      <c r="R2765" s="331"/>
    </row>
    <row r="2766" spans="1:18" s="338" customFormat="1" ht="45" hidden="1" customHeight="1" outlineLevel="3" x14ac:dyDescent="0.25">
      <c r="A2766" s="133">
        <v>1</v>
      </c>
      <c r="B2766" s="145" t="s">
        <v>3593</v>
      </c>
      <c r="C2766" s="165" t="s">
        <v>1164</v>
      </c>
      <c r="D2766" s="133">
        <v>1</v>
      </c>
      <c r="E2766" s="133" t="s">
        <v>1079</v>
      </c>
      <c r="F2766" s="149">
        <v>7795666</v>
      </c>
      <c r="G2766" s="149">
        <v>7795666</v>
      </c>
      <c r="H2766" s="149">
        <v>0</v>
      </c>
      <c r="I2766" s="166">
        <f>H2766/G2766</f>
        <v>0</v>
      </c>
      <c r="J2766" s="165" t="s">
        <v>3597</v>
      </c>
      <c r="K2766" s="165" t="s">
        <v>3598</v>
      </c>
      <c r="L2766" s="165" t="s">
        <v>842</v>
      </c>
      <c r="M2766" s="334" t="s">
        <v>4760</v>
      </c>
      <c r="N2766" s="335">
        <v>43458</v>
      </c>
      <c r="O2766" s="336" t="s">
        <v>4187</v>
      </c>
      <c r="P2766" s="335">
        <v>43830</v>
      </c>
      <c r="Q2766" s="336" t="s">
        <v>3664</v>
      </c>
      <c r="R2766" s="337"/>
    </row>
    <row r="2767" spans="1:18" s="338" customFormat="1" ht="45" hidden="1" customHeight="1" outlineLevel="3" x14ac:dyDescent="0.25">
      <c r="A2767" s="133">
        <v>2</v>
      </c>
      <c r="B2767" s="145" t="s">
        <v>3594</v>
      </c>
      <c r="C2767" s="165" t="s">
        <v>1164</v>
      </c>
      <c r="D2767" s="133">
        <v>1</v>
      </c>
      <c r="E2767" s="133" t="s">
        <v>1079</v>
      </c>
      <c r="F2767" s="149">
        <v>16681</v>
      </c>
      <c r="G2767" s="149">
        <v>16681</v>
      </c>
      <c r="H2767" s="149">
        <v>0</v>
      </c>
      <c r="I2767" s="166">
        <f t="shared" ref="I2767:I2769" si="138">H2767/G2767</f>
        <v>0</v>
      </c>
      <c r="J2767" s="165" t="s">
        <v>3597</v>
      </c>
      <c r="K2767" s="165" t="s">
        <v>3598</v>
      </c>
      <c r="L2767" s="165" t="s">
        <v>842</v>
      </c>
      <c r="M2767" s="334" t="s">
        <v>4760</v>
      </c>
      <c r="N2767" s="335">
        <v>43458</v>
      </c>
      <c r="O2767" s="336" t="s">
        <v>4187</v>
      </c>
      <c r="P2767" s="335">
        <v>43830</v>
      </c>
      <c r="Q2767" s="336" t="s">
        <v>3664</v>
      </c>
      <c r="R2767" s="337"/>
    </row>
    <row r="2768" spans="1:18" s="338" customFormat="1" ht="45" hidden="1" customHeight="1" outlineLevel="3" x14ac:dyDescent="0.25">
      <c r="A2768" s="133">
        <v>3</v>
      </c>
      <c r="B2768" s="145" t="s">
        <v>3595</v>
      </c>
      <c r="C2768" s="165" t="s">
        <v>1164</v>
      </c>
      <c r="D2768" s="133">
        <v>1</v>
      </c>
      <c r="E2768" s="133" t="s">
        <v>1079</v>
      </c>
      <c r="F2768" s="149">
        <v>142621</v>
      </c>
      <c r="G2768" s="149">
        <v>142621</v>
      </c>
      <c r="H2768" s="149">
        <v>0</v>
      </c>
      <c r="I2768" s="166">
        <f t="shared" si="138"/>
        <v>0</v>
      </c>
      <c r="J2768" s="165" t="s">
        <v>3597</v>
      </c>
      <c r="K2768" s="165" t="s">
        <v>3598</v>
      </c>
      <c r="L2768" s="165" t="s">
        <v>842</v>
      </c>
      <c r="M2768" s="334" t="s">
        <v>4760</v>
      </c>
      <c r="N2768" s="335">
        <v>43458</v>
      </c>
      <c r="O2768" s="336" t="s">
        <v>4187</v>
      </c>
      <c r="P2768" s="335">
        <v>43830</v>
      </c>
      <c r="Q2768" s="336" t="s">
        <v>3664</v>
      </c>
      <c r="R2768" s="337"/>
    </row>
    <row r="2769" spans="1:18" s="333" customFormat="1" ht="15" customHeight="1" outlineLevel="2" collapsed="1" x14ac:dyDescent="0.25">
      <c r="A2769" s="411" t="s">
        <v>3596</v>
      </c>
      <c r="B2769" s="412"/>
      <c r="C2769" s="413"/>
      <c r="D2769" s="67">
        <f>SUM(D2766:D2768)</f>
        <v>3</v>
      </c>
      <c r="E2769" s="194"/>
      <c r="F2769" s="172">
        <f>SUM(F2766:F2768)</f>
        <v>7954968</v>
      </c>
      <c r="G2769" s="172">
        <f>SUM(G2766:G2768)</f>
        <v>7954968</v>
      </c>
      <c r="H2769" s="172">
        <f>SUM(H2766:H2768)</f>
        <v>0</v>
      </c>
      <c r="I2769" s="339">
        <f t="shared" si="138"/>
        <v>0</v>
      </c>
      <c r="J2769" s="194"/>
      <c r="K2769" s="194"/>
      <c r="L2769" s="194"/>
      <c r="M2769" s="331"/>
      <c r="N2769" s="332"/>
      <c r="O2769" s="332"/>
      <c r="P2769" s="332"/>
      <c r="Q2769" s="332"/>
      <c r="R2769" s="331"/>
    </row>
    <row r="2770" spans="1:18" s="333" customFormat="1" ht="15" customHeight="1" outlineLevel="2" x14ac:dyDescent="0.25">
      <c r="A2770" s="67" t="s">
        <v>2388</v>
      </c>
      <c r="B2770" s="330" t="s">
        <v>3599</v>
      </c>
      <c r="C2770" s="70"/>
      <c r="D2770" s="70"/>
      <c r="E2770" s="194"/>
      <c r="F2770" s="194"/>
      <c r="G2770" s="74"/>
      <c r="H2770" s="74"/>
      <c r="I2770" s="194"/>
      <c r="J2770" s="194"/>
      <c r="K2770" s="194"/>
      <c r="L2770" s="194"/>
      <c r="M2770" s="331"/>
      <c r="N2770" s="332"/>
      <c r="O2770" s="332"/>
      <c r="P2770" s="332"/>
      <c r="Q2770" s="332"/>
      <c r="R2770" s="331"/>
    </row>
    <row r="2771" spans="1:18" s="333" customFormat="1" ht="45" customHeight="1" outlineLevel="3" x14ac:dyDescent="0.25">
      <c r="A2771" s="133">
        <v>1</v>
      </c>
      <c r="B2771" s="245" t="s">
        <v>3600</v>
      </c>
      <c r="C2771" s="69" t="s">
        <v>3603</v>
      </c>
      <c r="D2771" s="71">
        <v>1</v>
      </c>
      <c r="E2771" s="71" t="s">
        <v>1079</v>
      </c>
      <c r="F2771" s="71">
        <v>19023278.57</v>
      </c>
      <c r="G2771" s="192"/>
      <c r="H2771" s="192"/>
      <c r="I2771" s="193" t="e">
        <f>H2771/G2771</f>
        <v>#DIV/0!</v>
      </c>
      <c r="J2771" s="74"/>
      <c r="K2771" s="74"/>
      <c r="L2771" s="74"/>
      <c r="M2771" s="331"/>
      <c r="N2771" s="332"/>
      <c r="O2771" s="332"/>
      <c r="P2771" s="332"/>
      <c r="Q2771" s="332"/>
      <c r="R2771" s="331"/>
    </row>
    <row r="2772" spans="1:18" s="341" customFormat="1" ht="45" hidden="1" customHeight="1" outlineLevel="3" x14ac:dyDescent="0.25">
      <c r="A2772" s="133">
        <v>2</v>
      </c>
      <c r="B2772" s="245" t="s">
        <v>3601</v>
      </c>
      <c r="C2772" s="69" t="s">
        <v>1135</v>
      </c>
      <c r="D2772" s="71">
        <v>1</v>
      </c>
      <c r="E2772" s="71" t="s">
        <v>1079</v>
      </c>
      <c r="F2772" s="71">
        <v>163337424.28</v>
      </c>
      <c r="G2772" s="71">
        <v>154998368</v>
      </c>
      <c r="H2772" s="71">
        <v>8339056.2800000012</v>
      </c>
      <c r="I2772" s="193">
        <f>H2772/G2772</f>
        <v>5.3800929568497143E-2</v>
      </c>
      <c r="J2772" s="74" t="s">
        <v>3604</v>
      </c>
      <c r="K2772" s="74" t="s">
        <v>3605</v>
      </c>
      <c r="L2772" s="74" t="s">
        <v>840</v>
      </c>
      <c r="M2772" s="331"/>
      <c r="N2772" s="340">
        <v>43559</v>
      </c>
      <c r="O2772" s="332" t="s">
        <v>4265</v>
      </c>
      <c r="P2772" s="332" t="s">
        <v>3964</v>
      </c>
      <c r="Q2772" s="332" t="s">
        <v>3670</v>
      </c>
      <c r="R2772" s="331"/>
    </row>
    <row r="2773" spans="1:18" s="341" customFormat="1" ht="45" hidden="1" customHeight="1" outlineLevel="3" x14ac:dyDescent="0.25">
      <c r="A2773" s="133">
        <v>3</v>
      </c>
      <c r="B2773" s="245" t="s">
        <v>4511</v>
      </c>
      <c r="C2773" s="69" t="s">
        <v>1135</v>
      </c>
      <c r="D2773" s="71">
        <v>1</v>
      </c>
      <c r="E2773" s="71" t="s">
        <v>1079</v>
      </c>
      <c r="F2773" s="71">
        <v>73755160</v>
      </c>
      <c r="G2773" s="71">
        <v>73755160</v>
      </c>
      <c r="H2773" s="71">
        <v>8339056.2800000012</v>
      </c>
      <c r="I2773" s="193">
        <f>H2773/G2773</f>
        <v>0.11306403890927769</v>
      </c>
      <c r="J2773" s="74" t="s">
        <v>3604</v>
      </c>
      <c r="K2773" s="74" t="s">
        <v>3605</v>
      </c>
      <c r="L2773" s="74" t="s">
        <v>877</v>
      </c>
      <c r="M2773" s="331"/>
      <c r="N2773" s="340">
        <v>43130</v>
      </c>
      <c r="O2773" s="332" t="s">
        <v>4488</v>
      </c>
      <c r="P2773" s="332" t="s">
        <v>3964</v>
      </c>
      <c r="Q2773" s="332" t="s">
        <v>4512</v>
      </c>
      <c r="R2773" s="331"/>
    </row>
    <row r="2774" spans="1:18" s="341" customFormat="1" ht="45" hidden="1" customHeight="1" outlineLevel="3" x14ac:dyDescent="0.25">
      <c r="A2774" s="133">
        <v>4</v>
      </c>
      <c r="B2774" s="245" t="s">
        <v>3602</v>
      </c>
      <c r="C2774" s="69" t="s">
        <v>1135</v>
      </c>
      <c r="D2774" s="71">
        <v>1</v>
      </c>
      <c r="E2774" s="71" t="s">
        <v>1079</v>
      </c>
      <c r="F2774" s="71">
        <v>116622600</v>
      </c>
      <c r="G2774" s="71">
        <v>85823230</v>
      </c>
      <c r="H2774" s="71">
        <f>F2774-G2774</f>
        <v>30799370</v>
      </c>
      <c r="I2774" s="193">
        <f>H2774/G2774</f>
        <v>0.35886985376802993</v>
      </c>
      <c r="J2774" s="74" t="s">
        <v>3606</v>
      </c>
      <c r="K2774" s="74" t="s">
        <v>3607</v>
      </c>
      <c r="L2774" s="74" t="s">
        <v>845</v>
      </c>
      <c r="M2774" s="331"/>
      <c r="N2774" s="340">
        <v>43567</v>
      </c>
      <c r="O2774" s="332" t="s">
        <v>4362</v>
      </c>
      <c r="P2774" s="332" t="s">
        <v>3964</v>
      </c>
      <c r="Q2774" s="332" t="s">
        <v>3701</v>
      </c>
      <c r="R2774" s="331"/>
    </row>
    <row r="2775" spans="1:18" s="333" customFormat="1" ht="15" customHeight="1" outlineLevel="2" collapsed="1" x14ac:dyDescent="0.25">
      <c r="A2775" s="405" t="s">
        <v>4765</v>
      </c>
      <c r="B2775" s="406"/>
      <c r="C2775" s="407"/>
      <c r="D2775" s="172">
        <f>SUM(D2771:D2774)</f>
        <v>4</v>
      </c>
      <c r="E2775" s="194"/>
      <c r="F2775" s="172">
        <f>SUM(F2771:F2774)</f>
        <v>372738462.85000002</v>
      </c>
      <c r="G2775" s="172">
        <f>SUM(G2771:G2774)</f>
        <v>314576758</v>
      </c>
      <c r="H2775" s="172">
        <f>SUM(H2771:H2774)</f>
        <v>47477482.560000002</v>
      </c>
      <c r="I2775" s="339">
        <f>H2775/G2775</f>
        <v>0.15092495345762322</v>
      </c>
      <c r="J2775" s="194"/>
      <c r="K2775" s="194"/>
      <c r="L2775" s="194"/>
      <c r="M2775" s="331"/>
      <c r="N2775" s="332"/>
      <c r="O2775" s="332"/>
      <c r="P2775" s="332"/>
      <c r="Q2775" s="332"/>
      <c r="R2775" s="331"/>
    </row>
    <row r="2776" spans="1:18" s="333" customFormat="1" ht="15" customHeight="1" outlineLevel="2" x14ac:dyDescent="0.25">
      <c r="A2776" s="67" t="s">
        <v>3609</v>
      </c>
      <c r="B2776" s="330" t="s">
        <v>3608</v>
      </c>
      <c r="C2776" s="70"/>
      <c r="D2776" s="70"/>
      <c r="E2776" s="194"/>
      <c r="F2776" s="194"/>
      <c r="G2776" s="74"/>
      <c r="H2776" s="74"/>
      <c r="I2776" s="194"/>
      <c r="J2776" s="194"/>
      <c r="K2776" s="194"/>
      <c r="L2776" s="194"/>
      <c r="M2776" s="331"/>
      <c r="N2776" s="332"/>
      <c r="O2776" s="332"/>
      <c r="P2776" s="332"/>
      <c r="Q2776" s="332"/>
      <c r="R2776" s="331"/>
    </row>
    <row r="2777" spans="1:18" s="333" customFormat="1" ht="45" customHeight="1" outlineLevel="3" x14ac:dyDescent="0.25">
      <c r="A2777" s="67">
        <v>1</v>
      </c>
      <c r="B2777" s="145" t="s">
        <v>3610</v>
      </c>
      <c r="C2777" s="165" t="s">
        <v>3603</v>
      </c>
      <c r="D2777" s="165">
        <v>1</v>
      </c>
      <c r="E2777" s="165" t="s">
        <v>1079</v>
      </c>
      <c r="F2777" s="150">
        <v>1998214.29</v>
      </c>
      <c r="G2777" s="74"/>
      <c r="H2777" s="74"/>
      <c r="I2777" s="194"/>
      <c r="J2777" s="194"/>
      <c r="K2777" s="194"/>
      <c r="L2777" s="194"/>
      <c r="M2777" s="331"/>
      <c r="N2777" s="332"/>
      <c r="O2777" s="332"/>
      <c r="P2777" s="332"/>
      <c r="Q2777" s="332"/>
      <c r="R2777" s="331"/>
    </row>
    <row r="2778" spans="1:18" s="338" customFormat="1" ht="45" hidden="1" customHeight="1" outlineLevel="3" x14ac:dyDescent="0.25">
      <c r="A2778" s="67">
        <v>2</v>
      </c>
      <c r="B2778" s="145" t="s">
        <v>4516</v>
      </c>
      <c r="C2778" s="165" t="s">
        <v>1135</v>
      </c>
      <c r="D2778" s="165">
        <v>1</v>
      </c>
      <c r="E2778" s="165" t="s">
        <v>1079</v>
      </c>
      <c r="F2778" s="150">
        <v>31749692</v>
      </c>
      <c r="G2778" s="150">
        <v>31749692</v>
      </c>
      <c r="H2778" s="149">
        <f>F2778-G2778</f>
        <v>0</v>
      </c>
      <c r="I2778" s="166">
        <f>H2778/G2778</f>
        <v>0</v>
      </c>
      <c r="J2778" s="195" t="s">
        <v>4517</v>
      </c>
      <c r="K2778" s="195" t="s">
        <v>4518</v>
      </c>
      <c r="L2778" s="195" t="s">
        <v>877</v>
      </c>
      <c r="M2778" s="334" t="s">
        <v>4760</v>
      </c>
      <c r="N2778" s="335">
        <v>43133</v>
      </c>
      <c r="O2778" s="336" t="s">
        <v>4519</v>
      </c>
      <c r="P2778" s="332" t="s">
        <v>3964</v>
      </c>
      <c r="Q2778" s="336" t="s">
        <v>4520</v>
      </c>
      <c r="R2778" s="337"/>
    </row>
    <row r="2779" spans="1:18" s="333" customFormat="1" ht="15" customHeight="1" outlineLevel="2" collapsed="1" x14ac:dyDescent="0.25">
      <c r="A2779" s="414" t="s">
        <v>4766</v>
      </c>
      <c r="B2779" s="415"/>
      <c r="C2779" s="70"/>
      <c r="D2779" s="172">
        <f>D2777+D2778</f>
        <v>2</v>
      </c>
      <c r="E2779" s="194"/>
      <c r="F2779" s="172">
        <f>F2777+F2778</f>
        <v>33747906.289999999</v>
      </c>
      <c r="G2779" s="172">
        <f>G2777+G2778</f>
        <v>31749692</v>
      </c>
      <c r="H2779" s="172">
        <f>H2777+H2778</f>
        <v>0</v>
      </c>
      <c r="I2779" s="194"/>
      <c r="J2779" s="194"/>
      <c r="K2779" s="194"/>
      <c r="L2779" s="194"/>
      <c r="M2779" s="331"/>
      <c r="N2779" s="332"/>
      <c r="O2779" s="332"/>
      <c r="P2779" s="332"/>
      <c r="Q2779" s="332"/>
      <c r="R2779" s="331"/>
    </row>
    <row r="2780" spans="1:18" s="333" customFormat="1" ht="15" customHeight="1" outlineLevel="2" x14ac:dyDescent="0.25">
      <c r="A2780" s="67" t="s">
        <v>3612</v>
      </c>
      <c r="B2780" s="330" t="s">
        <v>3611</v>
      </c>
      <c r="C2780" s="70"/>
      <c r="D2780" s="70"/>
      <c r="E2780" s="194"/>
      <c r="F2780" s="194"/>
      <c r="G2780" s="74"/>
      <c r="H2780" s="74"/>
      <c r="I2780" s="194"/>
      <c r="J2780" s="194"/>
      <c r="K2780" s="194"/>
      <c r="L2780" s="194"/>
      <c r="M2780" s="331"/>
      <c r="N2780" s="332"/>
      <c r="O2780" s="332"/>
      <c r="P2780" s="332"/>
      <c r="Q2780" s="332"/>
      <c r="R2780" s="331"/>
    </row>
    <row r="2781" spans="1:18" s="333" customFormat="1" ht="45" customHeight="1" outlineLevel="3" x14ac:dyDescent="0.25">
      <c r="A2781" s="67">
        <v>1</v>
      </c>
      <c r="B2781" s="145" t="s">
        <v>3614</v>
      </c>
      <c r="C2781" s="165" t="s">
        <v>1164</v>
      </c>
      <c r="D2781" s="70">
        <v>1</v>
      </c>
      <c r="E2781" s="70" t="s">
        <v>1079</v>
      </c>
      <c r="F2781" s="71">
        <v>98214</v>
      </c>
      <c r="G2781" s="74"/>
      <c r="H2781" s="74"/>
      <c r="I2781" s="194"/>
      <c r="J2781" s="194"/>
      <c r="K2781" s="194"/>
      <c r="L2781" s="194"/>
      <c r="M2781" s="331"/>
      <c r="N2781" s="332"/>
      <c r="O2781" s="332"/>
      <c r="P2781" s="332"/>
      <c r="Q2781" s="332"/>
      <c r="R2781" s="331"/>
    </row>
    <row r="2782" spans="1:18" s="333" customFormat="1" ht="15" customHeight="1" outlineLevel="2" x14ac:dyDescent="0.25">
      <c r="A2782" s="405" t="s">
        <v>3613</v>
      </c>
      <c r="B2782" s="406"/>
      <c r="C2782" s="407"/>
      <c r="D2782" s="172">
        <f>D2781</f>
        <v>1</v>
      </c>
      <c r="E2782" s="194"/>
      <c r="F2782" s="172">
        <f>F2781</f>
        <v>98214</v>
      </c>
      <c r="G2782" s="172">
        <f>G2781</f>
        <v>0</v>
      </c>
      <c r="H2782" s="172">
        <f>H2781</f>
        <v>0</v>
      </c>
      <c r="I2782" s="194"/>
      <c r="J2782" s="194"/>
      <c r="K2782" s="194"/>
      <c r="L2782" s="194"/>
      <c r="M2782" s="331"/>
      <c r="N2782" s="332"/>
      <c r="O2782" s="332"/>
      <c r="P2782" s="332"/>
      <c r="Q2782" s="332"/>
      <c r="R2782" s="331"/>
    </row>
    <row r="2783" spans="1:18" s="333" customFormat="1" ht="15" customHeight="1" outlineLevel="2" x14ac:dyDescent="0.25">
      <c r="A2783" s="67" t="s">
        <v>3616</v>
      </c>
      <c r="B2783" s="330" t="s">
        <v>3615</v>
      </c>
      <c r="C2783" s="70"/>
      <c r="D2783" s="70"/>
      <c r="E2783" s="194"/>
      <c r="F2783" s="194"/>
      <c r="G2783" s="74"/>
      <c r="H2783" s="74"/>
      <c r="I2783" s="194"/>
      <c r="J2783" s="194"/>
      <c r="K2783" s="194"/>
      <c r="L2783" s="194"/>
      <c r="M2783" s="331"/>
      <c r="N2783" s="332"/>
      <c r="O2783" s="332"/>
      <c r="P2783" s="332"/>
      <c r="Q2783" s="332"/>
      <c r="R2783" s="331"/>
    </row>
    <row r="2784" spans="1:18" s="338" customFormat="1" ht="30" hidden="1" customHeight="1" outlineLevel="3" x14ac:dyDescent="0.25">
      <c r="A2784" s="133">
        <v>1</v>
      </c>
      <c r="B2784" s="145" t="s">
        <v>3617</v>
      </c>
      <c r="C2784" s="165" t="s">
        <v>2408</v>
      </c>
      <c r="D2784" s="149">
        <v>1</v>
      </c>
      <c r="E2784" s="149" t="s">
        <v>1079</v>
      </c>
      <c r="F2784" s="149">
        <v>8402678.5700000003</v>
      </c>
      <c r="G2784" s="149">
        <v>7957600</v>
      </c>
      <c r="H2784" s="149">
        <v>445078.5700000003</v>
      </c>
      <c r="I2784" s="166">
        <f>H2784/G2784</f>
        <v>5.5931256911631685E-2</v>
      </c>
      <c r="J2784" s="165" t="s">
        <v>3632</v>
      </c>
      <c r="K2784" s="165" t="s">
        <v>3633</v>
      </c>
      <c r="L2784" s="165" t="s">
        <v>842</v>
      </c>
      <c r="M2784" s="337">
        <v>119337</v>
      </c>
      <c r="N2784" s="335">
        <v>43497</v>
      </c>
      <c r="O2784" s="336" t="s">
        <v>4195</v>
      </c>
      <c r="P2784" s="336" t="s">
        <v>3964</v>
      </c>
      <c r="Q2784" s="336" t="s">
        <v>3940</v>
      </c>
      <c r="R2784" s="337" t="s">
        <v>4759</v>
      </c>
    </row>
    <row r="2785" spans="1:18" s="338" customFormat="1" ht="30" hidden="1" customHeight="1" outlineLevel="3" x14ac:dyDescent="0.25">
      <c r="A2785" s="133">
        <v>2</v>
      </c>
      <c r="B2785" s="145" t="s">
        <v>3618</v>
      </c>
      <c r="C2785" s="165" t="s">
        <v>2408</v>
      </c>
      <c r="D2785" s="149">
        <v>1</v>
      </c>
      <c r="E2785" s="149" t="s">
        <v>1079</v>
      </c>
      <c r="F2785" s="149">
        <v>1587946.43</v>
      </c>
      <c r="G2785" s="149">
        <v>1587000</v>
      </c>
      <c r="H2785" s="149">
        <v>946.42999999993481</v>
      </c>
      <c r="I2785" s="166">
        <f t="shared" ref="I2785:I2798" si="139">H2785/G2785</f>
        <v>5.9636420919970687E-4</v>
      </c>
      <c r="J2785" s="165" t="s">
        <v>3634</v>
      </c>
      <c r="K2785" s="165" t="s">
        <v>3635</v>
      </c>
      <c r="L2785" s="165" t="s">
        <v>845</v>
      </c>
      <c r="M2785" s="337">
        <v>119447</v>
      </c>
      <c r="N2785" s="335">
        <v>43525</v>
      </c>
      <c r="O2785" s="336" t="s">
        <v>4259</v>
      </c>
      <c r="P2785" s="336" t="s">
        <v>3964</v>
      </c>
      <c r="Q2785" s="336" t="s">
        <v>3701</v>
      </c>
      <c r="R2785" s="337"/>
    </row>
    <row r="2786" spans="1:18" s="333" customFormat="1" ht="60" customHeight="1" outlineLevel="3" x14ac:dyDescent="0.25">
      <c r="A2786" s="133">
        <v>3</v>
      </c>
      <c r="B2786" s="196" t="s">
        <v>3619</v>
      </c>
      <c r="C2786" s="74" t="s">
        <v>1123</v>
      </c>
      <c r="D2786" s="71">
        <v>1</v>
      </c>
      <c r="E2786" s="71" t="s">
        <v>1079</v>
      </c>
      <c r="F2786" s="71">
        <v>357140.17</v>
      </c>
      <c r="G2786" s="192"/>
      <c r="H2786" s="192"/>
      <c r="I2786" s="193" t="e">
        <f t="shared" si="139"/>
        <v>#DIV/0!</v>
      </c>
      <c r="J2786" s="74"/>
      <c r="K2786" s="74"/>
      <c r="L2786" s="74" t="s">
        <v>890</v>
      </c>
      <c r="M2786" s="331"/>
      <c r="N2786" s="332"/>
      <c r="O2786" s="332"/>
      <c r="P2786" s="332"/>
      <c r="Q2786" s="332"/>
      <c r="R2786" s="331"/>
    </row>
    <row r="2787" spans="1:18" s="338" customFormat="1" ht="45" hidden="1" customHeight="1" outlineLevel="3" x14ac:dyDescent="0.25">
      <c r="A2787" s="133">
        <v>4</v>
      </c>
      <c r="B2787" s="145" t="s">
        <v>3620</v>
      </c>
      <c r="C2787" s="165" t="s">
        <v>1123</v>
      </c>
      <c r="D2787" s="149">
        <v>1</v>
      </c>
      <c r="E2787" s="149" t="s">
        <v>1079</v>
      </c>
      <c r="F2787" s="149">
        <v>749175</v>
      </c>
      <c r="G2787" s="149">
        <v>749175</v>
      </c>
      <c r="H2787" s="149">
        <v>0</v>
      </c>
      <c r="I2787" s="166">
        <f t="shared" si="139"/>
        <v>0</v>
      </c>
      <c r="J2787" s="165" t="s">
        <v>3636</v>
      </c>
      <c r="K2787" s="165" t="s">
        <v>3637</v>
      </c>
      <c r="L2787" s="165" t="s">
        <v>890</v>
      </c>
      <c r="M2787" s="337"/>
      <c r="N2787" s="335">
        <v>43528</v>
      </c>
      <c r="O2787" s="336" t="s">
        <v>4253</v>
      </c>
      <c r="P2787" s="336" t="s">
        <v>3964</v>
      </c>
      <c r="Q2787" s="336" t="s">
        <v>4254</v>
      </c>
      <c r="R2787" s="337"/>
    </row>
    <row r="2788" spans="1:18" s="333" customFormat="1" ht="30" customHeight="1" outlineLevel="3" x14ac:dyDescent="0.25">
      <c r="A2788" s="133">
        <v>5</v>
      </c>
      <c r="B2788" s="196" t="s">
        <v>3621</v>
      </c>
      <c r="C2788" s="74" t="s">
        <v>1123</v>
      </c>
      <c r="D2788" s="71">
        <v>1</v>
      </c>
      <c r="E2788" s="71" t="s">
        <v>1079</v>
      </c>
      <c r="F2788" s="71">
        <v>1936400</v>
      </c>
      <c r="G2788" s="192"/>
      <c r="H2788" s="192"/>
      <c r="I2788" s="193" t="e">
        <f t="shared" si="139"/>
        <v>#DIV/0!</v>
      </c>
      <c r="J2788" s="74"/>
      <c r="K2788" s="74"/>
      <c r="L2788" s="74" t="s">
        <v>890</v>
      </c>
      <c r="M2788" s="331"/>
      <c r="N2788" s="332"/>
      <c r="O2788" s="332"/>
      <c r="P2788" s="332"/>
      <c r="Q2788" s="332"/>
      <c r="R2788" s="331"/>
    </row>
    <row r="2789" spans="1:18" s="333" customFormat="1" ht="120" hidden="1" customHeight="1" outlineLevel="3" x14ac:dyDescent="0.25">
      <c r="A2789" s="133">
        <v>6</v>
      </c>
      <c r="B2789" s="196" t="s">
        <v>3622</v>
      </c>
      <c r="C2789" s="74" t="s">
        <v>1123</v>
      </c>
      <c r="D2789" s="71">
        <v>1</v>
      </c>
      <c r="E2789" s="71" t="s">
        <v>1079</v>
      </c>
      <c r="F2789" s="71">
        <v>1506696.43</v>
      </c>
      <c r="G2789" s="192"/>
      <c r="H2789" s="192"/>
      <c r="I2789" s="193" t="e">
        <f t="shared" si="139"/>
        <v>#DIV/0!</v>
      </c>
      <c r="J2789" s="74" t="s">
        <v>3638</v>
      </c>
      <c r="K2789" s="74" t="s">
        <v>3639</v>
      </c>
      <c r="L2789" s="74" t="s">
        <v>890</v>
      </c>
      <c r="M2789" s="331"/>
      <c r="N2789" s="332"/>
      <c r="O2789" s="332"/>
      <c r="P2789" s="332"/>
      <c r="Q2789" s="332"/>
      <c r="R2789" s="331"/>
    </row>
    <row r="2790" spans="1:18" s="333" customFormat="1" ht="45" customHeight="1" outlineLevel="3" x14ac:dyDescent="0.25">
      <c r="A2790" s="133">
        <v>7</v>
      </c>
      <c r="B2790" s="196" t="s">
        <v>3623</v>
      </c>
      <c r="C2790" s="74" t="s">
        <v>1123</v>
      </c>
      <c r="D2790" s="71">
        <v>1</v>
      </c>
      <c r="E2790" s="71" t="s">
        <v>1079</v>
      </c>
      <c r="F2790" s="71">
        <v>454355.36</v>
      </c>
      <c r="G2790" s="192"/>
      <c r="H2790" s="192"/>
      <c r="I2790" s="193" t="e">
        <f t="shared" si="139"/>
        <v>#DIV/0!</v>
      </c>
      <c r="J2790" s="74"/>
      <c r="K2790" s="74"/>
      <c r="L2790" s="74" t="s">
        <v>890</v>
      </c>
      <c r="M2790" s="331"/>
      <c r="N2790" s="332"/>
      <c r="O2790" s="332"/>
      <c r="P2790" s="332"/>
      <c r="Q2790" s="332"/>
      <c r="R2790" s="331"/>
    </row>
    <row r="2791" spans="1:18" s="333" customFormat="1" ht="45" hidden="1" customHeight="1" outlineLevel="3" x14ac:dyDescent="0.25">
      <c r="A2791" s="133">
        <v>8</v>
      </c>
      <c r="B2791" s="196" t="s">
        <v>3624</v>
      </c>
      <c r="C2791" s="74" t="s">
        <v>1123</v>
      </c>
      <c r="D2791" s="71">
        <v>1</v>
      </c>
      <c r="E2791" s="71" t="s">
        <v>1079</v>
      </c>
      <c r="F2791" s="71">
        <v>677615.18</v>
      </c>
      <c r="G2791" s="192"/>
      <c r="H2791" s="192"/>
      <c r="I2791" s="193" t="e">
        <f t="shared" si="139"/>
        <v>#DIV/0!</v>
      </c>
      <c r="J2791" s="74" t="s">
        <v>3638</v>
      </c>
      <c r="K2791" s="74" t="s">
        <v>3639</v>
      </c>
      <c r="L2791" s="74" t="s">
        <v>890</v>
      </c>
      <c r="M2791" s="331"/>
      <c r="N2791" s="332"/>
      <c r="O2791" s="332"/>
      <c r="P2791" s="332"/>
      <c r="Q2791" s="332"/>
      <c r="R2791" s="331"/>
    </row>
    <row r="2792" spans="1:18" s="341" customFormat="1" ht="30" hidden="1" customHeight="1" outlineLevel="3" x14ac:dyDescent="0.25">
      <c r="A2792" s="133">
        <v>9</v>
      </c>
      <c r="B2792" s="196" t="s">
        <v>3625</v>
      </c>
      <c r="C2792" s="74" t="s">
        <v>1123</v>
      </c>
      <c r="D2792" s="71">
        <v>1</v>
      </c>
      <c r="E2792" s="71" t="s">
        <v>1079</v>
      </c>
      <c r="F2792" s="71">
        <v>1616000</v>
      </c>
      <c r="G2792" s="313">
        <v>1616000</v>
      </c>
      <c r="H2792" s="71">
        <f>F2792-G2792</f>
        <v>0</v>
      </c>
      <c r="I2792" s="193">
        <f t="shared" si="139"/>
        <v>0</v>
      </c>
      <c r="J2792" s="74" t="s">
        <v>4198</v>
      </c>
      <c r="K2792" s="74" t="s">
        <v>4199</v>
      </c>
      <c r="L2792" s="74" t="s">
        <v>842</v>
      </c>
      <c r="M2792" s="331"/>
      <c r="N2792" s="340">
        <v>43539</v>
      </c>
      <c r="O2792" s="332" t="s">
        <v>4200</v>
      </c>
      <c r="P2792" s="332" t="s">
        <v>3964</v>
      </c>
      <c r="Q2792" s="332" t="s">
        <v>3940</v>
      </c>
      <c r="R2792" s="331"/>
    </row>
    <row r="2793" spans="1:18" s="333" customFormat="1" ht="45" hidden="1" customHeight="1" outlineLevel="3" x14ac:dyDescent="0.25">
      <c r="A2793" s="133">
        <v>10</v>
      </c>
      <c r="B2793" s="196" t="s">
        <v>3626</v>
      </c>
      <c r="C2793" s="74" t="s">
        <v>1164</v>
      </c>
      <c r="D2793" s="71">
        <v>1</v>
      </c>
      <c r="E2793" s="71" t="s">
        <v>1079</v>
      </c>
      <c r="F2793" s="71">
        <v>7125000</v>
      </c>
      <c r="G2793" s="192">
        <v>4875000</v>
      </c>
      <c r="H2793" s="192">
        <f>F2793-G2793</f>
        <v>2250000</v>
      </c>
      <c r="I2793" s="193">
        <f t="shared" si="139"/>
        <v>0.46153846153846156</v>
      </c>
      <c r="J2793" s="74" t="s">
        <v>4855</v>
      </c>
      <c r="K2793" s="74" t="s">
        <v>4859</v>
      </c>
      <c r="L2793" s="74" t="s">
        <v>939</v>
      </c>
      <c r="M2793" s="331"/>
      <c r="N2793" s="340">
        <v>43648</v>
      </c>
      <c r="O2793" s="332" t="s">
        <v>4860</v>
      </c>
      <c r="P2793" s="332" t="s">
        <v>3964</v>
      </c>
      <c r="Q2793" s="332" t="s">
        <v>4861</v>
      </c>
      <c r="R2793" s="331"/>
    </row>
    <row r="2794" spans="1:18" s="333" customFormat="1" ht="45" hidden="1" customHeight="1" outlineLevel="3" x14ac:dyDescent="0.25">
      <c r="A2794" s="133">
        <v>11</v>
      </c>
      <c r="B2794" s="196" t="s">
        <v>3627</v>
      </c>
      <c r="C2794" s="74" t="s">
        <v>1164</v>
      </c>
      <c r="D2794" s="71">
        <v>1</v>
      </c>
      <c r="E2794" s="71" t="s">
        <v>1079</v>
      </c>
      <c r="F2794" s="71">
        <v>220000</v>
      </c>
      <c r="G2794" s="192">
        <v>200000</v>
      </c>
      <c r="H2794" s="192">
        <f>F2794-G2794</f>
        <v>20000</v>
      </c>
      <c r="I2794" s="193">
        <f t="shared" si="139"/>
        <v>0.1</v>
      </c>
      <c r="J2794" s="74" t="s">
        <v>4855</v>
      </c>
      <c r="K2794" s="74" t="s">
        <v>4856</v>
      </c>
      <c r="L2794" s="74" t="s">
        <v>939</v>
      </c>
      <c r="M2794" s="331"/>
      <c r="N2794" s="340">
        <v>43647</v>
      </c>
      <c r="O2794" s="332" t="s">
        <v>4857</v>
      </c>
      <c r="P2794" s="332" t="s">
        <v>3964</v>
      </c>
      <c r="Q2794" s="332" t="s">
        <v>4858</v>
      </c>
      <c r="R2794" s="331"/>
    </row>
    <row r="2795" spans="1:18" s="333" customFormat="1" ht="30" customHeight="1" outlineLevel="3" x14ac:dyDescent="0.25">
      <c r="A2795" s="133">
        <v>12</v>
      </c>
      <c r="B2795" s="196" t="s">
        <v>3628</v>
      </c>
      <c r="C2795" s="74" t="s">
        <v>1164</v>
      </c>
      <c r="D2795" s="71">
        <v>1</v>
      </c>
      <c r="E2795" s="71" t="s">
        <v>1079</v>
      </c>
      <c r="F2795" s="71">
        <v>450000</v>
      </c>
      <c r="G2795" s="192"/>
      <c r="H2795" s="192"/>
      <c r="I2795" s="193" t="e">
        <f t="shared" si="139"/>
        <v>#DIV/0!</v>
      </c>
      <c r="J2795" s="74"/>
      <c r="K2795" s="74"/>
      <c r="L2795" s="74" t="s">
        <v>939</v>
      </c>
      <c r="M2795" s="331"/>
      <c r="N2795" s="332"/>
      <c r="O2795" s="332"/>
      <c r="P2795" s="332"/>
      <c r="Q2795" s="332"/>
      <c r="R2795" s="331"/>
    </row>
    <row r="2796" spans="1:18" s="338" customFormat="1" ht="30" hidden="1" customHeight="1" outlineLevel="3" x14ac:dyDescent="0.25">
      <c r="A2796" s="133">
        <v>13</v>
      </c>
      <c r="B2796" s="196" t="s">
        <v>3629</v>
      </c>
      <c r="C2796" s="165" t="s">
        <v>1164</v>
      </c>
      <c r="D2796" s="149">
        <v>1</v>
      </c>
      <c r="E2796" s="149" t="s">
        <v>1079</v>
      </c>
      <c r="F2796" s="149">
        <v>375000</v>
      </c>
      <c r="G2796" s="150">
        <v>209000</v>
      </c>
      <c r="H2796" s="150">
        <f>F2796-G2796</f>
        <v>166000</v>
      </c>
      <c r="I2796" s="166">
        <f t="shared" si="139"/>
        <v>0.79425837320574166</v>
      </c>
      <c r="J2796" s="165" t="s">
        <v>4368</v>
      </c>
      <c r="K2796" s="165" t="s">
        <v>4369</v>
      </c>
      <c r="L2796" s="165" t="s">
        <v>849</v>
      </c>
      <c r="M2796" s="337"/>
      <c r="N2796" s="335">
        <v>43606</v>
      </c>
      <c r="O2796" s="336" t="s">
        <v>4370</v>
      </c>
      <c r="P2796" s="336" t="s">
        <v>3964</v>
      </c>
      <c r="Q2796" s="336" t="s">
        <v>3886</v>
      </c>
      <c r="R2796" s="337"/>
    </row>
    <row r="2797" spans="1:18" s="333" customFormat="1" ht="90" customHeight="1" outlineLevel="3" x14ac:dyDescent="0.25">
      <c r="A2797" s="133">
        <v>14</v>
      </c>
      <c r="B2797" s="196" t="s">
        <v>3630</v>
      </c>
      <c r="C2797" s="74" t="s">
        <v>1164</v>
      </c>
      <c r="D2797" s="71">
        <v>1</v>
      </c>
      <c r="E2797" s="71" t="s">
        <v>1079</v>
      </c>
      <c r="F2797" s="71">
        <v>79464.31</v>
      </c>
      <c r="G2797" s="192"/>
      <c r="H2797" s="192"/>
      <c r="I2797" s="193" t="e">
        <f t="shared" si="139"/>
        <v>#DIV/0!</v>
      </c>
      <c r="J2797" s="74"/>
      <c r="K2797" s="74"/>
      <c r="L2797" s="74" t="s">
        <v>842</v>
      </c>
      <c r="M2797" s="331"/>
      <c r="N2797" s="332"/>
      <c r="O2797" s="332"/>
      <c r="P2797" s="332"/>
      <c r="Q2797" s="332"/>
      <c r="R2797" s="331"/>
    </row>
    <row r="2798" spans="1:18" s="338" customFormat="1" ht="30" hidden="1" customHeight="1" outlineLevel="3" x14ac:dyDescent="0.25">
      <c r="A2798" s="133">
        <v>15</v>
      </c>
      <c r="B2798" s="196" t="s">
        <v>3631</v>
      </c>
      <c r="C2798" s="165" t="s">
        <v>1164</v>
      </c>
      <c r="D2798" s="149">
        <v>1</v>
      </c>
      <c r="E2798" s="149" t="s">
        <v>1079</v>
      </c>
      <c r="F2798" s="149">
        <v>375000</v>
      </c>
      <c r="G2798" s="150">
        <v>148500</v>
      </c>
      <c r="H2798" s="150">
        <f>F2798-G2798</f>
        <v>226500</v>
      </c>
      <c r="I2798" s="166">
        <f t="shared" si="139"/>
        <v>1.5252525252525253</v>
      </c>
      <c r="J2798" s="165" t="s">
        <v>4472</v>
      </c>
      <c r="K2798" s="165" t="s">
        <v>4473</v>
      </c>
      <c r="L2798" s="165" t="s">
        <v>845</v>
      </c>
      <c r="M2798" s="337"/>
      <c r="N2798" s="335">
        <v>43622</v>
      </c>
      <c r="O2798" s="336" t="s">
        <v>4474</v>
      </c>
      <c r="P2798" s="336" t="s">
        <v>3964</v>
      </c>
      <c r="Q2798" s="336" t="s">
        <v>3701</v>
      </c>
      <c r="R2798" s="337"/>
    </row>
    <row r="2799" spans="1:18" s="333" customFormat="1" ht="45" customHeight="1" outlineLevel="3" x14ac:dyDescent="0.25">
      <c r="A2799" s="133">
        <v>16</v>
      </c>
      <c r="B2799" s="145" t="s">
        <v>3696</v>
      </c>
      <c r="C2799" s="74" t="s">
        <v>1164</v>
      </c>
      <c r="D2799" s="71">
        <v>1</v>
      </c>
      <c r="E2799" s="71" t="s">
        <v>1079</v>
      </c>
      <c r="F2799" s="71">
        <v>99000</v>
      </c>
      <c r="G2799" s="71"/>
      <c r="H2799" s="71"/>
      <c r="I2799" s="193"/>
      <c r="J2799" s="74"/>
      <c r="K2799" s="74"/>
      <c r="L2799" s="74" t="s">
        <v>845</v>
      </c>
      <c r="M2799" s="331"/>
      <c r="N2799" s="342">
        <v>43637</v>
      </c>
      <c r="O2799" s="331"/>
      <c r="P2799" s="331"/>
      <c r="Q2799" s="331"/>
      <c r="R2799" s="331"/>
    </row>
    <row r="2800" spans="1:18" s="338" customFormat="1" ht="45" hidden="1" customHeight="1" outlineLevel="3" x14ac:dyDescent="0.25">
      <c r="A2800" s="133">
        <v>17</v>
      </c>
      <c r="B2800" s="145" t="s">
        <v>4507</v>
      </c>
      <c r="C2800" s="165" t="s">
        <v>1164</v>
      </c>
      <c r="D2800" s="149">
        <v>1</v>
      </c>
      <c r="E2800" s="149" t="s">
        <v>1079</v>
      </c>
      <c r="F2800" s="149">
        <v>249818.18</v>
      </c>
      <c r="G2800" s="149">
        <v>249818.18</v>
      </c>
      <c r="H2800" s="150">
        <f>F2800-G2800</f>
        <v>0</v>
      </c>
      <c r="I2800" s="166">
        <f t="shared" ref="I2800" si="140">H2800/G2800</f>
        <v>0</v>
      </c>
      <c r="J2800" s="165" t="s">
        <v>4508</v>
      </c>
      <c r="K2800" s="165" t="s">
        <v>4509</v>
      </c>
      <c r="L2800" s="165" t="s">
        <v>877</v>
      </c>
      <c r="M2800" s="334" t="s">
        <v>4760</v>
      </c>
      <c r="N2800" s="335">
        <v>43129</v>
      </c>
      <c r="O2800" s="336" t="s">
        <v>4487</v>
      </c>
      <c r="P2800" s="336" t="s">
        <v>3964</v>
      </c>
      <c r="Q2800" s="336" t="s">
        <v>4510</v>
      </c>
      <c r="R2800" s="337"/>
    </row>
    <row r="2801" spans="1:18" s="338" customFormat="1" ht="45" hidden="1" customHeight="1" outlineLevel="3" x14ac:dyDescent="0.25">
      <c r="A2801" s="133">
        <v>18</v>
      </c>
      <c r="B2801" s="145" t="s">
        <v>4659</v>
      </c>
      <c r="C2801" s="165" t="s">
        <v>1164</v>
      </c>
      <c r="D2801" s="149">
        <v>1</v>
      </c>
      <c r="E2801" s="149" t="s">
        <v>1079</v>
      </c>
      <c r="F2801" s="149">
        <v>5751785.71</v>
      </c>
      <c r="G2801" s="149">
        <v>5751785.71</v>
      </c>
      <c r="H2801" s="150">
        <f>F2801-G2801</f>
        <v>0</v>
      </c>
      <c r="I2801" s="166">
        <f t="shared" ref="I2801" si="141">H2801/G2801</f>
        <v>0</v>
      </c>
      <c r="J2801" s="165" t="s">
        <v>4660</v>
      </c>
      <c r="K2801" s="165" t="s">
        <v>4661</v>
      </c>
      <c r="L2801" s="165" t="s">
        <v>4663</v>
      </c>
      <c r="M2801" s="334" t="s">
        <v>4760</v>
      </c>
      <c r="N2801" s="335">
        <v>43130</v>
      </c>
      <c r="O2801" s="336" t="s">
        <v>4662</v>
      </c>
      <c r="P2801" s="335">
        <v>43830</v>
      </c>
      <c r="Q2801" s="336" t="s">
        <v>4664</v>
      </c>
      <c r="R2801" s="337"/>
    </row>
    <row r="2802" spans="1:18" s="338" customFormat="1" ht="45" hidden="1" customHeight="1" outlineLevel="3" x14ac:dyDescent="0.25">
      <c r="A2802" s="133">
        <v>19</v>
      </c>
      <c r="B2802" s="145" t="s">
        <v>4668</v>
      </c>
      <c r="C2802" s="165" t="s">
        <v>1164</v>
      </c>
      <c r="D2802" s="149">
        <v>1</v>
      </c>
      <c r="E2802" s="149" t="s">
        <v>1079</v>
      </c>
      <c r="F2802" s="149">
        <v>409291</v>
      </c>
      <c r="G2802" s="149">
        <v>409291</v>
      </c>
      <c r="H2802" s="150">
        <f>F2802-G2802</f>
        <v>0</v>
      </c>
      <c r="I2802" s="166">
        <f t="shared" ref="I2802" si="142">H2802/G2802</f>
        <v>0</v>
      </c>
      <c r="J2802" s="165" t="s">
        <v>4669</v>
      </c>
      <c r="K2802" s="165" t="s">
        <v>4661</v>
      </c>
      <c r="L2802" s="165" t="s">
        <v>890</v>
      </c>
      <c r="M2802" s="334" t="s">
        <v>4760</v>
      </c>
      <c r="N2802" s="335">
        <v>43144</v>
      </c>
      <c r="O2802" s="336" t="s">
        <v>4670</v>
      </c>
      <c r="P2802" s="335" t="s">
        <v>3964</v>
      </c>
      <c r="Q2802" s="336" t="s">
        <v>4671</v>
      </c>
      <c r="R2802" s="337"/>
    </row>
    <row r="2803" spans="1:18" s="333" customFormat="1" ht="105" customHeight="1" outlineLevel="3" x14ac:dyDescent="0.25">
      <c r="A2803" s="133">
        <v>20</v>
      </c>
      <c r="B2803" s="145" t="s">
        <v>4478</v>
      </c>
      <c r="C2803" s="74" t="s">
        <v>1164</v>
      </c>
      <c r="D2803" s="71">
        <v>1</v>
      </c>
      <c r="E2803" s="71" t="s">
        <v>1079</v>
      </c>
      <c r="F2803" s="71">
        <v>1899810</v>
      </c>
      <c r="G2803" s="71"/>
      <c r="H2803" s="71"/>
      <c r="I2803" s="193"/>
      <c r="J2803" s="74"/>
      <c r="K2803" s="74"/>
      <c r="L2803" s="74" t="s">
        <v>845</v>
      </c>
      <c r="M2803" s="331"/>
      <c r="N2803" s="342">
        <v>43650</v>
      </c>
      <c r="O2803" s="331"/>
      <c r="P2803" s="331"/>
      <c r="Q2803" s="331"/>
      <c r="R2803" s="331"/>
    </row>
    <row r="2804" spans="1:18" s="333" customFormat="1" ht="15" customHeight="1" outlineLevel="2" x14ac:dyDescent="0.25">
      <c r="A2804" s="405" t="s">
        <v>4894</v>
      </c>
      <c r="B2804" s="406"/>
      <c r="C2804" s="407"/>
      <c r="D2804" s="172">
        <f>SUM(D2784:D2803)</f>
        <v>20</v>
      </c>
      <c r="E2804" s="194"/>
      <c r="F2804" s="172">
        <f>SUM(F2784:F2803)</f>
        <v>34322176.340000004</v>
      </c>
      <c r="G2804" s="172">
        <f>SUM(G2784:G2798)</f>
        <v>17342275</v>
      </c>
      <c r="H2804" s="172">
        <f>SUM(H2784:H2798)</f>
        <v>3108525</v>
      </c>
      <c r="I2804" s="339">
        <f>H2804/G2804</f>
        <v>0.17924551421310064</v>
      </c>
      <c r="J2804" s="194"/>
      <c r="K2804" s="194"/>
      <c r="L2804" s="194"/>
      <c r="M2804" s="331"/>
      <c r="N2804" s="332"/>
      <c r="O2804" s="332"/>
      <c r="P2804" s="332"/>
      <c r="Q2804" s="332"/>
      <c r="R2804" s="331"/>
    </row>
    <row r="2805" spans="1:18" ht="15" customHeight="1" outlineLevel="1" x14ac:dyDescent="0.25">
      <c r="A2805" s="422" t="s">
        <v>3640</v>
      </c>
      <c r="B2805" s="422"/>
      <c r="C2805" s="189"/>
      <c r="D2805" s="197">
        <f>D2769+D2775+D2782+D2804</f>
        <v>28</v>
      </c>
      <c r="E2805" s="190"/>
      <c r="F2805" s="197">
        <f>F2769+F2775+F2782+F2804</f>
        <v>415113821.19000006</v>
      </c>
      <c r="G2805" s="197">
        <f>G2769+G2775+G2782+G2804</f>
        <v>339874001</v>
      </c>
      <c r="H2805" s="197">
        <f>H2769+H2775+H2782+H2804</f>
        <v>50586007.560000002</v>
      </c>
      <c r="I2805" s="198">
        <f>H2805/G2805</f>
        <v>0.14883753217710818</v>
      </c>
      <c r="J2805" s="190"/>
      <c r="K2805" s="190"/>
      <c r="L2805" s="190"/>
      <c r="M2805" s="59"/>
    </row>
    <row r="2806" spans="1:18" ht="15.75" customHeight="1" thickBot="1" x14ac:dyDescent="0.3">
      <c r="A2806" s="435" t="s">
        <v>24</v>
      </c>
      <c r="B2806" s="436"/>
      <c r="C2806" s="199"/>
      <c r="D2806" s="200">
        <f>D2760+D2763+D2805</f>
        <v>4481015.21</v>
      </c>
      <c r="E2806" s="201"/>
      <c r="F2806" s="200">
        <f>F2760+F2763+F2805</f>
        <v>2619691167.0930777</v>
      </c>
      <c r="G2806" s="200">
        <f>G2760+G2763+G2805</f>
        <v>2195641670.3935719</v>
      </c>
      <c r="H2806" s="200">
        <f>H2760+H2763+H2805</f>
        <v>117437663.10171425</v>
      </c>
      <c r="I2806" s="200">
        <f>I2760+I2763+I2805</f>
        <v>0.18489389615233368</v>
      </c>
      <c r="J2806" s="201"/>
      <c r="K2806" s="201"/>
      <c r="L2806" s="202"/>
      <c r="M2806" s="59"/>
    </row>
    <row r="2807" spans="1:18" s="2" customFormat="1" ht="15.75" customHeight="1" thickBot="1" x14ac:dyDescent="0.3">
      <c r="A2807" s="424" t="s">
        <v>3840</v>
      </c>
      <c r="B2807" s="425"/>
      <c r="C2807" s="425"/>
      <c r="D2807" s="425"/>
      <c r="E2807" s="425"/>
      <c r="F2807" s="425"/>
      <c r="G2807" s="426"/>
      <c r="H2807" s="426"/>
      <c r="I2807" s="425"/>
      <c r="J2807" s="425"/>
      <c r="K2807" s="425"/>
      <c r="L2807" s="427"/>
      <c r="M2807" s="76"/>
      <c r="N2807" s="75"/>
      <c r="O2807" s="75"/>
      <c r="P2807" s="75"/>
      <c r="Q2807" s="75"/>
      <c r="R2807" s="76"/>
    </row>
    <row r="2808" spans="1:18" ht="15" customHeight="1" outlineLevel="1" x14ac:dyDescent="0.25">
      <c r="A2808" s="203" t="s">
        <v>837</v>
      </c>
      <c r="B2808" s="417" t="s">
        <v>19</v>
      </c>
      <c r="C2808" s="418"/>
      <c r="D2808" s="418"/>
      <c r="E2808" s="418"/>
      <c r="F2808" s="418"/>
      <c r="G2808" s="419"/>
      <c r="H2808" s="419"/>
      <c r="I2808" s="418"/>
      <c r="J2808" s="418"/>
      <c r="K2808" s="418"/>
      <c r="L2808" s="420"/>
      <c r="M2808" s="59"/>
    </row>
    <row r="2809" spans="1:18" ht="60" customHeight="1" outlineLevel="2" x14ac:dyDescent="0.25">
      <c r="A2809" s="203">
        <v>1</v>
      </c>
      <c r="B2809" s="204" t="s">
        <v>836</v>
      </c>
      <c r="C2809" s="73" t="s">
        <v>830</v>
      </c>
      <c r="D2809" s="205">
        <v>1</v>
      </c>
      <c r="E2809" s="53" t="s">
        <v>4238</v>
      </c>
      <c r="F2809" s="206">
        <v>111524.99999999999</v>
      </c>
      <c r="G2809" s="206">
        <f>F2809</f>
        <v>111524.99999999999</v>
      </c>
      <c r="H2809" s="206">
        <f>F2809-G2809</f>
        <v>0</v>
      </c>
      <c r="I2809" s="72">
        <f>H2809/G2809</f>
        <v>0</v>
      </c>
      <c r="J2809" s="73" t="s">
        <v>838</v>
      </c>
      <c r="K2809" s="50"/>
      <c r="L2809" s="50"/>
      <c r="M2809" s="271"/>
      <c r="N2809" s="269"/>
      <c r="O2809" s="269"/>
      <c r="P2809" s="269"/>
      <c r="Q2809" s="269"/>
      <c r="R2809" s="271"/>
    </row>
    <row r="2810" spans="1:18" ht="75" customHeight="1" outlineLevel="2" x14ac:dyDescent="0.25">
      <c r="A2810" s="203">
        <v>2</v>
      </c>
      <c r="B2810" s="204" t="s">
        <v>835</v>
      </c>
      <c r="C2810" s="73" t="s">
        <v>830</v>
      </c>
      <c r="D2810" s="205">
        <v>1</v>
      </c>
      <c r="E2810" s="53" t="s">
        <v>4238</v>
      </c>
      <c r="F2810" s="206">
        <v>31074.999999999996</v>
      </c>
      <c r="G2810" s="206">
        <f t="shared" ref="G2810:G2873" si="143">F2810</f>
        <v>31074.999999999996</v>
      </c>
      <c r="H2810" s="206">
        <f t="shared" ref="H2810:H2873" si="144">F2810-G2810</f>
        <v>0</v>
      </c>
      <c r="I2810" s="72">
        <f t="shared" ref="I2810:I2873" si="145">H2810/G2810</f>
        <v>0</v>
      </c>
      <c r="J2810" s="73" t="s">
        <v>838</v>
      </c>
      <c r="K2810" s="50"/>
      <c r="L2810" s="50"/>
      <c r="M2810" s="271"/>
      <c r="N2810" s="269"/>
      <c r="O2810" s="269"/>
      <c r="P2810" s="269"/>
      <c r="Q2810" s="269"/>
      <c r="R2810" s="271"/>
    </row>
    <row r="2811" spans="1:18" ht="60" customHeight="1" outlineLevel="2" x14ac:dyDescent="0.25">
      <c r="A2811" s="203">
        <v>3</v>
      </c>
      <c r="B2811" s="204" t="s">
        <v>834</v>
      </c>
      <c r="C2811" s="73" t="s">
        <v>830</v>
      </c>
      <c r="D2811" s="205">
        <v>1</v>
      </c>
      <c r="E2811" s="53" t="s">
        <v>4238</v>
      </c>
      <c r="F2811" s="206">
        <v>32332.142857142855</v>
      </c>
      <c r="G2811" s="206">
        <f t="shared" si="143"/>
        <v>32332.142857142855</v>
      </c>
      <c r="H2811" s="206">
        <f t="shared" si="144"/>
        <v>0</v>
      </c>
      <c r="I2811" s="72">
        <f t="shared" si="145"/>
        <v>0</v>
      </c>
      <c r="J2811" s="73" t="s">
        <v>838</v>
      </c>
      <c r="K2811" s="50"/>
      <c r="L2811" s="50"/>
      <c r="M2811" s="271"/>
      <c r="N2811" s="269"/>
      <c r="O2811" s="269"/>
      <c r="P2811" s="269"/>
      <c r="Q2811" s="269"/>
      <c r="R2811" s="271"/>
    </row>
    <row r="2812" spans="1:18" ht="75" customHeight="1" outlineLevel="2" x14ac:dyDescent="0.25">
      <c r="A2812" s="203">
        <v>4</v>
      </c>
      <c r="B2812" s="204" t="s">
        <v>833</v>
      </c>
      <c r="C2812" s="73" t="s">
        <v>830</v>
      </c>
      <c r="D2812" s="205">
        <v>1</v>
      </c>
      <c r="E2812" s="53" t="s">
        <v>4238</v>
      </c>
      <c r="F2812" s="206">
        <v>25987.499999999996</v>
      </c>
      <c r="G2812" s="206">
        <f t="shared" si="143"/>
        <v>25987.499999999996</v>
      </c>
      <c r="H2812" s="206">
        <f t="shared" si="144"/>
        <v>0</v>
      </c>
      <c r="I2812" s="72">
        <f t="shared" si="145"/>
        <v>0</v>
      </c>
      <c r="J2812" s="73" t="s">
        <v>838</v>
      </c>
      <c r="K2812" s="50"/>
      <c r="L2812" s="50"/>
      <c r="M2812" s="271"/>
      <c r="N2812" s="269"/>
      <c r="O2812" s="269"/>
      <c r="P2812" s="269"/>
      <c r="Q2812" s="269"/>
      <c r="R2812" s="271"/>
    </row>
    <row r="2813" spans="1:18" ht="60" customHeight="1" outlineLevel="2" x14ac:dyDescent="0.25">
      <c r="A2813" s="203">
        <v>5</v>
      </c>
      <c r="B2813" s="204" t="s">
        <v>832</v>
      </c>
      <c r="C2813" s="73" t="s">
        <v>830</v>
      </c>
      <c r="D2813" s="205">
        <v>1</v>
      </c>
      <c r="E2813" s="53" t="s">
        <v>4238</v>
      </c>
      <c r="F2813" s="206">
        <v>13224.999999999998</v>
      </c>
      <c r="G2813" s="206">
        <f t="shared" si="143"/>
        <v>13224.999999999998</v>
      </c>
      <c r="H2813" s="206">
        <f t="shared" si="144"/>
        <v>0</v>
      </c>
      <c r="I2813" s="72">
        <f t="shared" si="145"/>
        <v>0</v>
      </c>
      <c r="J2813" s="73" t="s">
        <v>838</v>
      </c>
      <c r="K2813" s="50"/>
      <c r="L2813" s="50"/>
      <c r="M2813" s="271"/>
      <c r="N2813" s="269"/>
      <c r="O2813" s="269"/>
      <c r="P2813" s="269"/>
      <c r="Q2813" s="269"/>
      <c r="R2813" s="271"/>
    </row>
    <row r="2814" spans="1:18" ht="60" customHeight="1" outlineLevel="2" x14ac:dyDescent="0.25">
      <c r="A2814" s="203">
        <v>6</v>
      </c>
      <c r="B2814" s="204" t="s">
        <v>831</v>
      </c>
      <c r="C2814" s="73" t="s">
        <v>830</v>
      </c>
      <c r="D2814" s="205">
        <v>1</v>
      </c>
      <c r="E2814" s="53" t="s">
        <v>4238</v>
      </c>
      <c r="F2814" s="206">
        <v>3571.4285714285711</v>
      </c>
      <c r="G2814" s="206">
        <f t="shared" si="143"/>
        <v>3571.4285714285711</v>
      </c>
      <c r="H2814" s="206">
        <f t="shared" si="144"/>
        <v>0</v>
      </c>
      <c r="I2814" s="72">
        <f t="shared" si="145"/>
        <v>0</v>
      </c>
      <c r="J2814" s="73" t="s">
        <v>838</v>
      </c>
      <c r="K2814" s="50"/>
      <c r="L2814" s="50"/>
      <c r="M2814" s="271"/>
      <c r="N2814" s="269"/>
      <c r="O2814" s="269"/>
      <c r="P2814" s="269"/>
      <c r="Q2814" s="269"/>
      <c r="R2814" s="271"/>
    </row>
    <row r="2815" spans="1:18" s="34" customFormat="1" ht="60" hidden="1" customHeight="1" outlineLevel="2" x14ac:dyDescent="0.25">
      <c r="A2815" s="203">
        <v>7</v>
      </c>
      <c r="B2815" s="204" t="s">
        <v>829</v>
      </c>
      <c r="C2815" s="207" t="s">
        <v>830</v>
      </c>
      <c r="D2815" s="208">
        <v>1</v>
      </c>
      <c r="E2815" s="110" t="s">
        <v>4238</v>
      </c>
      <c r="F2815" s="147">
        <v>634527.68000000005</v>
      </c>
      <c r="G2815" s="147">
        <f>699314-74926</f>
        <v>624388</v>
      </c>
      <c r="H2815" s="147">
        <f t="shared" si="144"/>
        <v>10139.680000000051</v>
      </c>
      <c r="I2815" s="148">
        <f t="shared" si="145"/>
        <v>1.6239389610306493E-2</v>
      </c>
      <c r="J2815" s="207" t="s">
        <v>838</v>
      </c>
      <c r="K2815" s="146" t="s">
        <v>839</v>
      </c>
      <c r="L2815" s="146" t="s">
        <v>840</v>
      </c>
      <c r="M2815" s="263"/>
      <c r="N2815" s="264">
        <v>43524</v>
      </c>
      <c r="O2815" s="263" t="s">
        <v>3756</v>
      </c>
      <c r="P2815" s="264">
        <v>43830</v>
      </c>
      <c r="Q2815" s="263" t="s">
        <v>3701</v>
      </c>
      <c r="R2815" s="263"/>
    </row>
    <row r="2816" spans="1:18" s="34" customFormat="1" ht="60" hidden="1" customHeight="1" outlineLevel="2" x14ac:dyDescent="0.25">
      <c r="A2816" s="203">
        <v>8</v>
      </c>
      <c r="B2816" s="209" t="s">
        <v>828</v>
      </c>
      <c r="C2816" s="207" t="s">
        <v>826</v>
      </c>
      <c r="D2816" s="208">
        <v>29518</v>
      </c>
      <c r="E2816" s="110" t="s">
        <v>724</v>
      </c>
      <c r="F2816" s="147">
        <v>1106925</v>
      </c>
      <c r="G2816" s="147">
        <f t="shared" si="143"/>
        <v>1106925</v>
      </c>
      <c r="H2816" s="147">
        <f t="shared" si="144"/>
        <v>0</v>
      </c>
      <c r="I2816" s="148">
        <f t="shared" si="145"/>
        <v>0</v>
      </c>
      <c r="J2816" s="207" t="s">
        <v>838</v>
      </c>
      <c r="K2816" s="146" t="s">
        <v>841</v>
      </c>
      <c r="L2816" s="146" t="s">
        <v>842</v>
      </c>
      <c r="M2816" s="263"/>
      <c r="N2816" s="264">
        <v>43463</v>
      </c>
      <c r="O2816" s="263" t="s">
        <v>4192</v>
      </c>
      <c r="P2816" s="264">
        <v>43830</v>
      </c>
      <c r="Q2816" s="263" t="s">
        <v>3664</v>
      </c>
      <c r="R2816" s="263"/>
    </row>
    <row r="2817" spans="1:18" s="34" customFormat="1" ht="60" hidden="1" customHeight="1" outlineLevel="2" x14ac:dyDescent="0.25">
      <c r="A2817" s="203">
        <v>9</v>
      </c>
      <c r="B2817" s="209" t="s">
        <v>827</v>
      </c>
      <c r="C2817" s="207" t="s">
        <v>826</v>
      </c>
      <c r="D2817" s="208">
        <v>19785</v>
      </c>
      <c r="E2817" s="110" t="s">
        <v>724</v>
      </c>
      <c r="F2817" s="147">
        <v>741937.5</v>
      </c>
      <c r="G2817" s="147">
        <f t="shared" si="143"/>
        <v>741937.5</v>
      </c>
      <c r="H2817" s="147">
        <f t="shared" si="144"/>
        <v>0</v>
      </c>
      <c r="I2817" s="148">
        <f t="shared" si="145"/>
        <v>0</v>
      </c>
      <c r="J2817" s="207" t="s">
        <v>838</v>
      </c>
      <c r="K2817" s="146" t="s">
        <v>841</v>
      </c>
      <c r="L2817" s="146" t="s">
        <v>842</v>
      </c>
      <c r="M2817" s="263"/>
      <c r="N2817" s="264">
        <v>43463</v>
      </c>
      <c r="O2817" s="263" t="s">
        <v>4192</v>
      </c>
      <c r="P2817" s="264">
        <v>43830</v>
      </c>
      <c r="Q2817" s="263" t="s">
        <v>3664</v>
      </c>
      <c r="R2817" s="263"/>
    </row>
    <row r="2818" spans="1:18" s="34" customFormat="1" ht="90" hidden="1" customHeight="1" outlineLevel="2" x14ac:dyDescent="0.25">
      <c r="A2818" s="208">
        <v>10</v>
      </c>
      <c r="B2818" s="209" t="s">
        <v>825</v>
      </c>
      <c r="C2818" s="207" t="s">
        <v>824</v>
      </c>
      <c r="D2818" s="208">
        <v>11302</v>
      </c>
      <c r="E2818" s="110" t="s">
        <v>724</v>
      </c>
      <c r="F2818" s="210">
        <v>517066.5</v>
      </c>
      <c r="G2818" s="147">
        <v>373095</v>
      </c>
      <c r="H2818" s="147">
        <f t="shared" si="144"/>
        <v>143971.5</v>
      </c>
      <c r="I2818" s="148">
        <f t="shared" si="145"/>
        <v>0.38588429220439835</v>
      </c>
      <c r="J2818" s="207" t="s">
        <v>838</v>
      </c>
      <c r="K2818" s="146" t="s">
        <v>843</v>
      </c>
      <c r="L2818" s="146" t="s">
        <v>842</v>
      </c>
      <c r="M2818" s="266"/>
      <c r="N2818" s="264">
        <v>43543</v>
      </c>
      <c r="O2818" s="263" t="s">
        <v>4331</v>
      </c>
      <c r="P2818" s="264">
        <v>43830</v>
      </c>
      <c r="Q2818" s="263" t="s">
        <v>4327</v>
      </c>
      <c r="R2818" s="266"/>
    </row>
    <row r="2819" spans="1:18" s="34" customFormat="1" ht="60" hidden="1" customHeight="1" outlineLevel="2" x14ac:dyDescent="0.25">
      <c r="A2819" s="208">
        <v>11</v>
      </c>
      <c r="B2819" s="209" t="s">
        <v>823</v>
      </c>
      <c r="C2819" s="207" t="s">
        <v>817</v>
      </c>
      <c r="D2819" s="208">
        <v>1</v>
      </c>
      <c r="E2819" s="110" t="s">
        <v>724</v>
      </c>
      <c r="F2819" s="147">
        <v>1473214.29</v>
      </c>
      <c r="G2819" s="147">
        <f t="shared" si="143"/>
        <v>1473214.29</v>
      </c>
      <c r="H2819" s="147">
        <f t="shared" si="144"/>
        <v>0</v>
      </c>
      <c r="I2819" s="148">
        <f t="shared" si="145"/>
        <v>0</v>
      </c>
      <c r="J2819" s="207" t="s">
        <v>838</v>
      </c>
      <c r="K2819" s="146" t="s">
        <v>3962</v>
      </c>
      <c r="L2819" s="146" t="s">
        <v>842</v>
      </c>
      <c r="M2819" s="266"/>
      <c r="N2819" s="264">
        <v>43581</v>
      </c>
      <c r="O2819" s="263" t="s">
        <v>3963</v>
      </c>
      <c r="P2819" s="263" t="s">
        <v>3964</v>
      </c>
      <c r="Q2819" s="263" t="s">
        <v>3940</v>
      </c>
      <c r="R2819" s="266"/>
    </row>
    <row r="2820" spans="1:18" s="34" customFormat="1" ht="60" hidden="1" customHeight="1" outlineLevel="2" x14ac:dyDescent="0.25">
      <c r="A2820" s="208">
        <v>12</v>
      </c>
      <c r="B2820" s="209" t="s">
        <v>822</v>
      </c>
      <c r="C2820" s="207" t="s">
        <v>817</v>
      </c>
      <c r="D2820" s="208">
        <v>10</v>
      </c>
      <c r="E2820" s="208" t="s">
        <v>821</v>
      </c>
      <c r="F2820" s="147">
        <v>60714.3</v>
      </c>
      <c r="G2820" s="147">
        <f t="shared" si="143"/>
        <v>60714.3</v>
      </c>
      <c r="H2820" s="147">
        <f t="shared" si="144"/>
        <v>0</v>
      </c>
      <c r="I2820" s="148">
        <f t="shared" si="145"/>
        <v>0</v>
      </c>
      <c r="J2820" s="207" t="s">
        <v>838</v>
      </c>
      <c r="K2820" s="146" t="s">
        <v>3962</v>
      </c>
      <c r="L2820" s="146" t="s">
        <v>842</v>
      </c>
      <c r="M2820" s="266"/>
      <c r="N2820" s="264">
        <v>43581</v>
      </c>
      <c r="O2820" s="263" t="s">
        <v>3963</v>
      </c>
      <c r="P2820" s="263" t="s">
        <v>3964</v>
      </c>
      <c r="Q2820" s="263" t="s">
        <v>3940</v>
      </c>
      <c r="R2820" s="266"/>
    </row>
    <row r="2821" spans="1:18" s="34" customFormat="1" ht="60" hidden="1" customHeight="1" outlineLevel="2" x14ac:dyDescent="0.25">
      <c r="A2821" s="208">
        <v>13</v>
      </c>
      <c r="B2821" s="209" t="s">
        <v>820</v>
      </c>
      <c r="C2821" s="207" t="s">
        <v>817</v>
      </c>
      <c r="D2821" s="208">
        <v>1</v>
      </c>
      <c r="E2821" s="110" t="s">
        <v>724</v>
      </c>
      <c r="F2821" s="147">
        <v>29017.86</v>
      </c>
      <c r="G2821" s="147">
        <f t="shared" si="143"/>
        <v>29017.86</v>
      </c>
      <c r="H2821" s="147">
        <f t="shared" si="144"/>
        <v>0</v>
      </c>
      <c r="I2821" s="148">
        <f t="shared" si="145"/>
        <v>0</v>
      </c>
      <c r="J2821" s="207" t="s">
        <v>838</v>
      </c>
      <c r="K2821" s="146" t="s">
        <v>3962</v>
      </c>
      <c r="L2821" s="146" t="s">
        <v>842</v>
      </c>
      <c r="M2821" s="266"/>
      <c r="N2821" s="264">
        <v>43581</v>
      </c>
      <c r="O2821" s="263" t="s">
        <v>3963</v>
      </c>
      <c r="P2821" s="263" t="s">
        <v>3964</v>
      </c>
      <c r="Q2821" s="263" t="s">
        <v>3940</v>
      </c>
      <c r="R2821" s="266"/>
    </row>
    <row r="2822" spans="1:18" s="34" customFormat="1" ht="60" hidden="1" customHeight="1" outlineLevel="2" x14ac:dyDescent="0.25">
      <c r="A2822" s="208">
        <v>14</v>
      </c>
      <c r="B2822" s="209" t="s">
        <v>819</v>
      </c>
      <c r="C2822" s="207" t="s">
        <v>817</v>
      </c>
      <c r="D2822" s="208">
        <v>3</v>
      </c>
      <c r="E2822" s="110" t="s">
        <v>724</v>
      </c>
      <c r="F2822" s="147">
        <v>5089.29</v>
      </c>
      <c r="G2822" s="147">
        <f t="shared" si="143"/>
        <v>5089.29</v>
      </c>
      <c r="H2822" s="147">
        <f t="shared" si="144"/>
        <v>0</v>
      </c>
      <c r="I2822" s="148">
        <f t="shared" si="145"/>
        <v>0</v>
      </c>
      <c r="J2822" s="207" t="s">
        <v>838</v>
      </c>
      <c r="K2822" s="146" t="s">
        <v>3962</v>
      </c>
      <c r="L2822" s="146" t="s">
        <v>842</v>
      </c>
      <c r="M2822" s="266"/>
      <c r="N2822" s="264">
        <v>43581</v>
      </c>
      <c r="O2822" s="263" t="s">
        <v>3963</v>
      </c>
      <c r="P2822" s="263" t="s">
        <v>3964</v>
      </c>
      <c r="Q2822" s="263" t="s">
        <v>3940</v>
      </c>
      <c r="R2822" s="266"/>
    </row>
    <row r="2823" spans="1:18" s="34" customFormat="1" ht="60" hidden="1" customHeight="1" outlineLevel="2" x14ac:dyDescent="0.25">
      <c r="A2823" s="208">
        <v>15</v>
      </c>
      <c r="B2823" s="209" t="s">
        <v>818</v>
      </c>
      <c r="C2823" s="207" t="s">
        <v>817</v>
      </c>
      <c r="D2823" s="208">
        <v>1</v>
      </c>
      <c r="E2823" s="110" t="s">
        <v>724</v>
      </c>
      <c r="F2823" s="147">
        <v>7589.29</v>
      </c>
      <c r="G2823" s="147">
        <f t="shared" si="143"/>
        <v>7589.29</v>
      </c>
      <c r="H2823" s="147">
        <f t="shared" si="144"/>
        <v>0</v>
      </c>
      <c r="I2823" s="148">
        <f t="shared" si="145"/>
        <v>0</v>
      </c>
      <c r="J2823" s="207" t="s">
        <v>838</v>
      </c>
      <c r="K2823" s="146" t="s">
        <v>3962</v>
      </c>
      <c r="L2823" s="146" t="s">
        <v>842</v>
      </c>
      <c r="M2823" s="266"/>
      <c r="N2823" s="264">
        <v>43581</v>
      </c>
      <c r="O2823" s="263" t="s">
        <v>3963</v>
      </c>
      <c r="P2823" s="263" t="s">
        <v>3964</v>
      </c>
      <c r="Q2823" s="263" t="s">
        <v>3940</v>
      </c>
      <c r="R2823" s="266"/>
    </row>
    <row r="2824" spans="1:18" s="34" customFormat="1" ht="60" hidden="1" customHeight="1" outlineLevel="2" x14ac:dyDescent="0.25">
      <c r="A2824" s="208">
        <v>16</v>
      </c>
      <c r="B2824" s="209" t="s">
        <v>816</v>
      </c>
      <c r="C2824" s="207" t="s">
        <v>809</v>
      </c>
      <c r="D2824" s="208">
        <v>1</v>
      </c>
      <c r="E2824" s="110" t="s">
        <v>724</v>
      </c>
      <c r="F2824" s="147">
        <v>26500000</v>
      </c>
      <c r="G2824" s="147">
        <v>23900000</v>
      </c>
      <c r="H2824" s="147">
        <f t="shared" si="144"/>
        <v>2600000</v>
      </c>
      <c r="I2824" s="148">
        <f t="shared" si="145"/>
        <v>0.10878661087866109</v>
      </c>
      <c r="J2824" s="207" t="s">
        <v>838</v>
      </c>
      <c r="K2824" s="146" t="s">
        <v>844</v>
      </c>
      <c r="L2824" s="146" t="s">
        <v>845</v>
      </c>
      <c r="M2824" s="266"/>
      <c r="N2824" s="264">
        <v>43619</v>
      </c>
      <c r="O2824" s="263" t="s">
        <v>4376</v>
      </c>
      <c r="P2824" s="263" t="s">
        <v>3964</v>
      </c>
      <c r="Q2824" s="263" t="s">
        <v>3701</v>
      </c>
      <c r="R2824" s="266"/>
    </row>
    <row r="2825" spans="1:18" ht="60" customHeight="1" outlineLevel="2" x14ac:dyDescent="0.25">
      <c r="A2825" s="203">
        <v>17</v>
      </c>
      <c r="B2825" s="204" t="s">
        <v>815</v>
      </c>
      <c r="C2825" s="73" t="s">
        <v>809</v>
      </c>
      <c r="D2825" s="205">
        <v>1</v>
      </c>
      <c r="E2825" s="53" t="s">
        <v>724</v>
      </c>
      <c r="F2825" s="206">
        <v>60875600</v>
      </c>
      <c r="G2825" s="206">
        <f t="shared" si="143"/>
        <v>60875600</v>
      </c>
      <c r="H2825" s="206">
        <f t="shared" si="144"/>
        <v>0</v>
      </c>
      <c r="I2825" s="72">
        <f t="shared" si="145"/>
        <v>0</v>
      </c>
      <c r="J2825" s="73" t="s">
        <v>838</v>
      </c>
      <c r="K2825" s="50"/>
      <c r="L2825" s="50" t="s">
        <v>845</v>
      </c>
      <c r="M2825" s="271"/>
      <c r="N2825" s="269"/>
      <c r="O2825" s="269"/>
      <c r="P2825" s="269"/>
      <c r="Q2825" s="269"/>
      <c r="R2825" s="271"/>
    </row>
    <row r="2826" spans="1:18" ht="60" customHeight="1" outlineLevel="2" x14ac:dyDescent="0.25">
      <c r="A2826" s="203">
        <v>18</v>
      </c>
      <c r="B2826" s="204" t="s">
        <v>814</v>
      </c>
      <c r="C2826" s="73" t="s">
        <v>809</v>
      </c>
      <c r="D2826" s="205">
        <v>1</v>
      </c>
      <c r="E2826" s="53" t="s">
        <v>724</v>
      </c>
      <c r="F2826" s="206">
        <v>20700000</v>
      </c>
      <c r="G2826" s="206">
        <f t="shared" si="143"/>
        <v>20700000</v>
      </c>
      <c r="H2826" s="206">
        <f t="shared" si="144"/>
        <v>0</v>
      </c>
      <c r="I2826" s="72">
        <f t="shared" si="145"/>
        <v>0</v>
      </c>
      <c r="J2826" s="73" t="s">
        <v>838</v>
      </c>
      <c r="K2826" s="50"/>
      <c r="L2826" s="50" t="s">
        <v>845</v>
      </c>
      <c r="M2826" s="271"/>
      <c r="N2826" s="269"/>
      <c r="O2826" s="269"/>
      <c r="P2826" s="269"/>
      <c r="Q2826" s="269"/>
      <c r="R2826" s="271"/>
    </row>
    <row r="2827" spans="1:18" s="34" customFormat="1" ht="60" hidden="1" customHeight="1" outlineLevel="2" x14ac:dyDescent="0.25">
      <c r="A2827" s="208">
        <v>19</v>
      </c>
      <c r="B2827" s="209" t="s">
        <v>813</v>
      </c>
      <c r="C2827" s="207" t="s">
        <v>809</v>
      </c>
      <c r="D2827" s="208">
        <v>6</v>
      </c>
      <c r="E2827" s="110" t="s">
        <v>4238</v>
      </c>
      <c r="F2827" s="147">
        <v>17482140</v>
      </c>
      <c r="G2827" s="147">
        <f t="shared" si="143"/>
        <v>17482140</v>
      </c>
      <c r="H2827" s="147">
        <f t="shared" si="144"/>
        <v>0</v>
      </c>
      <c r="I2827" s="148">
        <f t="shared" si="145"/>
        <v>0</v>
      </c>
      <c r="J2827" s="207" t="s">
        <v>838</v>
      </c>
      <c r="K2827" s="146" t="s">
        <v>846</v>
      </c>
      <c r="L2827" s="146" t="s">
        <v>840</v>
      </c>
      <c r="M2827" s="266"/>
      <c r="N2827" s="264">
        <v>43588</v>
      </c>
      <c r="O2827" s="263" t="s">
        <v>4372</v>
      </c>
      <c r="P2827" s="263" t="s">
        <v>3964</v>
      </c>
      <c r="Q2827" s="263" t="s">
        <v>3670</v>
      </c>
      <c r="R2827" s="266"/>
    </row>
    <row r="2828" spans="1:18" s="34" customFormat="1" ht="60" hidden="1" customHeight="1" outlineLevel="2" x14ac:dyDescent="0.25">
      <c r="A2828" s="203">
        <v>20</v>
      </c>
      <c r="B2828" s="204" t="s">
        <v>812</v>
      </c>
      <c r="C2828" s="207" t="s">
        <v>809</v>
      </c>
      <c r="D2828" s="208">
        <v>24</v>
      </c>
      <c r="E2828" s="110" t="s">
        <v>4238</v>
      </c>
      <c r="F2828" s="147">
        <v>23225760</v>
      </c>
      <c r="G2828" s="147">
        <v>18676800</v>
      </c>
      <c r="H2828" s="147">
        <f t="shared" si="144"/>
        <v>4548960</v>
      </c>
      <c r="I2828" s="148">
        <f t="shared" si="145"/>
        <v>0.243562066306862</v>
      </c>
      <c r="J2828" s="207" t="s">
        <v>838</v>
      </c>
      <c r="K2828" s="146" t="s">
        <v>847</v>
      </c>
      <c r="L2828" s="146" t="s">
        <v>840</v>
      </c>
      <c r="M2828" s="266"/>
      <c r="N2828" s="264">
        <v>43593</v>
      </c>
      <c r="O2828" s="263" t="s">
        <v>4375</v>
      </c>
      <c r="P2828" s="263" t="s">
        <v>3964</v>
      </c>
      <c r="Q2828" s="263" t="s">
        <v>3670</v>
      </c>
      <c r="R2828" s="266"/>
    </row>
    <row r="2829" spans="1:18" s="34" customFormat="1" ht="60" hidden="1" customHeight="1" outlineLevel="2" x14ac:dyDescent="0.25">
      <c r="A2829" s="208">
        <v>21</v>
      </c>
      <c r="B2829" s="209" t="s">
        <v>811</v>
      </c>
      <c r="C2829" s="207" t="s">
        <v>809</v>
      </c>
      <c r="D2829" s="208">
        <v>2</v>
      </c>
      <c r="E2829" s="110" t="s">
        <v>4238</v>
      </c>
      <c r="F2829" s="147">
        <v>4928000</v>
      </c>
      <c r="G2829" s="147">
        <f t="shared" si="143"/>
        <v>4928000</v>
      </c>
      <c r="H2829" s="147">
        <f t="shared" si="144"/>
        <v>0</v>
      </c>
      <c r="I2829" s="148">
        <f t="shared" si="145"/>
        <v>0</v>
      </c>
      <c r="J2829" s="207" t="s">
        <v>838</v>
      </c>
      <c r="K2829" s="146" t="s">
        <v>848</v>
      </c>
      <c r="L2829" s="146" t="s">
        <v>849</v>
      </c>
      <c r="M2829" s="266"/>
      <c r="N2829" s="264">
        <v>43564</v>
      </c>
      <c r="O2829" s="263" t="s">
        <v>4077</v>
      </c>
      <c r="P2829" s="263" t="s">
        <v>3964</v>
      </c>
      <c r="Q2829" s="263" t="s">
        <v>3886</v>
      </c>
      <c r="R2829" s="266"/>
    </row>
    <row r="2830" spans="1:18" s="34" customFormat="1" ht="60" hidden="1" customHeight="1" outlineLevel="2" x14ac:dyDescent="0.25">
      <c r="A2830" s="203">
        <v>22</v>
      </c>
      <c r="B2830" s="209" t="s">
        <v>810</v>
      </c>
      <c r="C2830" s="207" t="s">
        <v>809</v>
      </c>
      <c r="D2830" s="208">
        <v>2</v>
      </c>
      <c r="E2830" s="110" t="s">
        <v>4238</v>
      </c>
      <c r="F2830" s="147">
        <v>6334000</v>
      </c>
      <c r="G2830" s="147">
        <f t="shared" si="143"/>
        <v>6334000</v>
      </c>
      <c r="H2830" s="147">
        <f t="shared" si="144"/>
        <v>0</v>
      </c>
      <c r="I2830" s="148">
        <f t="shared" si="145"/>
        <v>0</v>
      </c>
      <c r="J2830" s="207" t="s">
        <v>838</v>
      </c>
      <c r="K2830" s="146" t="s">
        <v>850</v>
      </c>
      <c r="L2830" s="146" t="s">
        <v>840</v>
      </c>
      <c r="M2830" s="266"/>
      <c r="N2830" s="264">
        <v>43516</v>
      </c>
      <c r="O2830" s="263" t="s">
        <v>4251</v>
      </c>
      <c r="P2830" s="264">
        <v>43830</v>
      </c>
      <c r="Q2830" s="263" t="s">
        <v>3670</v>
      </c>
      <c r="R2830" s="266"/>
    </row>
    <row r="2831" spans="1:18" s="34" customFormat="1" ht="75" hidden="1" customHeight="1" outlineLevel="2" x14ac:dyDescent="0.25">
      <c r="A2831" s="203">
        <v>23</v>
      </c>
      <c r="B2831" s="204" t="s">
        <v>808</v>
      </c>
      <c r="C2831" s="207" t="s">
        <v>800</v>
      </c>
      <c r="D2831" s="208">
        <v>15</v>
      </c>
      <c r="E2831" s="110" t="s">
        <v>4238</v>
      </c>
      <c r="F2831" s="147">
        <v>7500000</v>
      </c>
      <c r="G2831" s="147">
        <f t="shared" si="143"/>
        <v>7500000</v>
      </c>
      <c r="H2831" s="147">
        <f t="shared" si="144"/>
        <v>0</v>
      </c>
      <c r="I2831" s="148">
        <f t="shared" si="145"/>
        <v>0</v>
      </c>
      <c r="J2831" s="207" t="s">
        <v>838</v>
      </c>
      <c r="K2831" s="146" t="s">
        <v>851</v>
      </c>
      <c r="L2831" s="146" t="s">
        <v>840</v>
      </c>
      <c r="M2831" s="266"/>
      <c r="N2831" s="264">
        <v>43524</v>
      </c>
      <c r="O2831" s="263" t="s">
        <v>4252</v>
      </c>
      <c r="P2831" s="264">
        <v>43830</v>
      </c>
      <c r="Q2831" s="263" t="s">
        <v>3670</v>
      </c>
      <c r="R2831" s="266"/>
    </row>
    <row r="2832" spans="1:18" s="34" customFormat="1" ht="75" hidden="1" customHeight="1" outlineLevel="2" x14ac:dyDescent="0.25">
      <c r="A2832" s="208">
        <v>24</v>
      </c>
      <c r="B2832" s="209" t="s">
        <v>807</v>
      </c>
      <c r="C2832" s="207" t="s">
        <v>800</v>
      </c>
      <c r="D2832" s="208">
        <v>1</v>
      </c>
      <c r="E2832" s="110" t="s">
        <v>4238</v>
      </c>
      <c r="F2832" s="147">
        <v>26665599.520000003</v>
      </c>
      <c r="G2832" s="147">
        <v>25800000</v>
      </c>
      <c r="H2832" s="147">
        <f t="shared" si="144"/>
        <v>865599.52000000328</v>
      </c>
      <c r="I2832" s="148">
        <f t="shared" si="145"/>
        <v>3.355036899224819E-2</v>
      </c>
      <c r="J2832" s="207" t="s">
        <v>838</v>
      </c>
      <c r="K2832" s="146" t="s">
        <v>850</v>
      </c>
      <c r="L2832" s="146" t="s">
        <v>840</v>
      </c>
      <c r="M2832" s="266"/>
      <c r="N2832" s="264">
        <v>43556</v>
      </c>
      <c r="O2832" s="263" t="s">
        <v>4260</v>
      </c>
      <c r="P2832" s="263" t="s">
        <v>3964</v>
      </c>
      <c r="Q2832" s="263" t="s">
        <v>3670</v>
      </c>
      <c r="R2832" s="266"/>
    </row>
    <row r="2833" spans="1:18" s="34" customFormat="1" ht="105" hidden="1" customHeight="1" outlineLevel="2" x14ac:dyDescent="0.25">
      <c r="A2833" s="203">
        <v>25</v>
      </c>
      <c r="B2833" s="204" t="s">
        <v>806</v>
      </c>
      <c r="C2833" s="207" t="s">
        <v>800</v>
      </c>
      <c r="D2833" s="208">
        <v>1</v>
      </c>
      <c r="E2833" s="110" t="s">
        <v>4238</v>
      </c>
      <c r="F2833" s="147">
        <v>28500000</v>
      </c>
      <c r="G2833" s="147">
        <f t="shared" si="143"/>
        <v>28500000</v>
      </c>
      <c r="H2833" s="147">
        <f t="shared" si="144"/>
        <v>0</v>
      </c>
      <c r="I2833" s="148">
        <f t="shared" si="145"/>
        <v>0</v>
      </c>
      <c r="J2833" s="207" t="s">
        <v>838</v>
      </c>
      <c r="K2833" s="146" t="s">
        <v>852</v>
      </c>
      <c r="L2833" s="146" t="s">
        <v>840</v>
      </c>
      <c r="M2833" s="266"/>
      <c r="N2833" s="264">
        <v>43615</v>
      </c>
      <c r="O2833" s="263" t="s">
        <v>4363</v>
      </c>
      <c r="P2833" s="263" t="s">
        <v>3964</v>
      </c>
      <c r="Q2833" s="263" t="s">
        <v>3670</v>
      </c>
      <c r="R2833" s="266"/>
    </row>
    <row r="2834" spans="1:18" s="34" customFormat="1" ht="75" hidden="1" customHeight="1" outlineLevel="2" x14ac:dyDescent="0.25">
      <c r="A2834" s="208">
        <v>26</v>
      </c>
      <c r="B2834" s="209" t="s">
        <v>805</v>
      </c>
      <c r="C2834" s="207" t="s">
        <v>800</v>
      </c>
      <c r="D2834" s="208">
        <v>1</v>
      </c>
      <c r="E2834" s="110" t="s">
        <v>4238</v>
      </c>
      <c r="F2834" s="147">
        <v>38619840</v>
      </c>
      <c r="G2834" s="147">
        <v>34482000</v>
      </c>
      <c r="H2834" s="147">
        <f t="shared" si="144"/>
        <v>4137840</v>
      </c>
      <c r="I2834" s="148">
        <f t="shared" si="145"/>
        <v>0.12</v>
      </c>
      <c r="J2834" s="207" t="s">
        <v>838</v>
      </c>
      <c r="K2834" s="146" t="s">
        <v>850</v>
      </c>
      <c r="L2834" s="146" t="s">
        <v>840</v>
      </c>
      <c r="M2834" s="266"/>
      <c r="N2834" s="264">
        <v>43559</v>
      </c>
      <c r="O2834" s="263" t="s">
        <v>4264</v>
      </c>
      <c r="P2834" s="263" t="s">
        <v>3964</v>
      </c>
      <c r="Q2834" s="263" t="s">
        <v>3670</v>
      </c>
      <c r="R2834" s="266"/>
    </row>
    <row r="2835" spans="1:18" s="34" customFormat="1" ht="75" hidden="1" customHeight="1" outlineLevel="2" x14ac:dyDescent="0.25">
      <c r="A2835" s="208">
        <v>27</v>
      </c>
      <c r="B2835" s="209" t="s">
        <v>804</v>
      </c>
      <c r="C2835" s="207" t="s">
        <v>800</v>
      </c>
      <c r="D2835" s="208">
        <v>1</v>
      </c>
      <c r="E2835" s="110" t="s">
        <v>4238</v>
      </c>
      <c r="F2835" s="147">
        <v>15800000</v>
      </c>
      <c r="G2835" s="147">
        <f t="shared" si="143"/>
        <v>15800000</v>
      </c>
      <c r="H2835" s="147">
        <f t="shared" si="144"/>
        <v>0</v>
      </c>
      <c r="I2835" s="148">
        <f t="shared" si="145"/>
        <v>0</v>
      </c>
      <c r="J2835" s="207" t="s">
        <v>838</v>
      </c>
      <c r="K2835" s="146" t="s">
        <v>853</v>
      </c>
      <c r="L2835" s="146" t="s">
        <v>840</v>
      </c>
      <c r="M2835" s="266"/>
      <c r="N2835" s="264">
        <v>43536</v>
      </c>
      <c r="O2835" s="263" t="s">
        <v>4256</v>
      </c>
      <c r="P2835" s="263" t="s">
        <v>3964</v>
      </c>
      <c r="Q2835" s="263" t="s">
        <v>3670</v>
      </c>
      <c r="R2835" s="266"/>
    </row>
    <row r="2836" spans="1:18" s="34" customFormat="1" ht="75" hidden="1" customHeight="1" outlineLevel="2" x14ac:dyDescent="0.25">
      <c r="A2836" s="208">
        <v>28</v>
      </c>
      <c r="B2836" s="209" t="s">
        <v>803</v>
      </c>
      <c r="C2836" s="207" t="s">
        <v>800</v>
      </c>
      <c r="D2836" s="208">
        <v>1</v>
      </c>
      <c r="E2836" s="110" t="s">
        <v>4238</v>
      </c>
      <c r="F2836" s="147">
        <v>15777458</v>
      </c>
      <c r="G2836" s="147">
        <f t="shared" si="143"/>
        <v>15777458</v>
      </c>
      <c r="H2836" s="147">
        <f t="shared" si="144"/>
        <v>0</v>
      </c>
      <c r="I2836" s="148">
        <f t="shared" si="145"/>
        <v>0</v>
      </c>
      <c r="J2836" s="207" t="s">
        <v>838</v>
      </c>
      <c r="K2836" s="146" t="s">
        <v>854</v>
      </c>
      <c r="L2836" s="146" t="s">
        <v>840</v>
      </c>
      <c r="M2836" s="266"/>
      <c r="N2836" s="264">
        <v>43570</v>
      </c>
      <c r="O2836" s="263" t="s">
        <v>4275</v>
      </c>
      <c r="P2836" s="263" t="s">
        <v>3964</v>
      </c>
      <c r="Q2836" s="263" t="s">
        <v>3670</v>
      </c>
      <c r="R2836" s="266"/>
    </row>
    <row r="2837" spans="1:18" s="34" customFormat="1" ht="75" hidden="1" customHeight="1" outlineLevel="2" x14ac:dyDescent="0.25">
      <c r="A2837" s="203">
        <v>29</v>
      </c>
      <c r="B2837" s="209" t="s">
        <v>802</v>
      </c>
      <c r="C2837" s="207" t="s">
        <v>800</v>
      </c>
      <c r="D2837" s="208">
        <v>4</v>
      </c>
      <c r="E2837" s="110" t="s">
        <v>4238</v>
      </c>
      <c r="F2837" s="147">
        <v>15220000</v>
      </c>
      <c r="G2837" s="147">
        <v>15220000</v>
      </c>
      <c r="H2837" s="147">
        <f t="shared" si="144"/>
        <v>0</v>
      </c>
      <c r="I2837" s="148">
        <f t="shared" si="145"/>
        <v>0</v>
      </c>
      <c r="J2837" s="207" t="s">
        <v>838</v>
      </c>
      <c r="K2837" s="146" t="s">
        <v>848</v>
      </c>
      <c r="L2837" s="146" t="s">
        <v>840</v>
      </c>
      <c r="M2837" s="266"/>
      <c r="N2837" s="264">
        <v>43530</v>
      </c>
      <c r="O2837" s="263" t="s">
        <v>4255</v>
      </c>
      <c r="P2837" s="263" t="s">
        <v>3964</v>
      </c>
      <c r="Q2837" s="263" t="s">
        <v>3670</v>
      </c>
      <c r="R2837" s="266"/>
    </row>
    <row r="2838" spans="1:18" s="34" customFormat="1" ht="75" hidden="1" customHeight="1" outlineLevel="2" x14ac:dyDescent="0.25">
      <c r="A2838" s="208">
        <v>30</v>
      </c>
      <c r="B2838" s="209" t="s">
        <v>801</v>
      </c>
      <c r="C2838" s="207" t="s">
        <v>800</v>
      </c>
      <c r="D2838" s="208">
        <v>1</v>
      </c>
      <c r="E2838" s="110" t="s">
        <v>4238</v>
      </c>
      <c r="F2838" s="147">
        <v>22000000</v>
      </c>
      <c r="G2838" s="147">
        <f t="shared" si="143"/>
        <v>22000000</v>
      </c>
      <c r="H2838" s="147">
        <f t="shared" si="144"/>
        <v>0</v>
      </c>
      <c r="I2838" s="148">
        <f t="shared" si="145"/>
        <v>0</v>
      </c>
      <c r="J2838" s="207" t="s">
        <v>838</v>
      </c>
      <c r="K2838" s="146" t="s">
        <v>856</v>
      </c>
      <c r="L2838" s="146" t="s">
        <v>840</v>
      </c>
      <c r="M2838" s="266"/>
      <c r="N2838" s="264">
        <v>43564</v>
      </c>
      <c r="O2838" s="263" t="s">
        <v>4266</v>
      </c>
      <c r="P2838" s="263" t="s">
        <v>3964</v>
      </c>
      <c r="Q2838" s="263" t="s">
        <v>3670</v>
      </c>
      <c r="R2838" s="266"/>
    </row>
    <row r="2839" spans="1:18" s="34" customFormat="1" ht="60" hidden="1" customHeight="1" outlineLevel="2" x14ac:dyDescent="0.25">
      <c r="A2839" s="203">
        <v>31</v>
      </c>
      <c r="B2839" s="209" t="s">
        <v>799</v>
      </c>
      <c r="C2839" s="207" t="s">
        <v>793</v>
      </c>
      <c r="D2839" s="208">
        <v>50</v>
      </c>
      <c r="E2839" s="208" t="s">
        <v>1283</v>
      </c>
      <c r="F2839" s="147">
        <v>2692400</v>
      </c>
      <c r="G2839" s="147">
        <f t="shared" si="143"/>
        <v>2692400</v>
      </c>
      <c r="H2839" s="147">
        <f t="shared" si="144"/>
        <v>0</v>
      </c>
      <c r="I2839" s="148">
        <f t="shared" si="145"/>
        <v>0</v>
      </c>
      <c r="J2839" s="207" t="s">
        <v>838</v>
      </c>
      <c r="K2839" s="146" t="s">
        <v>857</v>
      </c>
      <c r="L2839" s="146" t="s">
        <v>840</v>
      </c>
      <c r="M2839" s="266"/>
      <c r="N2839" s="264">
        <v>43524</v>
      </c>
      <c r="O2839" s="263" t="s">
        <v>3762</v>
      </c>
      <c r="P2839" s="264">
        <v>43830</v>
      </c>
      <c r="Q2839" s="263" t="s">
        <v>3670</v>
      </c>
      <c r="R2839" s="266"/>
    </row>
    <row r="2840" spans="1:18" s="34" customFormat="1" ht="90" hidden="1" customHeight="1" outlineLevel="2" x14ac:dyDescent="0.25">
      <c r="A2840" s="203">
        <v>32</v>
      </c>
      <c r="B2840" s="209" t="s">
        <v>798</v>
      </c>
      <c r="C2840" s="207" t="s">
        <v>793</v>
      </c>
      <c r="D2840" s="208">
        <v>20</v>
      </c>
      <c r="E2840" s="208" t="s">
        <v>1283</v>
      </c>
      <c r="F2840" s="147">
        <v>4006800</v>
      </c>
      <c r="G2840" s="147">
        <v>3986800</v>
      </c>
      <c r="H2840" s="147">
        <f t="shared" si="144"/>
        <v>20000</v>
      </c>
      <c r="I2840" s="148">
        <f t="shared" si="145"/>
        <v>5.0165546302799241E-3</v>
      </c>
      <c r="J2840" s="207" t="s">
        <v>838</v>
      </c>
      <c r="K2840" s="146" t="s">
        <v>857</v>
      </c>
      <c r="L2840" s="146" t="s">
        <v>840</v>
      </c>
      <c r="M2840" s="266"/>
      <c r="N2840" s="264">
        <v>43524</v>
      </c>
      <c r="O2840" s="263" t="s">
        <v>3762</v>
      </c>
      <c r="P2840" s="264">
        <v>43830</v>
      </c>
      <c r="Q2840" s="263" t="s">
        <v>3670</v>
      </c>
      <c r="R2840" s="266"/>
    </row>
    <row r="2841" spans="1:18" s="34" customFormat="1" ht="60" hidden="1" customHeight="1" outlineLevel="2" x14ac:dyDescent="0.25">
      <c r="A2841" s="203">
        <v>33</v>
      </c>
      <c r="B2841" s="209" t="s">
        <v>797</v>
      </c>
      <c r="C2841" s="207" t="s">
        <v>793</v>
      </c>
      <c r="D2841" s="208">
        <v>20</v>
      </c>
      <c r="E2841" s="208" t="s">
        <v>1283</v>
      </c>
      <c r="F2841" s="147">
        <v>657142.80000000005</v>
      </c>
      <c r="G2841" s="147">
        <v>649000</v>
      </c>
      <c r="H2841" s="147">
        <f t="shared" si="144"/>
        <v>8142.8000000000466</v>
      </c>
      <c r="I2841" s="148">
        <f t="shared" si="145"/>
        <v>1.2546687211094063E-2</v>
      </c>
      <c r="J2841" s="207" t="s">
        <v>838</v>
      </c>
      <c r="K2841" s="146" t="s">
        <v>857</v>
      </c>
      <c r="L2841" s="146" t="s">
        <v>840</v>
      </c>
      <c r="M2841" s="266"/>
      <c r="N2841" s="264">
        <v>43524</v>
      </c>
      <c r="O2841" s="263" t="s">
        <v>3762</v>
      </c>
      <c r="P2841" s="264">
        <v>43830</v>
      </c>
      <c r="Q2841" s="263" t="s">
        <v>3670</v>
      </c>
      <c r="R2841" s="266"/>
    </row>
    <row r="2842" spans="1:18" s="34" customFormat="1" ht="90" hidden="1" customHeight="1" outlineLevel="2" x14ac:dyDescent="0.25">
      <c r="A2842" s="203">
        <v>34</v>
      </c>
      <c r="B2842" s="209" t="s">
        <v>796</v>
      </c>
      <c r="C2842" s="207" t="s">
        <v>793</v>
      </c>
      <c r="D2842" s="208">
        <v>20</v>
      </c>
      <c r="E2842" s="208" t="s">
        <v>1283</v>
      </c>
      <c r="F2842" s="147">
        <v>817857.2</v>
      </c>
      <c r="G2842" s="147">
        <v>810000</v>
      </c>
      <c r="H2842" s="147">
        <f t="shared" si="144"/>
        <v>7857.1999999999534</v>
      </c>
      <c r="I2842" s="148">
        <f t="shared" si="145"/>
        <v>9.7002469135801898E-3</v>
      </c>
      <c r="J2842" s="207" t="s">
        <v>838</v>
      </c>
      <c r="K2842" s="146" t="s">
        <v>857</v>
      </c>
      <c r="L2842" s="146" t="s">
        <v>840</v>
      </c>
      <c r="M2842" s="266"/>
      <c r="N2842" s="264">
        <v>43524</v>
      </c>
      <c r="O2842" s="263" t="s">
        <v>3762</v>
      </c>
      <c r="P2842" s="264">
        <v>43830</v>
      </c>
      <c r="Q2842" s="263" t="s">
        <v>3670</v>
      </c>
      <c r="R2842" s="266"/>
    </row>
    <row r="2843" spans="1:18" s="34" customFormat="1" ht="120" hidden="1" customHeight="1" outlineLevel="2" x14ac:dyDescent="0.25">
      <c r="A2843" s="203">
        <v>35</v>
      </c>
      <c r="B2843" s="209" t="s">
        <v>795</v>
      </c>
      <c r="C2843" s="207" t="s">
        <v>793</v>
      </c>
      <c r="D2843" s="208">
        <v>20</v>
      </c>
      <c r="E2843" s="208" t="s">
        <v>1283</v>
      </c>
      <c r="F2843" s="147">
        <v>817857.2</v>
      </c>
      <c r="G2843" s="147">
        <v>810000</v>
      </c>
      <c r="H2843" s="147">
        <f t="shared" si="144"/>
        <v>7857.1999999999534</v>
      </c>
      <c r="I2843" s="148">
        <f t="shared" si="145"/>
        <v>9.7002469135801898E-3</v>
      </c>
      <c r="J2843" s="207" t="s">
        <v>838</v>
      </c>
      <c r="K2843" s="146" t="s">
        <v>857</v>
      </c>
      <c r="L2843" s="146" t="s">
        <v>840</v>
      </c>
      <c r="M2843" s="266"/>
      <c r="N2843" s="264">
        <v>43524</v>
      </c>
      <c r="O2843" s="263" t="s">
        <v>3762</v>
      </c>
      <c r="P2843" s="264">
        <v>43830</v>
      </c>
      <c r="Q2843" s="263" t="s">
        <v>3670</v>
      </c>
      <c r="R2843" s="266"/>
    </row>
    <row r="2844" spans="1:18" s="34" customFormat="1" ht="150" hidden="1" customHeight="1" outlineLevel="2" x14ac:dyDescent="0.25">
      <c r="A2844" s="203">
        <v>36</v>
      </c>
      <c r="B2844" s="209" t="s">
        <v>794</v>
      </c>
      <c r="C2844" s="207" t="s">
        <v>793</v>
      </c>
      <c r="D2844" s="208">
        <v>12</v>
      </c>
      <c r="E2844" s="208" t="s">
        <v>1283</v>
      </c>
      <c r="F2844" s="147">
        <v>394285.68</v>
      </c>
      <c r="G2844" s="147">
        <v>389400</v>
      </c>
      <c r="H2844" s="147">
        <f t="shared" si="144"/>
        <v>4885.679999999993</v>
      </c>
      <c r="I2844" s="148">
        <f t="shared" si="145"/>
        <v>1.2546687211093973E-2</v>
      </c>
      <c r="J2844" s="207" t="s">
        <v>838</v>
      </c>
      <c r="K2844" s="146" t="s">
        <v>857</v>
      </c>
      <c r="L2844" s="146" t="s">
        <v>840</v>
      </c>
      <c r="M2844" s="266"/>
      <c r="N2844" s="264">
        <v>43524</v>
      </c>
      <c r="O2844" s="263" t="s">
        <v>3762</v>
      </c>
      <c r="P2844" s="264">
        <v>43830</v>
      </c>
      <c r="Q2844" s="263" t="s">
        <v>3670</v>
      </c>
      <c r="R2844" s="266"/>
    </row>
    <row r="2845" spans="1:18" ht="60" hidden="1" customHeight="1" outlineLevel="2" x14ac:dyDescent="0.25">
      <c r="A2845" s="203">
        <v>37</v>
      </c>
      <c r="B2845" s="204"/>
      <c r="C2845" s="73" t="s">
        <v>28</v>
      </c>
      <c r="D2845" s="205">
        <v>550</v>
      </c>
      <c r="E2845" s="53" t="s">
        <v>2295</v>
      </c>
      <c r="F2845" s="206">
        <v>1964286.5</v>
      </c>
      <c r="G2845" s="206">
        <f t="shared" si="143"/>
        <v>1964286.5</v>
      </c>
      <c r="H2845" s="206">
        <f t="shared" si="144"/>
        <v>0</v>
      </c>
      <c r="I2845" s="72">
        <f t="shared" si="145"/>
        <v>0</v>
      </c>
      <c r="J2845" s="73" t="s">
        <v>838</v>
      </c>
      <c r="K2845" s="50" t="s">
        <v>858</v>
      </c>
      <c r="L2845" s="50" t="s">
        <v>840</v>
      </c>
      <c r="M2845" s="271"/>
      <c r="N2845" s="269"/>
      <c r="O2845" s="269"/>
      <c r="P2845" s="269"/>
      <c r="Q2845" s="269"/>
      <c r="R2845" s="271"/>
    </row>
    <row r="2846" spans="1:18" s="34" customFormat="1" ht="195" hidden="1" customHeight="1" outlineLevel="2" x14ac:dyDescent="0.25">
      <c r="A2846" s="208">
        <v>38</v>
      </c>
      <c r="B2846" s="209" t="s">
        <v>792</v>
      </c>
      <c r="C2846" s="207" t="s">
        <v>28</v>
      </c>
      <c r="D2846" s="208">
        <v>100</v>
      </c>
      <c r="E2846" s="208" t="s">
        <v>1283</v>
      </c>
      <c r="F2846" s="147">
        <v>2723214</v>
      </c>
      <c r="G2846" s="147">
        <f t="shared" si="143"/>
        <v>2723214</v>
      </c>
      <c r="H2846" s="147">
        <f t="shared" si="144"/>
        <v>0</v>
      </c>
      <c r="I2846" s="148">
        <f t="shared" si="145"/>
        <v>0</v>
      </c>
      <c r="J2846" s="207" t="s">
        <v>838</v>
      </c>
      <c r="K2846" s="146" t="s">
        <v>859</v>
      </c>
      <c r="L2846" s="146" t="s">
        <v>849</v>
      </c>
      <c r="M2846" s="266"/>
      <c r="N2846" s="264">
        <v>43607</v>
      </c>
      <c r="O2846" s="263" t="s">
        <v>4028</v>
      </c>
      <c r="P2846" s="264">
        <v>43830</v>
      </c>
      <c r="Q2846" s="263" t="s">
        <v>3680</v>
      </c>
      <c r="R2846" s="266"/>
    </row>
    <row r="2847" spans="1:18" s="34" customFormat="1" ht="120" hidden="1" customHeight="1" outlineLevel="2" x14ac:dyDescent="0.25">
      <c r="A2847" s="208">
        <v>39</v>
      </c>
      <c r="B2847" s="209" t="s">
        <v>791</v>
      </c>
      <c r="C2847" s="207" t="s">
        <v>28</v>
      </c>
      <c r="D2847" s="208">
        <v>2400</v>
      </c>
      <c r="E2847" s="110" t="s">
        <v>4234</v>
      </c>
      <c r="F2847" s="147">
        <v>9857136</v>
      </c>
      <c r="G2847" s="147">
        <f t="shared" si="143"/>
        <v>9857136</v>
      </c>
      <c r="H2847" s="147">
        <f t="shared" si="144"/>
        <v>0</v>
      </c>
      <c r="I2847" s="148">
        <f t="shared" si="145"/>
        <v>0</v>
      </c>
      <c r="J2847" s="207" t="s">
        <v>838</v>
      </c>
      <c r="K2847" s="146" t="s">
        <v>860</v>
      </c>
      <c r="L2847" s="146" t="s">
        <v>845</v>
      </c>
      <c r="M2847" s="266"/>
      <c r="N2847" s="264">
        <v>43538</v>
      </c>
      <c r="O2847" s="263" t="s">
        <v>3837</v>
      </c>
      <c r="P2847" s="264">
        <v>43830</v>
      </c>
      <c r="Q2847" s="263" t="s">
        <v>3656</v>
      </c>
      <c r="R2847" s="266"/>
    </row>
    <row r="2848" spans="1:18" s="34" customFormat="1" ht="120" hidden="1" customHeight="1" outlineLevel="2" x14ac:dyDescent="0.25">
      <c r="A2848" s="208">
        <v>40</v>
      </c>
      <c r="B2848" s="209" t="s">
        <v>790</v>
      </c>
      <c r="C2848" s="207" t="s">
        <v>28</v>
      </c>
      <c r="D2848" s="208">
        <v>580</v>
      </c>
      <c r="E2848" s="53" t="s">
        <v>2295</v>
      </c>
      <c r="F2848" s="147">
        <v>1535445.6</v>
      </c>
      <c r="G2848" s="147">
        <f t="shared" si="143"/>
        <v>1535445.6</v>
      </c>
      <c r="H2848" s="147">
        <f t="shared" si="144"/>
        <v>0</v>
      </c>
      <c r="I2848" s="148">
        <f t="shared" si="145"/>
        <v>0</v>
      </c>
      <c r="J2848" s="207" t="s">
        <v>838</v>
      </c>
      <c r="K2848" s="146" t="s">
        <v>860</v>
      </c>
      <c r="L2848" s="146" t="s">
        <v>845</v>
      </c>
      <c r="M2848" s="266"/>
      <c r="N2848" s="264">
        <v>43538</v>
      </c>
      <c r="O2848" s="263" t="s">
        <v>3837</v>
      </c>
      <c r="P2848" s="264">
        <v>43830</v>
      </c>
      <c r="Q2848" s="263" t="s">
        <v>3656</v>
      </c>
      <c r="R2848" s="266"/>
    </row>
    <row r="2849" spans="1:18" s="34" customFormat="1" ht="135" hidden="1" customHeight="1" outlineLevel="2" x14ac:dyDescent="0.25">
      <c r="A2849" s="208">
        <v>41</v>
      </c>
      <c r="B2849" s="209" t="s">
        <v>789</v>
      </c>
      <c r="C2849" s="207" t="s">
        <v>28</v>
      </c>
      <c r="D2849" s="208">
        <v>660</v>
      </c>
      <c r="E2849" s="53" t="s">
        <v>2295</v>
      </c>
      <c r="F2849" s="147">
        <v>3205712.4000000004</v>
      </c>
      <c r="G2849" s="147">
        <f t="shared" si="143"/>
        <v>3205712.4000000004</v>
      </c>
      <c r="H2849" s="147">
        <f t="shared" si="144"/>
        <v>0</v>
      </c>
      <c r="I2849" s="148">
        <f t="shared" si="145"/>
        <v>0</v>
      </c>
      <c r="J2849" s="207" t="s">
        <v>838</v>
      </c>
      <c r="K2849" s="146" t="s">
        <v>860</v>
      </c>
      <c r="L2849" s="146" t="s">
        <v>845</v>
      </c>
      <c r="M2849" s="266"/>
      <c r="N2849" s="264">
        <v>43538</v>
      </c>
      <c r="O2849" s="263" t="s">
        <v>3837</v>
      </c>
      <c r="P2849" s="264">
        <v>43830</v>
      </c>
      <c r="Q2849" s="263" t="s">
        <v>3656</v>
      </c>
      <c r="R2849" s="266"/>
    </row>
    <row r="2850" spans="1:18" s="34" customFormat="1" ht="120" hidden="1" customHeight="1" outlineLevel="2" x14ac:dyDescent="0.25">
      <c r="A2850" s="208">
        <v>42</v>
      </c>
      <c r="B2850" s="209" t="s">
        <v>788</v>
      </c>
      <c r="C2850" s="207" t="s">
        <v>28</v>
      </c>
      <c r="D2850" s="208">
        <v>80</v>
      </c>
      <c r="E2850" s="53" t="s">
        <v>2295</v>
      </c>
      <c r="F2850" s="147">
        <v>641428.79999999993</v>
      </c>
      <c r="G2850" s="147">
        <f t="shared" si="143"/>
        <v>641428.79999999993</v>
      </c>
      <c r="H2850" s="147">
        <f t="shared" si="144"/>
        <v>0</v>
      </c>
      <c r="I2850" s="148">
        <f t="shared" si="145"/>
        <v>0</v>
      </c>
      <c r="J2850" s="207" t="s">
        <v>838</v>
      </c>
      <c r="K2850" s="146" t="s">
        <v>861</v>
      </c>
      <c r="L2850" s="146" t="s">
        <v>840</v>
      </c>
      <c r="M2850" s="266"/>
      <c r="N2850" s="264">
        <v>43563</v>
      </c>
      <c r="O2850" s="263" t="s">
        <v>3906</v>
      </c>
      <c r="P2850" s="264">
        <v>43830</v>
      </c>
      <c r="Q2850" s="263" t="s">
        <v>3907</v>
      </c>
      <c r="R2850" s="266"/>
    </row>
    <row r="2851" spans="1:18" s="34" customFormat="1" ht="60" hidden="1" customHeight="1" outlineLevel="2" x14ac:dyDescent="0.25">
      <c r="A2851" s="208">
        <v>43</v>
      </c>
      <c r="B2851" s="209" t="s">
        <v>787</v>
      </c>
      <c r="C2851" s="207" t="s">
        <v>28</v>
      </c>
      <c r="D2851" s="208">
        <v>160</v>
      </c>
      <c r="E2851" s="53" t="s">
        <v>2295</v>
      </c>
      <c r="F2851" s="147">
        <v>395715.19999999995</v>
      </c>
      <c r="G2851" s="147">
        <f t="shared" si="143"/>
        <v>395715.19999999995</v>
      </c>
      <c r="H2851" s="147">
        <f t="shared" si="144"/>
        <v>0</v>
      </c>
      <c r="I2851" s="148">
        <f t="shared" si="145"/>
        <v>0</v>
      </c>
      <c r="J2851" s="207" t="s">
        <v>838</v>
      </c>
      <c r="K2851" s="146" t="s">
        <v>861</v>
      </c>
      <c r="L2851" s="146" t="s">
        <v>840</v>
      </c>
      <c r="M2851" s="266"/>
      <c r="N2851" s="264">
        <v>43563</v>
      </c>
      <c r="O2851" s="263" t="s">
        <v>3906</v>
      </c>
      <c r="P2851" s="264">
        <v>43830</v>
      </c>
      <c r="Q2851" s="263" t="s">
        <v>3907</v>
      </c>
      <c r="R2851" s="266"/>
    </row>
    <row r="2852" spans="1:18" s="34" customFormat="1" ht="60" hidden="1" customHeight="1" outlineLevel="2" x14ac:dyDescent="0.25">
      <c r="A2852" s="203">
        <v>44</v>
      </c>
      <c r="B2852" s="204" t="s">
        <v>786</v>
      </c>
      <c r="C2852" s="207" t="s">
        <v>28</v>
      </c>
      <c r="D2852" s="208">
        <v>60</v>
      </c>
      <c r="E2852" s="110" t="s">
        <v>724</v>
      </c>
      <c r="F2852" s="147">
        <v>1914000</v>
      </c>
      <c r="G2852" s="147">
        <v>1740000</v>
      </c>
      <c r="H2852" s="147">
        <f t="shared" si="144"/>
        <v>174000</v>
      </c>
      <c r="I2852" s="148">
        <f t="shared" si="145"/>
        <v>0.1</v>
      </c>
      <c r="J2852" s="207" t="s">
        <v>838</v>
      </c>
      <c r="K2852" s="146" t="s">
        <v>862</v>
      </c>
      <c r="L2852" s="146" t="s">
        <v>849</v>
      </c>
      <c r="M2852" s="266"/>
      <c r="N2852" s="264">
        <v>43530</v>
      </c>
      <c r="O2852" s="263" t="s">
        <v>3805</v>
      </c>
      <c r="P2852" s="264">
        <v>43830</v>
      </c>
      <c r="Q2852" s="263" t="s">
        <v>3680</v>
      </c>
      <c r="R2852" s="266"/>
    </row>
    <row r="2853" spans="1:18" s="34" customFormat="1" ht="60" hidden="1" customHeight="1" outlineLevel="2" x14ac:dyDescent="0.25">
      <c r="A2853" s="203">
        <v>45</v>
      </c>
      <c r="B2853" s="204" t="s">
        <v>785</v>
      </c>
      <c r="C2853" s="207" t="s">
        <v>28</v>
      </c>
      <c r="D2853" s="208">
        <v>10</v>
      </c>
      <c r="E2853" s="110" t="s">
        <v>4234</v>
      </c>
      <c r="F2853" s="147">
        <v>240000</v>
      </c>
      <c r="G2853" s="147">
        <v>220000</v>
      </c>
      <c r="H2853" s="147">
        <f t="shared" si="144"/>
        <v>20000</v>
      </c>
      <c r="I2853" s="148">
        <f t="shared" si="145"/>
        <v>9.0909090909090912E-2</v>
      </c>
      <c r="J2853" s="207" t="s">
        <v>838</v>
      </c>
      <c r="K2853" s="146" t="s">
        <v>862</v>
      </c>
      <c r="L2853" s="146" t="s">
        <v>849</v>
      </c>
      <c r="M2853" s="266"/>
      <c r="N2853" s="264">
        <v>43530</v>
      </c>
      <c r="O2853" s="263" t="s">
        <v>3805</v>
      </c>
      <c r="P2853" s="264">
        <v>43830</v>
      </c>
      <c r="Q2853" s="263" t="s">
        <v>3680</v>
      </c>
      <c r="R2853" s="266"/>
    </row>
    <row r="2854" spans="1:18" s="34" customFormat="1" ht="60" hidden="1" customHeight="1" outlineLevel="2" x14ac:dyDescent="0.25">
      <c r="A2854" s="203">
        <v>46</v>
      </c>
      <c r="B2854" s="204" t="s">
        <v>784</v>
      </c>
      <c r="C2854" s="207" t="s">
        <v>28</v>
      </c>
      <c r="D2854" s="208">
        <v>130</v>
      </c>
      <c r="E2854" s="110" t="s">
        <v>4234</v>
      </c>
      <c r="F2854" s="147">
        <v>3432000</v>
      </c>
      <c r="G2854" s="147">
        <v>3120000</v>
      </c>
      <c r="H2854" s="147">
        <f t="shared" si="144"/>
        <v>312000</v>
      </c>
      <c r="I2854" s="148">
        <f t="shared" si="145"/>
        <v>0.1</v>
      </c>
      <c r="J2854" s="207" t="s">
        <v>838</v>
      </c>
      <c r="K2854" s="146" t="s">
        <v>862</v>
      </c>
      <c r="L2854" s="146" t="s">
        <v>849</v>
      </c>
      <c r="M2854" s="266"/>
      <c r="N2854" s="264">
        <v>43530</v>
      </c>
      <c r="O2854" s="263" t="s">
        <v>3805</v>
      </c>
      <c r="P2854" s="264">
        <v>43830</v>
      </c>
      <c r="Q2854" s="263" t="s">
        <v>3680</v>
      </c>
      <c r="R2854" s="266"/>
    </row>
    <row r="2855" spans="1:18" s="34" customFormat="1" ht="90" hidden="1" customHeight="1" outlineLevel="2" x14ac:dyDescent="0.25">
      <c r="A2855" s="203">
        <v>47</v>
      </c>
      <c r="B2855" s="204" t="s">
        <v>783</v>
      </c>
      <c r="C2855" s="207" t="s">
        <v>28</v>
      </c>
      <c r="D2855" s="208">
        <v>130</v>
      </c>
      <c r="E2855" s="110" t="s">
        <v>4234</v>
      </c>
      <c r="F2855" s="147">
        <v>2886000</v>
      </c>
      <c r="G2855" s="147">
        <v>2600000</v>
      </c>
      <c r="H2855" s="147">
        <f t="shared" si="144"/>
        <v>286000</v>
      </c>
      <c r="I2855" s="148">
        <f t="shared" si="145"/>
        <v>0.11</v>
      </c>
      <c r="J2855" s="207" t="s">
        <v>838</v>
      </c>
      <c r="K2855" s="146" t="s">
        <v>862</v>
      </c>
      <c r="L2855" s="146" t="s">
        <v>849</v>
      </c>
      <c r="M2855" s="266"/>
      <c r="N2855" s="264">
        <v>43530</v>
      </c>
      <c r="O2855" s="263" t="s">
        <v>3805</v>
      </c>
      <c r="P2855" s="264">
        <v>43830</v>
      </c>
      <c r="Q2855" s="263" t="s">
        <v>3680</v>
      </c>
      <c r="R2855" s="266"/>
    </row>
    <row r="2856" spans="1:18" s="34" customFormat="1" ht="60" hidden="1" customHeight="1" outlineLevel="2" x14ac:dyDescent="0.25">
      <c r="A2856" s="203">
        <v>48</v>
      </c>
      <c r="B2856" s="204" t="s">
        <v>782</v>
      </c>
      <c r="C2856" s="207" t="s">
        <v>28</v>
      </c>
      <c r="D2856" s="208">
        <v>13000</v>
      </c>
      <c r="E2856" s="110" t="s">
        <v>724</v>
      </c>
      <c r="F2856" s="147">
        <v>1768000</v>
      </c>
      <c r="G2856" s="147">
        <v>1742000</v>
      </c>
      <c r="H2856" s="147">
        <f t="shared" si="144"/>
        <v>26000</v>
      </c>
      <c r="I2856" s="148">
        <f t="shared" si="145"/>
        <v>1.4925373134328358E-2</v>
      </c>
      <c r="J2856" s="207" t="s">
        <v>838</v>
      </c>
      <c r="K2856" s="146" t="s">
        <v>863</v>
      </c>
      <c r="L2856" s="146" t="s">
        <v>849</v>
      </c>
      <c r="M2856" s="266"/>
      <c r="N2856" s="265">
        <v>43529</v>
      </c>
      <c r="O2856" s="266" t="s">
        <v>3808</v>
      </c>
      <c r="P2856" s="265">
        <v>43830</v>
      </c>
      <c r="Q2856" s="266" t="s">
        <v>3680</v>
      </c>
      <c r="R2856" s="266"/>
    </row>
    <row r="2857" spans="1:18" s="34" customFormat="1" ht="60" hidden="1" customHeight="1" outlineLevel="2" x14ac:dyDescent="0.25">
      <c r="A2857" s="208">
        <v>49</v>
      </c>
      <c r="B2857" s="209" t="s">
        <v>781</v>
      </c>
      <c r="C2857" s="207" t="s">
        <v>28</v>
      </c>
      <c r="D2857" s="208">
        <v>76</v>
      </c>
      <c r="E2857" s="110" t="s">
        <v>4234</v>
      </c>
      <c r="F2857" s="147">
        <v>6232000</v>
      </c>
      <c r="G2857" s="147">
        <f t="shared" si="143"/>
        <v>6232000</v>
      </c>
      <c r="H2857" s="147">
        <f t="shared" si="144"/>
        <v>0</v>
      </c>
      <c r="I2857" s="148">
        <f t="shared" si="145"/>
        <v>0</v>
      </c>
      <c r="J2857" s="207" t="s">
        <v>838</v>
      </c>
      <c r="K2857" s="146" t="s">
        <v>864</v>
      </c>
      <c r="L2857" s="146" t="s">
        <v>840</v>
      </c>
      <c r="M2857" s="266"/>
      <c r="N2857" s="264">
        <v>43588</v>
      </c>
      <c r="O2857" s="263" t="s">
        <v>4006</v>
      </c>
      <c r="P2857" s="264">
        <v>43830</v>
      </c>
      <c r="Q2857" s="263" t="s">
        <v>3672</v>
      </c>
      <c r="R2857" s="266"/>
    </row>
    <row r="2858" spans="1:18" s="34" customFormat="1" ht="60" hidden="1" customHeight="1" outlineLevel="2" x14ac:dyDescent="0.25">
      <c r="A2858" s="208">
        <v>50</v>
      </c>
      <c r="B2858" s="209" t="s">
        <v>780</v>
      </c>
      <c r="C2858" s="207" t="s">
        <v>28</v>
      </c>
      <c r="D2858" s="208">
        <v>1750</v>
      </c>
      <c r="E2858" s="53" t="s">
        <v>2295</v>
      </c>
      <c r="F2858" s="147">
        <v>2803920</v>
      </c>
      <c r="G2858" s="147">
        <v>2800000</v>
      </c>
      <c r="H2858" s="147">
        <f t="shared" si="144"/>
        <v>3920</v>
      </c>
      <c r="I2858" s="148">
        <f t="shared" si="145"/>
        <v>1.4E-3</v>
      </c>
      <c r="J2858" s="207" t="s">
        <v>838</v>
      </c>
      <c r="K2858" s="146" t="s">
        <v>883</v>
      </c>
      <c r="L2858" s="146" t="s">
        <v>840</v>
      </c>
      <c r="M2858" s="266"/>
      <c r="N2858" s="264">
        <v>43487</v>
      </c>
      <c r="O2858" s="263" t="s">
        <v>3671</v>
      </c>
      <c r="P2858" s="264">
        <v>43830</v>
      </c>
      <c r="Q2858" s="263" t="s">
        <v>3672</v>
      </c>
      <c r="R2858" s="266"/>
    </row>
    <row r="2859" spans="1:18" s="34" customFormat="1" ht="60" hidden="1" customHeight="1" outlineLevel="2" x14ac:dyDescent="0.25">
      <c r="A2859" s="203">
        <v>51</v>
      </c>
      <c r="B2859" s="204" t="s">
        <v>779</v>
      </c>
      <c r="C2859" s="207" t="s">
        <v>28</v>
      </c>
      <c r="D2859" s="208">
        <v>4</v>
      </c>
      <c r="E2859" s="110" t="s">
        <v>724</v>
      </c>
      <c r="F2859" s="147">
        <v>58786.559999999998</v>
      </c>
      <c r="G2859" s="147">
        <f t="shared" si="143"/>
        <v>58786.559999999998</v>
      </c>
      <c r="H2859" s="147">
        <f t="shared" si="144"/>
        <v>0</v>
      </c>
      <c r="I2859" s="148">
        <f t="shared" si="145"/>
        <v>0</v>
      </c>
      <c r="J2859" s="207" t="s">
        <v>838</v>
      </c>
      <c r="K2859" s="146" t="s">
        <v>865</v>
      </c>
      <c r="L2859" s="146" t="s">
        <v>840</v>
      </c>
      <c r="M2859" s="263"/>
      <c r="N2859" s="264">
        <v>43495</v>
      </c>
      <c r="O2859" s="263" t="s">
        <v>3678</v>
      </c>
      <c r="P2859" s="264">
        <v>43830</v>
      </c>
      <c r="Q2859" s="263" t="s">
        <v>3672</v>
      </c>
      <c r="R2859" s="263"/>
    </row>
    <row r="2860" spans="1:18" s="34" customFormat="1" ht="60" hidden="1" customHeight="1" outlineLevel="2" x14ac:dyDescent="0.25">
      <c r="A2860" s="203">
        <v>52</v>
      </c>
      <c r="B2860" s="204" t="s">
        <v>779</v>
      </c>
      <c r="C2860" s="207" t="s">
        <v>28</v>
      </c>
      <c r="D2860" s="208">
        <v>4</v>
      </c>
      <c r="E2860" s="110" t="s">
        <v>724</v>
      </c>
      <c r="F2860" s="147">
        <v>54839.68</v>
      </c>
      <c r="G2860" s="147">
        <f t="shared" si="143"/>
        <v>54839.68</v>
      </c>
      <c r="H2860" s="147">
        <f t="shared" si="144"/>
        <v>0</v>
      </c>
      <c r="I2860" s="148">
        <f t="shared" si="145"/>
        <v>0</v>
      </c>
      <c r="J2860" s="207" t="s">
        <v>838</v>
      </c>
      <c r="K2860" s="146" t="s">
        <v>865</v>
      </c>
      <c r="L2860" s="146" t="s">
        <v>840</v>
      </c>
      <c r="M2860" s="266"/>
      <c r="N2860" s="264">
        <v>43495</v>
      </c>
      <c r="O2860" s="263" t="s">
        <v>3678</v>
      </c>
      <c r="P2860" s="264">
        <v>43830</v>
      </c>
      <c r="Q2860" s="263" t="s">
        <v>3672</v>
      </c>
      <c r="R2860" s="266"/>
    </row>
    <row r="2861" spans="1:18" s="34" customFormat="1" ht="60" hidden="1" customHeight="1" outlineLevel="2" x14ac:dyDescent="0.25">
      <c r="A2861" s="203">
        <v>53</v>
      </c>
      <c r="B2861" s="204" t="s">
        <v>779</v>
      </c>
      <c r="C2861" s="207" t="s">
        <v>28</v>
      </c>
      <c r="D2861" s="208">
        <v>4</v>
      </c>
      <c r="E2861" s="110" t="s">
        <v>724</v>
      </c>
      <c r="F2861" s="147">
        <v>48397.440000000002</v>
      </c>
      <c r="G2861" s="147">
        <f t="shared" si="143"/>
        <v>48397.440000000002</v>
      </c>
      <c r="H2861" s="147">
        <f t="shared" si="144"/>
        <v>0</v>
      </c>
      <c r="I2861" s="148">
        <f t="shared" si="145"/>
        <v>0</v>
      </c>
      <c r="J2861" s="207" t="s">
        <v>838</v>
      </c>
      <c r="K2861" s="146" t="s">
        <v>865</v>
      </c>
      <c r="L2861" s="146" t="s">
        <v>840</v>
      </c>
      <c r="M2861" s="266"/>
      <c r="N2861" s="264">
        <v>43495</v>
      </c>
      <c r="O2861" s="263" t="s">
        <v>3678</v>
      </c>
      <c r="P2861" s="264">
        <v>43830</v>
      </c>
      <c r="Q2861" s="263" t="s">
        <v>3672</v>
      </c>
      <c r="R2861" s="266"/>
    </row>
    <row r="2862" spans="1:18" s="34" customFormat="1" ht="60" hidden="1" customHeight="1" outlineLevel="2" x14ac:dyDescent="0.25">
      <c r="A2862" s="203">
        <v>54</v>
      </c>
      <c r="B2862" s="204" t="s">
        <v>779</v>
      </c>
      <c r="C2862" s="207" t="s">
        <v>28</v>
      </c>
      <c r="D2862" s="208">
        <v>4</v>
      </c>
      <c r="E2862" s="110" t="s">
        <v>724</v>
      </c>
      <c r="F2862" s="147">
        <v>50408.959999999999</v>
      </c>
      <c r="G2862" s="147">
        <f t="shared" si="143"/>
        <v>50408.959999999999</v>
      </c>
      <c r="H2862" s="147">
        <f t="shared" si="144"/>
        <v>0</v>
      </c>
      <c r="I2862" s="148">
        <f t="shared" si="145"/>
        <v>0</v>
      </c>
      <c r="J2862" s="207" t="s">
        <v>838</v>
      </c>
      <c r="K2862" s="146" t="s">
        <v>865</v>
      </c>
      <c r="L2862" s="146" t="s">
        <v>840</v>
      </c>
      <c r="M2862" s="266"/>
      <c r="N2862" s="264">
        <v>43495</v>
      </c>
      <c r="O2862" s="263" t="s">
        <v>3678</v>
      </c>
      <c r="P2862" s="264">
        <v>43830</v>
      </c>
      <c r="Q2862" s="263" t="s">
        <v>3672</v>
      </c>
      <c r="R2862" s="266"/>
    </row>
    <row r="2863" spans="1:18" s="34" customFormat="1" ht="60" hidden="1" customHeight="1" outlineLevel="2" x14ac:dyDescent="0.25">
      <c r="A2863" s="203">
        <v>55</v>
      </c>
      <c r="B2863" s="204" t="s">
        <v>778</v>
      </c>
      <c r="C2863" s="207" t="s">
        <v>28</v>
      </c>
      <c r="D2863" s="208">
        <v>1650</v>
      </c>
      <c r="E2863" s="110" t="s">
        <v>4234</v>
      </c>
      <c r="F2863" s="147">
        <v>5940000</v>
      </c>
      <c r="G2863" s="147">
        <f t="shared" si="143"/>
        <v>5940000</v>
      </c>
      <c r="H2863" s="147">
        <f t="shared" si="144"/>
        <v>0</v>
      </c>
      <c r="I2863" s="148">
        <f t="shared" si="145"/>
        <v>0</v>
      </c>
      <c r="J2863" s="207" t="s">
        <v>838</v>
      </c>
      <c r="K2863" s="146" t="s">
        <v>866</v>
      </c>
      <c r="L2863" s="146" t="s">
        <v>840</v>
      </c>
      <c r="M2863" s="266"/>
      <c r="N2863" s="264">
        <v>43501</v>
      </c>
      <c r="O2863" s="263" t="s">
        <v>3725</v>
      </c>
      <c r="P2863" s="264">
        <v>43830</v>
      </c>
      <c r="Q2863" s="263" t="s">
        <v>3672</v>
      </c>
      <c r="R2863" s="266"/>
    </row>
    <row r="2864" spans="1:18" s="34" customFormat="1" ht="60" hidden="1" customHeight="1" outlineLevel="2" x14ac:dyDescent="0.25">
      <c r="A2864" s="208">
        <v>56</v>
      </c>
      <c r="B2864" s="209" t="s">
        <v>745</v>
      </c>
      <c r="C2864" s="207" t="s">
        <v>28</v>
      </c>
      <c r="D2864" s="208">
        <v>300</v>
      </c>
      <c r="E2864" s="110" t="s">
        <v>4238</v>
      </c>
      <c r="F2864" s="147">
        <v>3780000</v>
      </c>
      <c r="G2864" s="147">
        <f t="shared" si="143"/>
        <v>3780000</v>
      </c>
      <c r="H2864" s="147">
        <f t="shared" si="144"/>
        <v>0</v>
      </c>
      <c r="I2864" s="148">
        <f t="shared" si="145"/>
        <v>0</v>
      </c>
      <c r="J2864" s="207" t="s">
        <v>838</v>
      </c>
      <c r="K2864" s="146" t="s">
        <v>867</v>
      </c>
      <c r="L2864" s="146" t="s">
        <v>840</v>
      </c>
      <c r="M2864" s="266"/>
      <c r="N2864" s="272">
        <v>43487</v>
      </c>
      <c r="O2864" s="263" t="s">
        <v>3674</v>
      </c>
      <c r="P2864" s="272">
        <v>43830</v>
      </c>
      <c r="Q2864" s="270" t="s">
        <v>3672</v>
      </c>
      <c r="R2864" s="266"/>
    </row>
    <row r="2865" spans="1:18" s="34" customFormat="1" ht="60" hidden="1" customHeight="1" outlineLevel="2" x14ac:dyDescent="0.25">
      <c r="A2865" s="203">
        <v>57</v>
      </c>
      <c r="B2865" s="204" t="s">
        <v>777</v>
      </c>
      <c r="C2865" s="207" t="s">
        <v>28</v>
      </c>
      <c r="D2865" s="208">
        <v>3020</v>
      </c>
      <c r="E2865" s="56" t="s">
        <v>4240</v>
      </c>
      <c r="F2865" s="147">
        <v>16398600</v>
      </c>
      <c r="G2865" s="147">
        <f t="shared" si="143"/>
        <v>16398600</v>
      </c>
      <c r="H2865" s="147">
        <f t="shared" si="144"/>
        <v>0</v>
      </c>
      <c r="I2865" s="148">
        <f t="shared" si="145"/>
        <v>0</v>
      </c>
      <c r="J2865" s="207" t="s">
        <v>838</v>
      </c>
      <c r="K2865" s="146" t="s">
        <v>868</v>
      </c>
      <c r="L2865" s="146" t="s">
        <v>840</v>
      </c>
      <c r="M2865" s="266"/>
      <c r="N2865" s="265">
        <v>43494</v>
      </c>
      <c r="O2865" s="266" t="s">
        <v>3677</v>
      </c>
      <c r="P2865" s="265">
        <v>43830</v>
      </c>
      <c r="Q2865" s="266" t="s">
        <v>3672</v>
      </c>
      <c r="R2865" s="266"/>
    </row>
    <row r="2866" spans="1:18" s="34" customFormat="1" ht="60" hidden="1" customHeight="1" outlineLevel="2" x14ac:dyDescent="0.25">
      <c r="A2866" s="203">
        <v>58</v>
      </c>
      <c r="B2866" s="209" t="s">
        <v>776</v>
      </c>
      <c r="C2866" s="207" t="s">
        <v>28</v>
      </c>
      <c r="D2866" s="208">
        <v>160</v>
      </c>
      <c r="E2866" s="53" t="s">
        <v>2295</v>
      </c>
      <c r="F2866" s="147">
        <v>27100080</v>
      </c>
      <c r="G2866" s="147">
        <v>27100080</v>
      </c>
      <c r="H2866" s="147">
        <f t="shared" si="144"/>
        <v>0</v>
      </c>
      <c r="I2866" s="148">
        <f t="shared" si="145"/>
        <v>0</v>
      </c>
      <c r="J2866" s="207" t="s">
        <v>838</v>
      </c>
      <c r="K2866" s="146" t="s">
        <v>869</v>
      </c>
      <c r="L2866" s="146" t="s">
        <v>840</v>
      </c>
      <c r="M2866" s="273"/>
      <c r="N2866" s="264">
        <v>43501</v>
      </c>
      <c r="O2866" s="263" t="s">
        <v>3723</v>
      </c>
      <c r="P2866" s="264">
        <v>43830</v>
      </c>
      <c r="Q2866" s="263" t="s">
        <v>3666</v>
      </c>
      <c r="R2866" s="273" t="s">
        <v>3724</v>
      </c>
    </row>
    <row r="2867" spans="1:18" s="34" customFormat="1" ht="75" hidden="1" customHeight="1" outlineLevel="2" x14ac:dyDescent="0.25">
      <c r="A2867" s="203">
        <v>59</v>
      </c>
      <c r="B2867" s="209" t="s">
        <v>775</v>
      </c>
      <c r="C2867" s="207" t="s">
        <v>28</v>
      </c>
      <c r="D2867" s="208" t="s">
        <v>773</v>
      </c>
      <c r="E2867" s="208" t="s">
        <v>1283</v>
      </c>
      <c r="F2867" s="147">
        <v>258995</v>
      </c>
      <c r="G2867" s="147">
        <v>256933.6</v>
      </c>
      <c r="H2867" s="147">
        <f t="shared" si="144"/>
        <v>2061.3999999999942</v>
      </c>
      <c r="I2867" s="148">
        <f t="shared" si="145"/>
        <v>8.023084563482526E-3</v>
      </c>
      <c r="J2867" s="207" t="s">
        <v>838</v>
      </c>
      <c r="K2867" s="146" t="s">
        <v>870</v>
      </c>
      <c r="L2867" s="146" t="s">
        <v>840</v>
      </c>
      <c r="M2867" s="263"/>
      <c r="N2867" s="264">
        <v>43501</v>
      </c>
      <c r="O2867" s="263" t="s">
        <v>3722</v>
      </c>
      <c r="P2867" s="264">
        <v>43830</v>
      </c>
      <c r="Q2867" s="263" t="s">
        <v>3666</v>
      </c>
      <c r="R2867" s="263"/>
    </row>
    <row r="2868" spans="1:18" s="34" customFormat="1" ht="60" hidden="1" customHeight="1" outlineLevel="2" x14ac:dyDescent="0.25">
      <c r="A2868" s="203">
        <v>60</v>
      </c>
      <c r="B2868" s="209" t="s">
        <v>774</v>
      </c>
      <c r="C2868" s="207" t="s">
        <v>28</v>
      </c>
      <c r="D2868" s="208" t="s">
        <v>773</v>
      </c>
      <c r="E2868" s="53" t="s">
        <v>2295</v>
      </c>
      <c r="F2868" s="147">
        <v>196000</v>
      </c>
      <c r="G2868" s="147">
        <v>194880</v>
      </c>
      <c r="H2868" s="147">
        <f t="shared" si="144"/>
        <v>1120</v>
      </c>
      <c r="I2868" s="148">
        <f t="shared" si="145"/>
        <v>5.7471264367816091E-3</v>
      </c>
      <c r="J2868" s="207" t="s">
        <v>838</v>
      </c>
      <c r="K2868" s="146" t="s">
        <v>870</v>
      </c>
      <c r="L2868" s="146" t="s">
        <v>840</v>
      </c>
      <c r="M2868" s="263"/>
      <c r="N2868" s="264">
        <v>43501</v>
      </c>
      <c r="O2868" s="263" t="s">
        <v>3722</v>
      </c>
      <c r="P2868" s="264">
        <v>43830</v>
      </c>
      <c r="Q2868" s="263" t="s">
        <v>3666</v>
      </c>
      <c r="R2868" s="263"/>
    </row>
    <row r="2869" spans="1:18" s="34" customFormat="1" ht="60" hidden="1" customHeight="1" outlineLevel="2" x14ac:dyDescent="0.25">
      <c r="A2869" s="203">
        <v>61</v>
      </c>
      <c r="B2869" s="209" t="s">
        <v>772</v>
      </c>
      <c r="C2869" s="207" t="s">
        <v>28</v>
      </c>
      <c r="D2869" s="208" t="s">
        <v>771</v>
      </c>
      <c r="E2869" s="53" t="s">
        <v>2295</v>
      </c>
      <c r="F2869" s="147">
        <v>371056</v>
      </c>
      <c r="G2869" s="147">
        <v>370176.8</v>
      </c>
      <c r="H2869" s="147">
        <f t="shared" si="144"/>
        <v>879.20000000001164</v>
      </c>
      <c r="I2869" s="148">
        <f t="shared" si="145"/>
        <v>2.375081312497195E-3</v>
      </c>
      <c r="J2869" s="207" t="s">
        <v>838</v>
      </c>
      <c r="K2869" s="146" t="s">
        <v>870</v>
      </c>
      <c r="L2869" s="146" t="s">
        <v>840</v>
      </c>
      <c r="M2869" s="263"/>
      <c r="N2869" s="264">
        <v>43501</v>
      </c>
      <c r="O2869" s="263" t="s">
        <v>3722</v>
      </c>
      <c r="P2869" s="264">
        <v>43830</v>
      </c>
      <c r="Q2869" s="263" t="s">
        <v>3666</v>
      </c>
      <c r="R2869" s="263"/>
    </row>
    <row r="2870" spans="1:18" s="34" customFormat="1" ht="60" hidden="1" customHeight="1" outlineLevel="2" x14ac:dyDescent="0.25">
      <c r="A2870" s="203">
        <v>62</v>
      </c>
      <c r="B2870" s="209" t="s">
        <v>770</v>
      </c>
      <c r="C2870" s="207" t="s">
        <v>28</v>
      </c>
      <c r="D2870" s="208">
        <v>2</v>
      </c>
      <c r="E2870" s="110" t="s">
        <v>4237</v>
      </c>
      <c r="F2870" s="147">
        <v>300000</v>
      </c>
      <c r="G2870" s="147">
        <f t="shared" si="143"/>
        <v>300000</v>
      </c>
      <c r="H2870" s="147">
        <f t="shared" si="144"/>
        <v>0</v>
      </c>
      <c r="I2870" s="148">
        <f t="shared" si="145"/>
        <v>0</v>
      </c>
      <c r="J2870" s="207" t="s">
        <v>838</v>
      </c>
      <c r="K2870" s="146" t="s">
        <v>871</v>
      </c>
      <c r="L2870" s="146" t="s">
        <v>840</v>
      </c>
      <c r="M2870" s="263"/>
      <c r="N2870" s="264">
        <v>43508</v>
      </c>
      <c r="O2870" s="263" t="s">
        <v>3717</v>
      </c>
      <c r="P2870" s="264">
        <v>43830</v>
      </c>
      <c r="Q2870" s="263" t="s">
        <v>3672</v>
      </c>
      <c r="R2870" s="263"/>
    </row>
    <row r="2871" spans="1:18" s="34" customFormat="1" ht="60" hidden="1" customHeight="1" outlineLevel="2" x14ac:dyDescent="0.25">
      <c r="A2871" s="203">
        <v>63</v>
      </c>
      <c r="B2871" s="209" t="s">
        <v>769</v>
      </c>
      <c r="C2871" s="207" t="s">
        <v>28</v>
      </c>
      <c r="D2871" s="208">
        <v>3</v>
      </c>
      <c r="E2871" s="110" t="s">
        <v>4237</v>
      </c>
      <c r="F2871" s="147">
        <v>450000</v>
      </c>
      <c r="G2871" s="147">
        <f t="shared" si="143"/>
        <v>450000</v>
      </c>
      <c r="H2871" s="147">
        <f t="shared" si="144"/>
        <v>0</v>
      </c>
      <c r="I2871" s="148">
        <f t="shared" si="145"/>
        <v>0</v>
      </c>
      <c r="J2871" s="207" t="s">
        <v>838</v>
      </c>
      <c r="K2871" s="146" t="s">
        <v>871</v>
      </c>
      <c r="L2871" s="146" t="s">
        <v>840</v>
      </c>
      <c r="M2871" s="263"/>
      <c r="N2871" s="264">
        <v>43508</v>
      </c>
      <c r="O2871" s="263" t="s">
        <v>3717</v>
      </c>
      <c r="P2871" s="264">
        <v>43830</v>
      </c>
      <c r="Q2871" s="263" t="s">
        <v>3672</v>
      </c>
      <c r="R2871" s="263"/>
    </row>
    <row r="2872" spans="1:18" s="34" customFormat="1" ht="60" hidden="1" customHeight="1" outlineLevel="2" x14ac:dyDescent="0.25">
      <c r="A2872" s="203">
        <v>64</v>
      </c>
      <c r="B2872" s="209" t="s">
        <v>768</v>
      </c>
      <c r="C2872" s="207" t="s">
        <v>28</v>
      </c>
      <c r="D2872" s="208">
        <v>800</v>
      </c>
      <c r="E2872" s="110" t="s">
        <v>4238</v>
      </c>
      <c r="F2872" s="147">
        <v>1920000</v>
      </c>
      <c r="G2872" s="147">
        <v>1712000</v>
      </c>
      <c r="H2872" s="147">
        <f t="shared" si="144"/>
        <v>208000</v>
      </c>
      <c r="I2872" s="148">
        <f t="shared" si="145"/>
        <v>0.12149532710280374</v>
      </c>
      <c r="J2872" s="207" t="s">
        <v>838</v>
      </c>
      <c r="K2872" s="146" t="s">
        <v>872</v>
      </c>
      <c r="L2872" s="146" t="s">
        <v>840</v>
      </c>
      <c r="M2872" s="263"/>
      <c r="N2872" s="264">
        <v>43502</v>
      </c>
      <c r="O2872" s="263" t="s">
        <v>3720</v>
      </c>
      <c r="P2872" s="264">
        <v>43830</v>
      </c>
      <c r="Q2872" s="263" t="s">
        <v>3672</v>
      </c>
      <c r="R2872" s="263"/>
    </row>
    <row r="2873" spans="1:18" s="34" customFormat="1" ht="60" hidden="1" customHeight="1" outlineLevel="2" x14ac:dyDescent="0.25">
      <c r="A2873" s="203">
        <v>65</v>
      </c>
      <c r="B2873" s="209" t="s">
        <v>767</v>
      </c>
      <c r="C2873" s="207" t="s">
        <v>28</v>
      </c>
      <c r="D2873" s="208">
        <v>600</v>
      </c>
      <c r="E2873" s="53" t="s">
        <v>4235</v>
      </c>
      <c r="F2873" s="147">
        <v>360000</v>
      </c>
      <c r="G2873" s="147">
        <f t="shared" si="143"/>
        <v>360000</v>
      </c>
      <c r="H2873" s="147">
        <f t="shared" si="144"/>
        <v>0</v>
      </c>
      <c r="I2873" s="148">
        <f t="shared" si="145"/>
        <v>0</v>
      </c>
      <c r="J2873" s="207" t="s">
        <v>838</v>
      </c>
      <c r="K2873" s="146" t="s">
        <v>873</v>
      </c>
      <c r="L2873" s="146" t="s">
        <v>840</v>
      </c>
      <c r="M2873" s="263"/>
      <c r="N2873" s="264">
        <v>43502</v>
      </c>
      <c r="O2873" s="263" t="s">
        <v>3721</v>
      </c>
      <c r="P2873" s="264">
        <v>43830</v>
      </c>
      <c r="Q2873" s="263" t="s">
        <v>3672</v>
      </c>
      <c r="R2873" s="263"/>
    </row>
    <row r="2874" spans="1:18" s="34" customFormat="1" ht="60" hidden="1" customHeight="1" outlineLevel="2" x14ac:dyDescent="0.25">
      <c r="A2874" s="208">
        <v>66</v>
      </c>
      <c r="B2874" s="209" t="s">
        <v>766</v>
      </c>
      <c r="C2874" s="207" t="s">
        <v>28</v>
      </c>
      <c r="D2874" s="208">
        <v>550</v>
      </c>
      <c r="E2874" s="53" t="s">
        <v>4235</v>
      </c>
      <c r="F2874" s="147">
        <v>244200</v>
      </c>
      <c r="G2874" s="147">
        <f t="shared" ref="G2874:G2936" si="146">F2874</f>
        <v>244200</v>
      </c>
      <c r="H2874" s="147">
        <f t="shared" ref="H2874:H2937" si="147">F2874-G2874</f>
        <v>0</v>
      </c>
      <c r="I2874" s="148">
        <f t="shared" ref="I2874:I2937" si="148">H2874/G2874</f>
        <v>0</v>
      </c>
      <c r="J2874" s="207" t="s">
        <v>838</v>
      </c>
      <c r="K2874" s="146" t="s">
        <v>847</v>
      </c>
      <c r="L2874" s="146" t="s">
        <v>874</v>
      </c>
      <c r="M2874" s="266"/>
      <c r="N2874" s="264">
        <v>43614</v>
      </c>
      <c r="O2874" s="263" t="s">
        <v>4012</v>
      </c>
      <c r="P2874" s="264">
        <v>43830</v>
      </c>
      <c r="Q2874" s="263" t="s">
        <v>3656</v>
      </c>
      <c r="R2874" s="266"/>
    </row>
    <row r="2875" spans="1:18" s="34" customFormat="1" ht="60" hidden="1" customHeight="1" outlineLevel="2" x14ac:dyDescent="0.25">
      <c r="A2875" s="203">
        <v>67</v>
      </c>
      <c r="B2875" s="209" t="s">
        <v>765</v>
      </c>
      <c r="C2875" s="207" t="s">
        <v>28</v>
      </c>
      <c r="D2875" s="208">
        <v>18717</v>
      </c>
      <c r="E2875" s="53" t="s">
        <v>2295</v>
      </c>
      <c r="F2875" s="147">
        <v>1815549</v>
      </c>
      <c r="G2875" s="147">
        <f t="shared" si="146"/>
        <v>1815549</v>
      </c>
      <c r="H2875" s="147">
        <f t="shared" si="147"/>
        <v>0</v>
      </c>
      <c r="I2875" s="148">
        <f t="shared" si="148"/>
        <v>0</v>
      </c>
      <c r="J2875" s="207" t="s">
        <v>838</v>
      </c>
      <c r="K2875" s="146" t="s">
        <v>875</v>
      </c>
      <c r="L2875" s="146" t="s">
        <v>874</v>
      </c>
      <c r="M2875" s="266"/>
      <c r="N2875" s="264">
        <v>43462</v>
      </c>
      <c r="O2875" s="263" t="s">
        <v>4079</v>
      </c>
      <c r="P2875" s="264">
        <v>43830</v>
      </c>
      <c r="Q2875" s="263" t="s">
        <v>3656</v>
      </c>
      <c r="R2875" s="266"/>
    </row>
    <row r="2876" spans="1:18" s="34" customFormat="1" ht="60" hidden="1" customHeight="1" outlineLevel="2" x14ac:dyDescent="0.25">
      <c r="A2876" s="203">
        <v>68</v>
      </c>
      <c r="B2876" s="209" t="s">
        <v>765</v>
      </c>
      <c r="C2876" s="207" t="s">
        <v>28</v>
      </c>
      <c r="D2876" s="208">
        <v>55560</v>
      </c>
      <c r="E2876" s="53" t="s">
        <v>2295</v>
      </c>
      <c r="F2876" s="147">
        <v>6945000</v>
      </c>
      <c r="G2876" s="147">
        <f t="shared" si="146"/>
        <v>6945000</v>
      </c>
      <c r="H2876" s="147">
        <f t="shared" si="147"/>
        <v>0</v>
      </c>
      <c r="I2876" s="148">
        <f t="shared" si="148"/>
        <v>0</v>
      </c>
      <c r="J2876" s="207" t="s">
        <v>838</v>
      </c>
      <c r="K2876" s="146" t="s">
        <v>875</v>
      </c>
      <c r="L2876" s="146" t="s">
        <v>874</v>
      </c>
      <c r="M2876" s="266"/>
      <c r="N2876" s="264">
        <v>43462</v>
      </c>
      <c r="O2876" s="263" t="s">
        <v>4079</v>
      </c>
      <c r="P2876" s="264">
        <v>43830</v>
      </c>
      <c r="Q2876" s="263" t="s">
        <v>3656</v>
      </c>
      <c r="R2876" s="266"/>
    </row>
    <row r="2877" spans="1:18" s="34" customFormat="1" ht="60" hidden="1" customHeight="1" outlineLevel="2" x14ac:dyDescent="0.25">
      <c r="A2877" s="203">
        <v>69</v>
      </c>
      <c r="B2877" s="209" t="s">
        <v>765</v>
      </c>
      <c r="C2877" s="207" t="s">
        <v>28</v>
      </c>
      <c r="D2877" s="208">
        <v>20300</v>
      </c>
      <c r="E2877" s="53" t="s">
        <v>2295</v>
      </c>
      <c r="F2877" s="147">
        <v>2963800</v>
      </c>
      <c r="G2877" s="147">
        <f t="shared" si="146"/>
        <v>2963800</v>
      </c>
      <c r="H2877" s="147">
        <f t="shared" si="147"/>
        <v>0</v>
      </c>
      <c r="I2877" s="148">
        <f t="shared" si="148"/>
        <v>0</v>
      </c>
      <c r="J2877" s="207" t="s">
        <v>838</v>
      </c>
      <c r="K2877" s="146" t="s">
        <v>875</v>
      </c>
      <c r="L2877" s="146" t="s">
        <v>874</v>
      </c>
      <c r="M2877" s="266"/>
      <c r="N2877" s="264">
        <v>43462</v>
      </c>
      <c r="O2877" s="263" t="s">
        <v>4079</v>
      </c>
      <c r="P2877" s="264">
        <v>43830</v>
      </c>
      <c r="Q2877" s="263" t="s">
        <v>3656</v>
      </c>
      <c r="R2877" s="266"/>
    </row>
    <row r="2878" spans="1:18" s="34" customFormat="1" ht="60" hidden="1" customHeight="1" outlineLevel="2" x14ac:dyDescent="0.25">
      <c r="A2878" s="203">
        <v>70</v>
      </c>
      <c r="B2878" s="209" t="s">
        <v>764</v>
      </c>
      <c r="C2878" s="207" t="s">
        <v>28</v>
      </c>
      <c r="D2878" s="208">
        <v>71124</v>
      </c>
      <c r="E2878" s="53" t="s">
        <v>2295</v>
      </c>
      <c r="F2878" s="147">
        <v>6401160</v>
      </c>
      <c r="G2878" s="147">
        <f t="shared" si="146"/>
        <v>6401160</v>
      </c>
      <c r="H2878" s="147">
        <f t="shared" si="147"/>
        <v>0</v>
      </c>
      <c r="I2878" s="148">
        <f t="shared" si="148"/>
        <v>0</v>
      </c>
      <c r="J2878" s="207" t="s">
        <v>838</v>
      </c>
      <c r="K2878" s="146" t="s">
        <v>875</v>
      </c>
      <c r="L2878" s="146" t="s">
        <v>874</v>
      </c>
      <c r="M2878" s="266"/>
      <c r="N2878" s="264">
        <v>43462</v>
      </c>
      <c r="O2878" s="263" t="s">
        <v>4079</v>
      </c>
      <c r="P2878" s="264">
        <v>43830</v>
      </c>
      <c r="Q2878" s="263" t="s">
        <v>3656</v>
      </c>
      <c r="R2878" s="266"/>
    </row>
    <row r="2879" spans="1:18" s="34" customFormat="1" ht="60" hidden="1" customHeight="1" outlineLevel="2" x14ac:dyDescent="0.25">
      <c r="A2879" s="203">
        <v>71</v>
      </c>
      <c r="B2879" s="209" t="s">
        <v>763</v>
      </c>
      <c r="C2879" s="207" t="s">
        <v>28</v>
      </c>
      <c r="D2879" s="208">
        <v>180270</v>
      </c>
      <c r="E2879" s="53" t="s">
        <v>2295</v>
      </c>
      <c r="F2879" s="147">
        <v>19288890</v>
      </c>
      <c r="G2879" s="147">
        <f t="shared" si="146"/>
        <v>19288890</v>
      </c>
      <c r="H2879" s="147">
        <f t="shared" si="147"/>
        <v>0</v>
      </c>
      <c r="I2879" s="148">
        <f t="shared" si="148"/>
        <v>0</v>
      </c>
      <c r="J2879" s="207" t="s">
        <v>838</v>
      </c>
      <c r="K2879" s="146" t="s">
        <v>875</v>
      </c>
      <c r="L2879" s="146" t="s">
        <v>874</v>
      </c>
      <c r="M2879" s="266"/>
      <c r="N2879" s="264">
        <v>43462</v>
      </c>
      <c r="O2879" s="263" t="s">
        <v>4079</v>
      </c>
      <c r="P2879" s="264">
        <v>43830</v>
      </c>
      <c r="Q2879" s="263" t="s">
        <v>3656</v>
      </c>
      <c r="R2879" s="266"/>
    </row>
    <row r="2880" spans="1:18" s="34" customFormat="1" ht="60" hidden="1" customHeight="1" outlineLevel="2" x14ac:dyDescent="0.25">
      <c r="A2880" s="203">
        <v>72</v>
      </c>
      <c r="B2880" s="209" t="s">
        <v>763</v>
      </c>
      <c r="C2880" s="207" t="s">
        <v>28</v>
      </c>
      <c r="D2880" s="208">
        <v>89373</v>
      </c>
      <c r="E2880" s="53" t="s">
        <v>2295</v>
      </c>
      <c r="F2880" s="147">
        <v>14299680</v>
      </c>
      <c r="G2880" s="147">
        <f t="shared" si="146"/>
        <v>14299680</v>
      </c>
      <c r="H2880" s="147">
        <f t="shared" si="147"/>
        <v>0</v>
      </c>
      <c r="I2880" s="148">
        <f t="shared" si="148"/>
        <v>0</v>
      </c>
      <c r="J2880" s="207" t="s">
        <v>838</v>
      </c>
      <c r="K2880" s="146" t="s">
        <v>875</v>
      </c>
      <c r="L2880" s="146" t="s">
        <v>874</v>
      </c>
      <c r="M2880" s="266"/>
      <c r="N2880" s="264">
        <v>43462</v>
      </c>
      <c r="O2880" s="263" t="s">
        <v>4079</v>
      </c>
      <c r="P2880" s="264">
        <v>43830</v>
      </c>
      <c r="Q2880" s="263" t="s">
        <v>3656</v>
      </c>
      <c r="R2880" s="266"/>
    </row>
    <row r="2881" spans="1:18" s="34" customFormat="1" ht="60" hidden="1" customHeight="1" outlineLevel="2" x14ac:dyDescent="0.25">
      <c r="A2881" s="203">
        <v>73</v>
      </c>
      <c r="B2881" s="209" t="s">
        <v>763</v>
      </c>
      <c r="C2881" s="207" t="s">
        <v>28</v>
      </c>
      <c r="D2881" s="208">
        <v>52353</v>
      </c>
      <c r="E2881" s="53" t="s">
        <v>2295</v>
      </c>
      <c r="F2881" s="147">
        <v>7957656</v>
      </c>
      <c r="G2881" s="147">
        <f t="shared" si="146"/>
        <v>7957656</v>
      </c>
      <c r="H2881" s="147">
        <f t="shared" si="147"/>
        <v>0</v>
      </c>
      <c r="I2881" s="148">
        <f t="shared" si="148"/>
        <v>0</v>
      </c>
      <c r="J2881" s="207" t="s">
        <v>838</v>
      </c>
      <c r="K2881" s="146" t="s">
        <v>875</v>
      </c>
      <c r="L2881" s="146" t="s">
        <v>874</v>
      </c>
      <c r="M2881" s="266"/>
      <c r="N2881" s="264">
        <v>43462</v>
      </c>
      <c r="O2881" s="263" t="s">
        <v>4079</v>
      </c>
      <c r="P2881" s="264">
        <v>43830</v>
      </c>
      <c r="Q2881" s="263" t="s">
        <v>3656</v>
      </c>
      <c r="R2881" s="266"/>
    </row>
    <row r="2882" spans="1:18" s="34" customFormat="1" ht="60" hidden="1" customHeight="1" outlineLevel="2" x14ac:dyDescent="0.25">
      <c r="A2882" s="203">
        <v>74</v>
      </c>
      <c r="B2882" s="209" t="s">
        <v>762</v>
      </c>
      <c r="C2882" s="207" t="s">
        <v>28</v>
      </c>
      <c r="D2882" s="208">
        <v>1000</v>
      </c>
      <c r="E2882" s="53" t="s">
        <v>2295</v>
      </c>
      <c r="F2882" s="147">
        <v>541000</v>
      </c>
      <c r="G2882" s="147">
        <f t="shared" si="146"/>
        <v>541000</v>
      </c>
      <c r="H2882" s="147">
        <f t="shared" si="147"/>
        <v>0</v>
      </c>
      <c r="I2882" s="148">
        <f t="shared" si="148"/>
        <v>0</v>
      </c>
      <c r="J2882" s="207" t="s">
        <v>838</v>
      </c>
      <c r="K2882" s="146" t="s">
        <v>876</v>
      </c>
      <c r="L2882" s="146" t="s">
        <v>877</v>
      </c>
      <c r="M2882" s="266"/>
      <c r="N2882" s="265">
        <v>43543</v>
      </c>
      <c r="O2882" s="266" t="s">
        <v>3819</v>
      </c>
      <c r="P2882" s="265">
        <v>43830</v>
      </c>
      <c r="Q2882" s="266" t="s">
        <v>3672</v>
      </c>
      <c r="R2882" s="266"/>
    </row>
    <row r="2883" spans="1:18" s="34" customFormat="1" ht="60" hidden="1" customHeight="1" outlineLevel="2" x14ac:dyDescent="0.25">
      <c r="A2883" s="208">
        <v>75</v>
      </c>
      <c r="B2883" s="209" t="s">
        <v>761</v>
      </c>
      <c r="C2883" s="207" t="s">
        <v>760</v>
      </c>
      <c r="D2883" s="208">
        <v>20</v>
      </c>
      <c r="E2883" s="53" t="s">
        <v>2295</v>
      </c>
      <c r="F2883" s="147">
        <v>2590000</v>
      </c>
      <c r="G2883" s="147">
        <f t="shared" si="146"/>
        <v>2590000</v>
      </c>
      <c r="H2883" s="147">
        <f t="shared" si="147"/>
        <v>0</v>
      </c>
      <c r="I2883" s="148">
        <f t="shared" si="148"/>
        <v>0</v>
      </c>
      <c r="J2883" s="207" t="s">
        <v>838</v>
      </c>
      <c r="K2883" s="106" t="s">
        <v>883</v>
      </c>
      <c r="L2883" s="146" t="s">
        <v>840</v>
      </c>
      <c r="M2883" s="266"/>
      <c r="N2883" s="264">
        <v>43580</v>
      </c>
      <c r="O2883" s="263" t="s">
        <v>3923</v>
      </c>
      <c r="P2883" s="264">
        <v>43830</v>
      </c>
      <c r="Q2883" s="263" t="s">
        <v>3768</v>
      </c>
      <c r="R2883" s="266"/>
    </row>
    <row r="2884" spans="1:18" s="34" customFormat="1" ht="60" hidden="1" customHeight="1" outlineLevel="2" x14ac:dyDescent="0.25">
      <c r="A2884" s="203">
        <v>76</v>
      </c>
      <c r="B2884" s="209" t="s">
        <v>759</v>
      </c>
      <c r="C2884" s="207" t="s">
        <v>28</v>
      </c>
      <c r="D2884" s="208">
        <v>396</v>
      </c>
      <c r="E2884" s="110" t="s">
        <v>724</v>
      </c>
      <c r="F2884" s="147">
        <v>22845240</v>
      </c>
      <c r="G2884" s="147">
        <f t="shared" si="146"/>
        <v>22845240</v>
      </c>
      <c r="H2884" s="147">
        <f t="shared" si="147"/>
        <v>0</v>
      </c>
      <c r="I2884" s="148">
        <f t="shared" si="148"/>
        <v>0</v>
      </c>
      <c r="J2884" s="207" t="s">
        <v>838</v>
      </c>
      <c r="K2884" s="146" t="s">
        <v>878</v>
      </c>
      <c r="L2884" s="146" t="s">
        <v>874</v>
      </c>
      <c r="M2884" s="266"/>
      <c r="N2884" s="265">
        <v>43475</v>
      </c>
      <c r="O2884" s="266" t="s">
        <v>3655</v>
      </c>
      <c r="P2884" s="265">
        <v>43830</v>
      </c>
      <c r="Q2884" s="266" t="s">
        <v>3656</v>
      </c>
      <c r="R2884" s="266"/>
    </row>
    <row r="2885" spans="1:18" s="34" customFormat="1" ht="60" hidden="1" customHeight="1" outlineLevel="2" x14ac:dyDescent="0.25">
      <c r="A2885" s="203">
        <v>77</v>
      </c>
      <c r="B2885" s="209" t="s">
        <v>758</v>
      </c>
      <c r="C2885" s="207" t="s">
        <v>28</v>
      </c>
      <c r="D2885" s="208">
        <v>296881</v>
      </c>
      <c r="E2885" s="208" t="s">
        <v>757</v>
      </c>
      <c r="F2885" s="147">
        <v>15140931</v>
      </c>
      <c r="G2885" s="147">
        <f t="shared" si="146"/>
        <v>15140931</v>
      </c>
      <c r="H2885" s="147">
        <f t="shared" si="147"/>
        <v>0</v>
      </c>
      <c r="I2885" s="148">
        <f t="shared" si="148"/>
        <v>0</v>
      </c>
      <c r="J2885" s="207" t="s">
        <v>838</v>
      </c>
      <c r="K2885" s="146" t="s">
        <v>879</v>
      </c>
      <c r="L2885" s="146" t="s">
        <v>874</v>
      </c>
      <c r="M2885" s="266"/>
      <c r="N2885" s="265">
        <v>43496</v>
      </c>
      <c r="O2885" s="266" t="s">
        <v>3682</v>
      </c>
      <c r="P2885" s="265">
        <v>43830</v>
      </c>
      <c r="Q2885" s="266" t="s">
        <v>3656</v>
      </c>
      <c r="R2885" s="266"/>
    </row>
    <row r="2886" spans="1:18" s="34" customFormat="1" ht="60" hidden="1" customHeight="1" outlineLevel="2" x14ac:dyDescent="0.25">
      <c r="A2886" s="203">
        <v>78</v>
      </c>
      <c r="B2886" s="209" t="s">
        <v>756</v>
      </c>
      <c r="C2886" s="207" t="s">
        <v>28</v>
      </c>
      <c r="D2886" s="208">
        <v>122515</v>
      </c>
      <c r="E2886" s="110" t="s">
        <v>724</v>
      </c>
      <c r="F2886" s="147">
        <v>4825865.8499999996</v>
      </c>
      <c r="G2886" s="147">
        <f t="shared" si="146"/>
        <v>4825865.8499999996</v>
      </c>
      <c r="H2886" s="147">
        <f t="shared" si="147"/>
        <v>0</v>
      </c>
      <c r="I2886" s="148">
        <f t="shared" si="148"/>
        <v>0</v>
      </c>
      <c r="J2886" s="207" t="s">
        <v>838</v>
      </c>
      <c r="K2886" s="146" t="s">
        <v>880</v>
      </c>
      <c r="L2886" s="146" t="s">
        <v>874</v>
      </c>
      <c r="M2886" s="270"/>
      <c r="N2886" s="264">
        <v>43481</v>
      </c>
      <c r="O2886" s="263" t="s">
        <v>3662</v>
      </c>
      <c r="P2886" s="264">
        <v>43830</v>
      </c>
      <c r="Q2886" s="263" t="s">
        <v>3656</v>
      </c>
      <c r="R2886" s="270"/>
    </row>
    <row r="2887" spans="1:18" s="34" customFormat="1" ht="60" hidden="1" customHeight="1" outlineLevel="2" x14ac:dyDescent="0.25">
      <c r="A2887" s="203">
        <v>79</v>
      </c>
      <c r="B2887" s="209" t="s">
        <v>755</v>
      </c>
      <c r="C2887" s="207" t="s">
        <v>28</v>
      </c>
      <c r="D2887" s="208">
        <v>16505</v>
      </c>
      <c r="E2887" s="110" t="s">
        <v>724</v>
      </c>
      <c r="F2887" s="147">
        <v>1454585.65</v>
      </c>
      <c r="G2887" s="147">
        <f t="shared" si="146"/>
        <v>1454585.65</v>
      </c>
      <c r="H2887" s="147">
        <f t="shared" si="147"/>
        <v>0</v>
      </c>
      <c r="I2887" s="148">
        <f t="shared" si="148"/>
        <v>0</v>
      </c>
      <c r="J2887" s="207" t="s">
        <v>838</v>
      </c>
      <c r="K2887" s="146" t="s">
        <v>880</v>
      </c>
      <c r="L2887" s="146" t="s">
        <v>874</v>
      </c>
      <c r="M2887" s="266"/>
      <c r="N2887" s="264">
        <v>43481</v>
      </c>
      <c r="O2887" s="263" t="s">
        <v>3662</v>
      </c>
      <c r="P2887" s="264">
        <v>43830</v>
      </c>
      <c r="Q2887" s="263" t="s">
        <v>3656</v>
      </c>
      <c r="R2887" s="266"/>
    </row>
    <row r="2888" spans="1:18" s="34" customFormat="1" ht="60" hidden="1" customHeight="1" outlineLevel="2" x14ac:dyDescent="0.25">
      <c r="A2888" s="203">
        <v>80</v>
      </c>
      <c r="B2888" s="209" t="s">
        <v>754</v>
      </c>
      <c r="C2888" s="207" t="s">
        <v>28</v>
      </c>
      <c r="D2888" s="208">
        <v>31400</v>
      </c>
      <c r="E2888" s="110" t="s">
        <v>724</v>
      </c>
      <c r="F2888" s="147">
        <v>531602</v>
      </c>
      <c r="G2888" s="147">
        <f t="shared" si="146"/>
        <v>531602</v>
      </c>
      <c r="H2888" s="147">
        <f t="shared" si="147"/>
        <v>0</v>
      </c>
      <c r="I2888" s="148">
        <f t="shared" si="148"/>
        <v>0</v>
      </c>
      <c r="J2888" s="207" t="s">
        <v>838</v>
      </c>
      <c r="K2888" s="146" t="s">
        <v>880</v>
      </c>
      <c r="L2888" s="146" t="s">
        <v>874</v>
      </c>
      <c r="M2888" s="266"/>
      <c r="N2888" s="264">
        <v>43481</v>
      </c>
      <c r="O2888" s="263" t="s">
        <v>3662</v>
      </c>
      <c r="P2888" s="264">
        <v>43830</v>
      </c>
      <c r="Q2888" s="263" t="s">
        <v>3656</v>
      </c>
      <c r="R2888" s="266"/>
    </row>
    <row r="2889" spans="1:18" s="34" customFormat="1" ht="60" hidden="1" customHeight="1" outlineLevel="2" x14ac:dyDescent="0.25">
      <c r="A2889" s="203">
        <v>81</v>
      </c>
      <c r="B2889" s="209" t="s">
        <v>753</v>
      </c>
      <c r="C2889" s="207" t="s">
        <v>28</v>
      </c>
      <c r="D2889" s="208">
        <v>403265</v>
      </c>
      <c r="E2889" s="110" t="s">
        <v>724</v>
      </c>
      <c r="F2889" s="147">
        <v>6331260.5</v>
      </c>
      <c r="G2889" s="147">
        <f t="shared" si="146"/>
        <v>6331260.5</v>
      </c>
      <c r="H2889" s="147">
        <f t="shared" si="147"/>
        <v>0</v>
      </c>
      <c r="I2889" s="148">
        <f t="shared" si="148"/>
        <v>0</v>
      </c>
      <c r="J2889" s="207" t="s">
        <v>838</v>
      </c>
      <c r="K2889" s="146" t="s">
        <v>880</v>
      </c>
      <c r="L2889" s="146" t="s">
        <v>874</v>
      </c>
      <c r="M2889" s="266"/>
      <c r="N2889" s="264">
        <v>43481</v>
      </c>
      <c r="O2889" s="263" t="s">
        <v>3662</v>
      </c>
      <c r="P2889" s="264">
        <v>43830</v>
      </c>
      <c r="Q2889" s="263" t="s">
        <v>3656</v>
      </c>
      <c r="R2889" s="266"/>
    </row>
    <row r="2890" spans="1:18" s="34" customFormat="1" ht="60" hidden="1" customHeight="1" outlineLevel="2" x14ac:dyDescent="0.25">
      <c r="A2890" s="203">
        <v>82</v>
      </c>
      <c r="B2890" s="209" t="s">
        <v>752</v>
      </c>
      <c r="C2890" s="207" t="s">
        <v>28</v>
      </c>
      <c r="D2890" s="208">
        <v>360745</v>
      </c>
      <c r="E2890" s="110" t="s">
        <v>724</v>
      </c>
      <c r="F2890" s="147">
        <v>8279097.75</v>
      </c>
      <c r="G2890" s="147">
        <f t="shared" si="146"/>
        <v>8279097.75</v>
      </c>
      <c r="H2890" s="147">
        <f t="shared" si="147"/>
        <v>0</v>
      </c>
      <c r="I2890" s="148">
        <f t="shared" si="148"/>
        <v>0</v>
      </c>
      <c r="J2890" s="207" t="s">
        <v>838</v>
      </c>
      <c r="K2890" s="146" t="s">
        <v>880</v>
      </c>
      <c r="L2890" s="146" t="s">
        <v>874</v>
      </c>
      <c r="M2890" s="266"/>
      <c r="N2890" s="264">
        <v>43481</v>
      </c>
      <c r="O2890" s="263" t="s">
        <v>3662</v>
      </c>
      <c r="P2890" s="264">
        <v>43830</v>
      </c>
      <c r="Q2890" s="263" t="s">
        <v>3656</v>
      </c>
      <c r="R2890" s="266"/>
    </row>
    <row r="2891" spans="1:18" s="34" customFormat="1" ht="60" hidden="1" customHeight="1" outlineLevel="2" x14ac:dyDescent="0.25">
      <c r="A2891" s="203">
        <v>83</v>
      </c>
      <c r="B2891" s="209" t="s">
        <v>751</v>
      </c>
      <c r="C2891" s="207" t="s">
        <v>28</v>
      </c>
      <c r="D2891" s="208">
        <v>101100</v>
      </c>
      <c r="E2891" s="110" t="s">
        <v>724</v>
      </c>
      <c r="F2891" s="147">
        <v>5809206</v>
      </c>
      <c r="G2891" s="147">
        <f t="shared" si="146"/>
        <v>5809206</v>
      </c>
      <c r="H2891" s="147">
        <f t="shared" si="147"/>
        <v>0</v>
      </c>
      <c r="I2891" s="148">
        <f t="shared" si="148"/>
        <v>0</v>
      </c>
      <c r="J2891" s="207" t="s">
        <v>838</v>
      </c>
      <c r="K2891" s="146" t="s">
        <v>880</v>
      </c>
      <c r="L2891" s="146" t="s">
        <v>874</v>
      </c>
      <c r="M2891" s="266"/>
      <c r="N2891" s="264">
        <v>43481</v>
      </c>
      <c r="O2891" s="263" t="s">
        <v>3662</v>
      </c>
      <c r="P2891" s="264">
        <v>43830</v>
      </c>
      <c r="Q2891" s="263" t="s">
        <v>3656</v>
      </c>
      <c r="R2891" s="266"/>
    </row>
    <row r="2892" spans="1:18" s="34" customFormat="1" ht="60" hidden="1" customHeight="1" outlineLevel="2" x14ac:dyDescent="0.25">
      <c r="A2892" s="203">
        <v>84</v>
      </c>
      <c r="B2892" s="209" t="s">
        <v>750</v>
      </c>
      <c r="C2892" s="207" t="s">
        <v>28</v>
      </c>
      <c r="D2892" s="208">
        <v>125</v>
      </c>
      <c r="E2892" s="53" t="s">
        <v>2295</v>
      </c>
      <c r="F2892" s="147">
        <v>49750000</v>
      </c>
      <c r="G2892" s="147">
        <f t="shared" si="146"/>
        <v>49750000</v>
      </c>
      <c r="H2892" s="147">
        <f t="shared" si="147"/>
        <v>0</v>
      </c>
      <c r="I2892" s="148">
        <f t="shared" si="148"/>
        <v>0</v>
      </c>
      <c r="J2892" s="207" t="s">
        <v>838</v>
      </c>
      <c r="K2892" s="146" t="s">
        <v>881</v>
      </c>
      <c r="L2892" s="146" t="s">
        <v>874</v>
      </c>
      <c r="M2892" s="266"/>
      <c r="N2892" s="264">
        <v>43501</v>
      </c>
      <c r="O2892" s="263" t="s">
        <v>3727</v>
      </c>
      <c r="P2892" s="264">
        <v>43830</v>
      </c>
      <c r="Q2892" s="263" t="s">
        <v>3656</v>
      </c>
      <c r="R2892" s="266"/>
    </row>
    <row r="2893" spans="1:18" s="34" customFormat="1" ht="60" hidden="1" customHeight="1" outlineLevel="2" x14ac:dyDescent="0.25">
      <c r="A2893" s="203">
        <v>85</v>
      </c>
      <c r="B2893" s="209" t="s">
        <v>749</v>
      </c>
      <c r="C2893" s="207" t="s">
        <v>28</v>
      </c>
      <c r="D2893" s="208">
        <v>39675</v>
      </c>
      <c r="E2893" s="208" t="s">
        <v>748</v>
      </c>
      <c r="F2893" s="147">
        <v>9569610</v>
      </c>
      <c r="G2893" s="147">
        <f t="shared" si="146"/>
        <v>9569610</v>
      </c>
      <c r="H2893" s="147">
        <f t="shared" si="147"/>
        <v>0</v>
      </c>
      <c r="I2893" s="148">
        <f t="shared" si="148"/>
        <v>0</v>
      </c>
      <c r="J2893" s="207" t="s">
        <v>838</v>
      </c>
      <c r="K2893" s="146" t="s">
        <v>882</v>
      </c>
      <c r="L2893" s="146" t="s">
        <v>874</v>
      </c>
      <c r="M2893" s="266"/>
      <c r="N2893" s="265">
        <v>43496</v>
      </c>
      <c r="O2893" s="266" t="s">
        <v>3683</v>
      </c>
      <c r="P2893" s="265">
        <v>43830</v>
      </c>
      <c r="Q2893" s="266" t="s">
        <v>3656</v>
      </c>
      <c r="R2893" s="266"/>
    </row>
    <row r="2894" spans="1:18" s="39" customFormat="1" ht="60" hidden="1" customHeight="1" outlineLevel="2" x14ac:dyDescent="0.25">
      <c r="A2894" s="45">
        <v>86</v>
      </c>
      <c r="B2894" s="163" t="s">
        <v>747</v>
      </c>
      <c r="C2894" s="44" t="s">
        <v>28</v>
      </c>
      <c r="D2894" s="45">
        <v>1100</v>
      </c>
      <c r="E2894" s="93" t="s">
        <v>2295</v>
      </c>
      <c r="F2894" s="46">
        <v>1762464</v>
      </c>
      <c r="G2894" s="46">
        <f t="shared" si="146"/>
        <v>1762464</v>
      </c>
      <c r="H2894" s="46">
        <f t="shared" si="147"/>
        <v>0</v>
      </c>
      <c r="I2894" s="47">
        <f t="shared" si="148"/>
        <v>0</v>
      </c>
      <c r="J2894" s="44" t="s">
        <v>838</v>
      </c>
      <c r="K2894" s="48" t="s">
        <v>883</v>
      </c>
      <c r="L2894" s="48" t="s">
        <v>840</v>
      </c>
      <c r="M2894" s="266"/>
      <c r="N2894" s="266" t="s">
        <v>3673</v>
      </c>
      <c r="O2894" s="266"/>
      <c r="P2894" s="266"/>
      <c r="Q2894" s="266"/>
      <c r="R2894" s="266"/>
    </row>
    <row r="2895" spans="1:18" s="34" customFormat="1" ht="60" hidden="1" customHeight="1" outlineLevel="2" x14ac:dyDescent="0.25">
      <c r="A2895" s="203">
        <v>87</v>
      </c>
      <c r="B2895" s="209" t="s">
        <v>746</v>
      </c>
      <c r="C2895" s="207" t="s">
        <v>28</v>
      </c>
      <c r="D2895" s="208">
        <v>39</v>
      </c>
      <c r="E2895" s="53" t="s">
        <v>2295</v>
      </c>
      <c r="F2895" s="147">
        <v>27300</v>
      </c>
      <c r="G2895" s="147">
        <f t="shared" si="146"/>
        <v>27300</v>
      </c>
      <c r="H2895" s="147">
        <f t="shared" si="147"/>
        <v>0</v>
      </c>
      <c r="I2895" s="148">
        <f t="shared" si="148"/>
        <v>0</v>
      </c>
      <c r="J2895" s="207" t="s">
        <v>838</v>
      </c>
      <c r="K2895" s="146" t="s">
        <v>884</v>
      </c>
      <c r="L2895" s="146" t="s">
        <v>840</v>
      </c>
      <c r="M2895" s="266"/>
      <c r="N2895" s="265">
        <v>43483</v>
      </c>
      <c r="O2895" s="266" t="s">
        <v>3665</v>
      </c>
      <c r="P2895" s="265">
        <v>43830</v>
      </c>
      <c r="Q2895" s="266" t="s">
        <v>3666</v>
      </c>
      <c r="R2895" s="266"/>
    </row>
    <row r="2896" spans="1:18" s="34" customFormat="1" ht="60" hidden="1" customHeight="1" outlineLevel="2" x14ac:dyDescent="0.25">
      <c r="A2896" s="203">
        <v>88</v>
      </c>
      <c r="B2896" s="209" t="s">
        <v>746</v>
      </c>
      <c r="C2896" s="207" t="s">
        <v>28</v>
      </c>
      <c r="D2896" s="208">
        <v>250</v>
      </c>
      <c r="E2896" s="53" t="s">
        <v>2295</v>
      </c>
      <c r="F2896" s="147">
        <v>780000</v>
      </c>
      <c r="G2896" s="147">
        <f t="shared" si="146"/>
        <v>780000</v>
      </c>
      <c r="H2896" s="147">
        <f t="shared" si="147"/>
        <v>0</v>
      </c>
      <c r="I2896" s="148">
        <f t="shared" si="148"/>
        <v>0</v>
      </c>
      <c r="J2896" s="207" t="s">
        <v>838</v>
      </c>
      <c r="K2896" s="146" t="s">
        <v>884</v>
      </c>
      <c r="L2896" s="146" t="s">
        <v>840</v>
      </c>
      <c r="M2896" s="266"/>
      <c r="N2896" s="265">
        <v>43483</v>
      </c>
      <c r="O2896" s="266" t="s">
        <v>3665</v>
      </c>
      <c r="P2896" s="265">
        <v>43830</v>
      </c>
      <c r="Q2896" s="266" t="s">
        <v>3666</v>
      </c>
      <c r="R2896" s="266"/>
    </row>
    <row r="2897" spans="1:18" ht="60" hidden="1" customHeight="1" outlineLevel="2" x14ac:dyDescent="0.25">
      <c r="A2897" s="42">
        <v>89</v>
      </c>
      <c r="B2897" s="163" t="s">
        <v>745</v>
      </c>
      <c r="C2897" s="97" t="s">
        <v>28</v>
      </c>
      <c r="D2897" s="93">
        <v>300</v>
      </c>
      <c r="E2897" s="93" t="s">
        <v>4238</v>
      </c>
      <c r="F2897" s="94">
        <v>3780000</v>
      </c>
      <c r="G2897" s="94">
        <f t="shared" si="146"/>
        <v>3780000</v>
      </c>
      <c r="H2897" s="94">
        <f t="shared" si="147"/>
        <v>0</v>
      </c>
      <c r="I2897" s="96">
        <f t="shared" si="148"/>
        <v>0</v>
      </c>
      <c r="J2897" s="97" t="s">
        <v>838</v>
      </c>
      <c r="K2897" s="211" t="s">
        <v>885</v>
      </c>
      <c r="L2897" s="211" t="s">
        <v>840</v>
      </c>
      <c r="M2897" s="271"/>
      <c r="N2897" s="271" t="s">
        <v>3673</v>
      </c>
      <c r="O2897" s="271"/>
      <c r="P2897" s="271"/>
      <c r="Q2897" s="271"/>
      <c r="R2897" s="271"/>
    </row>
    <row r="2898" spans="1:18" s="34" customFormat="1" ht="60" hidden="1" customHeight="1" outlineLevel="2" x14ac:dyDescent="0.25">
      <c r="A2898" s="203">
        <v>90</v>
      </c>
      <c r="B2898" s="209" t="s">
        <v>744</v>
      </c>
      <c r="C2898" s="207" t="s">
        <v>28</v>
      </c>
      <c r="D2898" s="208">
        <v>70</v>
      </c>
      <c r="E2898" s="110" t="s">
        <v>724</v>
      </c>
      <c r="F2898" s="147">
        <v>224000</v>
      </c>
      <c r="G2898" s="147">
        <v>203000</v>
      </c>
      <c r="H2898" s="147">
        <f t="shared" si="147"/>
        <v>21000</v>
      </c>
      <c r="I2898" s="148">
        <f t="shared" si="148"/>
        <v>0.10344827586206896</v>
      </c>
      <c r="J2898" s="207" t="s">
        <v>838</v>
      </c>
      <c r="K2898" s="146" t="s">
        <v>886</v>
      </c>
      <c r="L2898" s="146" t="s">
        <v>849</v>
      </c>
      <c r="M2898" s="266"/>
      <c r="N2898" s="264">
        <v>43496</v>
      </c>
      <c r="O2898" s="263" t="s">
        <v>3679</v>
      </c>
      <c r="P2898" s="264">
        <v>43830</v>
      </c>
      <c r="Q2898" s="263" t="s">
        <v>3680</v>
      </c>
      <c r="R2898" s="266"/>
    </row>
    <row r="2899" spans="1:18" s="34" customFormat="1" ht="60" hidden="1" customHeight="1" outlineLevel="2" x14ac:dyDescent="0.25">
      <c r="A2899" s="203">
        <v>91</v>
      </c>
      <c r="B2899" s="209" t="s">
        <v>743</v>
      </c>
      <c r="C2899" s="207" t="s">
        <v>28</v>
      </c>
      <c r="D2899" s="208">
        <v>6000</v>
      </c>
      <c r="E2899" s="110" t="s">
        <v>724</v>
      </c>
      <c r="F2899" s="147">
        <v>1050000</v>
      </c>
      <c r="G2899" s="147">
        <v>1050000</v>
      </c>
      <c r="H2899" s="147">
        <f t="shared" si="147"/>
        <v>0</v>
      </c>
      <c r="I2899" s="148">
        <f t="shared" si="148"/>
        <v>0</v>
      </c>
      <c r="J2899" s="207" t="s">
        <v>838</v>
      </c>
      <c r="K2899" s="146" t="s">
        <v>886</v>
      </c>
      <c r="L2899" s="146" t="s">
        <v>849</v>
      </c>
      <c r="M2899" s="266"/>
      <c r="N2899" s="264">
        <v>43496</v>
      </c>
      <c r="O2899" s="263" t="s">
        <v>3679</v>
      </c>
      <c r="P2899" s="264">
        <v>43830</v>
      </c>
      <c r="Q2899" s="263" t="s">
        <v>3680</v>
      </c>
      <c r="R2899" s="266"/>
    </row>
    <row r="2900" spans="1:18" s="34" customFormat="1" ht="75" hidden="1" customHeight="1" outlineLevel="2" x14ac:dyDescent="0.25">
      <c r="A2900" s="203">
        <v>92</v>
      </c>
      <c r="B2900" s="209" t="s">
        <v>742</v>
      </c>
      <c r="C2900" s="207" t="s">
        <v>28</v>
      </c>
      <c r="D2900" s="208">
        <v>2</v>
      </c>
      <c r="E2900" s="110" t="s">
        <v>724</v>
      </c>
      <c r="F2900" s="147">
        <v>487800</v>
      </c>
      <c r="G2900" s="147">
        <f t="shared" si="146"/>
        <v>487800</v>
      </c>
      <c r="H2900" s="147">
        <f t="shared" si="147"/>
        <v>0</v>
      </c>
      <c r="I2900" s="148">
        <f t="shared" si="148"/>
        <v>0</v>
      </c>
      <c r="J2900" s="207" t="s">
        <v>838</v>
      </c>
      <c r="K2900" s="146" t="s">
        <v>887</v>
      </c>
      <c r="L2900" s="146" t="s">
        <v>849</v>
      </c>
      <c r="M2900" s="266"/>
      <c r="N2900" s="264">
        <v>43496</v>
      </c>
      <c r="O2900" s="263" t="s">
        <v>3681</v>
      </c>
      <c r="P2900" s="264">
        <v>43830</v>
      </c>
      <c r="Q2900" s="263" t="s">
        <v>3680</v>
      </c>
      <c r="R2900" s="266"/>
    </row>
    <row r="2901" spans="1:18" s="34" customFormat="1" ht="75" hidden="1" customHeight="1" outlineLevel="2" x14ac:dyDescent="0.25">
      <c r="A2901" s="203">
        <v>93</v>
      </c>
      <c r="B2901" s="209" t="s">
        <v>741</v>
      </c>
      <c r="C2901" s="207" t="s">
        <v>28</v>
      </c>
      <c r="D2901" s="208">
        <v>1</v>
      </c>
      <c r="E2901" s="110" t="s">
        <v>4238</v>
      </c>
      <c r="F2901" s="147">
        <v>608481</v>
      </c>
      <c r="G2901" s="147">
        <v>580360</v>
      </c>
      <c r="H2901" s="147">
        <f t="shared" si="147"/>
        <v>28121</v>
      </c>
      <c r="I2901" s="148">
        <f t="shared" si="148"/>
        <v>4.845440760907023E-2</v>
      </c>
      <c r="J2901" s="207" t="s">
        <v>838</v>
      </c>
      <c r="K2901" s="146" t="s">
        <v>887</v>
      </c>
      <c r="L2901" s="146" t="s">
        <v>849</v>
      </c>
      <c r="M2901" s="266"/>
      <c r="N2901" s="264">
        <v>43496</v>
      </c>
      <c r="O2901" s="263" t="s">
        <v>3681</v>
      </c>
      <c r="P2901" s="264">
        <v>43830</v>
      </c>
      <c r="Q2901" s="263" t="s">
        <v>3680</v>
      </c>
      <c r="R2901" s="266"/>
    </row>
    <row r="2902" spans="1:18" s="34" customFormat="1" ht="60" hidden="1" customHeight="1" outlineLevel="2" x14ac:dyDescent="0.25">
      <c r="A2902" s="203">
        <v>94</v>
      </c>
      <c r="B2902" s="209" t="s">
        <v>740</v>
      </c>
      <c r="C2902" s="207" t="s">
        <v>28</v>
      </c>
      <c r="D2902" s="208">
        <v>5</v>
      </c>
      <c r="E2902" s="110" t="s">
        <v>4238</v>
      </c>
      <c r="F2902" s="147">
        <v>81200</v>
      </c>
      <c r="G2902" s="147">
        <f t="shared" si="146"/>
        <v>81200</v>
      </c>
      <c r="H2902" s="147">
        <f t="shared" si="147"/>
        <v>0</v>
      </c>
      <c r="I2902" s="148">
        <f t="shared" si="148"/>
        <v>0</v>
      </c>
      <c r="J2902" s="207" t="s">
        <v>838</v>
      </c>
      <c r="K2902" s="146" t="s">
        <v>888</v>
      </c>
      <c r="L2902" s="146" t="s">
        <v>849</v>
      </c>
      <c r="M2902" s="266"/>
      <c r="N2902" s="264">
        <v>43606</v>
      </c>
      <c r="O2902" s="263" t="s">
        <v>4032</v>
      </c>
      <c r="P2902" s="264">
        <v>43830</v>
      </c>
      <c r="Q2902" s="263" t="s">
        <v>3680</v>
      </c>
      <c r="R2902" s="266"/>
    </row>
    <row r="2903" spans="1:18" s="34" customFormat="1" ht="60" hidden="1" customHeight="1" outlineLevel="2" x14ac:dyDescent="0.25">
      <c r="A2903" s="203">
        <v>95</v>
      </c>
      <c r="B2903" s="209" t="s">
        <v>739</v>
      </c>
      <c r="C2903" s="207" t="s">
        <v>28</v>
      </c>
      <c r="D2903" s="208">
        <v>1</v>
      </c>
      <c r="E2903" s="110" t="s">
        <v>4234</v>
      </c>
      <c r="F2903" s="147">
        <v>12210</v>
      </c>
      <c r="G2903" s="147">
        <f t="shared" si="146"/>
        <v>12210</v>
      </c>
      <c r="H2903" s="147">
        <f t="shared" si="147"/>
        <v>0</v>
      </c>
      <c r="I2903" s="148">
        <f t="shared" si="148"/>
        <v>0</v>
      </c>
      <c r="J2903" s="207" t="s">
        <v>838</v>
      </c>
      <c r="K2903" s="146" t="s">
        <v>4054</v>
      </c>
      <c r="L2903" s="146" t="s">
        <v>849</v>
      </c>
      <c r="M2903" s="266"/>
      <c r="N2903" s="264">
        <v>43614</v>
      </c>
      <c r="O2903" s="263" t="s">
        <v>4055</v>
      </c>
      <c r="P2903" s="263" t="s">
        <v>3964</v>
      </c>
      <c r="Q2903" s="263" t="s">
        <v>3680</v>
      </c>
      <c r="R2903" s="266"/>
    </row>
    <row r="2904" spans="1:18" s="34" customFormat="1" ht="60" hidden="1" customHeight="1" outlineLevel="2" x14ac:dyDescent="0.25">
      <c r="A2904" s="203">
        <v>96</v>
      </c>
      <c r="B2904" s="209" t="s">
        <v>738</v>
      </c>
      <c r="C2904" s="207" t="s">
        <v>28</v>
      </c>
      <c r="D2904" s="208">
        <v>1</v>
      </c>
      <c r="E2904" s="110" t="s">
        <v>4234</v>
      </c>
      <c r="F2904" s="147">
        <v>6600</v>
      </c>
      <c r="G2904" s="147">
        <f t="shared" si="146"/>
        <v>6600</v>
      </c>
      <c r="H2904" s="147">
        <f t="shared" si="147"/>
        <v>0</v>
      </c>
      <c r="I2904" s="148">
        <f t="shared" si="148"/>
        <v>0</v>
      </c>
      <c r="J2904" s="207" t="s">
        <v>838</v>
      </c>
      <c r="K2904" s="146" t="s">
        <v>4054</v>
      </c>
      <c r="L2904" s="146" t="s">
        <v>849</v>
      </c>
      <c r="M2904" s="266"/>
      <c r="N2904" s="264">
        <v>43614</v>
      </c>
      <c r="O2904" s="263" t="s">
        <v>4055</v>
      </c>
      <c r="P2904" s="263" t="s">
        <v>3964</v>
      </c>
      <c r="Q2904" s="263" t="s">
        <v>3680</v>
      </c>
      <c r="R2904" s="266"/>
    </row>
    <row r="2905" spans="1:18" s="34" customFormat="1" ht="60" hidden="1" customHeight="1" outlineLevel="2" x14ac:dyDescent="0.25">
      <c r="A2905" s="203">
        <v>97</v>
      </c>
      <c r="B2905" s="209" t="s">
        <v>737</v>
      </c>
      <c r="C2905" s="207" t="s">
        <v>28</v>
      </c>
      <c r="D2905" s="208">
        <v>1</v>
      </c>
      <c r="E2905" s="110" t="s">
        <v>4234</v>
      </c>
      <c r="F2905" s="147">
        <v>18051</v>
      </c>
      <c r="G2905" s="147">
        <f t="shared" si="146"/>
        <v>18051</v>
      </c>
      <c r="H2905" s="147">
        <f t="shared" si="147"/>
        <v>0</v>
      </c>
      <c r="I2905" s="148">
        <f t="shared" si="148"/>
        <v>0</v>
      </c>
      <c r="J2905" s="207" t="s">
        <v>838</v>
      </c>
      <c r="K2905" s="146" t="s">
        <v>4054</v>
      </c>
      <c r="L2905" s="146" t="s">
        <v>849</v>
      </c>
      <c r="M2905" s="266"/>
      <c r="N2905" s="264">
        <v>43614</v>
      </c>
      <c r="O2905" s="263" t="s">
        <v>4055</v>
      </c>
      <c r="P2905" s="263" t="s">
        <v>3964</v>
      </c>
      <c r="Q2905" s="263" t="s">
        <v>3680</v>
      </c>
      <c r="R2905" s="266"/>
    </row>
    <row r="2906" spans="1:18" s="34" customFormat="1" ht="60" hidden="1" customHeight="1" outlineLevel="2" x14ac:dyDescent="0.25">
      <c r="A2906" s="203">
        <v>98</v>
      </c>
      <c r="B2906" s="209" t="s">
        <v>736</v>
      </c>
      <c r="C2906" s="207" t="s">
        <v>28</v>
      </c>
      <c r="D2906" s="208">
        <v>1</v>
      </c>
      <c r="E2906" s="110" t="s">
        <v>4237</v>
      </c>
      <c r="F2906" s="147">
        <v>80300</v>
      </c>
      <c r="G2906" s="147">
        <f t="shared" si="146"/>
        <v>80300</v>
      </c>
      <c r="H2906" s="147">
        <f t="shared" si="147"/>
        <v>0</v>
      </c>
      <c r="I2906" s="148">
        <f t="shared" si="148"/>
        <v>0</v>
      </c>
      <c r="J2906" s="207" t="s">
        <v>838</v>
      </c>
      <c r="K2906" s="146" t="s">
        <v>4054</v>
      </c>
      <c r="L2906" s="146" t="s">
        <v>849</v>
      </c>
      <c r="M2906" s="266"/>
      <c r="N2906" s="264">
        <v>43614</v>
      </c>
      <c r="O2906" s="263" t="s">
        <v>4055</v>
      </c>
      <c r="P2906" s="263" t="s">
        <v>3964</v>
      </c>
      <c r="Q2906" s="263" t="s">
        <v>3680</v>
      </c>
      <c r="R2906" s="266"/>
    </row>
    <row r="2907" spans="1:18" s="34" customFormat="1" ht="60" hidden="1" customHeight="1" outlineLevel="2" x14ac:dyDescent="0.25">
      <c r="A2907" s="203">
        <v>99</v>
      </c>
      <c r="B2907" s="209" t="s">
        <v>735</v>
      </c>
      <c r="C2907" s="207" t="s">
        <v>28</v>
      </c>
      <c r="D2907" s="208">
        <v>10</v>
      </c>
      <c r="E2907" s="110" t="s">
        <v>724</v>
      </c>
      <c r="F2907" s="147">
        <v>9900</v>
      </c>
      <c r="G2907" s="147">
        <f t="shared" si="146"/>
        <v>9900</v>
      </c>
      <c r="H2907" s="147">
        <f t="shared" si="147"/>
        <v>0</v>
      </c>
      <c r="I2907" s="148">
        <f t="shared" si="148"/>
        <v>0</v>
      </c>
      <c r="J2907" s="207" t="s">
        <v>838</v>
      </c>
      <c r="K2907" s="146" t="s">
        <v>4054</v>
      </c>
      <c r="L2907" s="146" t="s">
        <v>849</v>
      </c>
      <c r="M2907" s="266"/>
      <c r="N2907" s="264">
        <v>43614</v>
      </c>
      <c r="O2907" s="263" t="s">
        <v>4055</v>
      </c>
      <c r="P2907" s="263" t="s">
        <v>3964</v>
      </c>
      <c r="Q2907" s="263" t="s">
        <v>3680</v>
      </c>
      <c r="R2907" s="266"/>
    </row>
    <row r="2908" spans="1:18" s="34" customFormat="1" ht="60" hidden="1" customHeight="1" outlineLevel="2" x14ac:dyDescent="0.25">
      <c r="A2908" s="203">
        <v>100</v>
      </c>
      <c r="B2908" s="209" t="s">
        <v>734</v>
      </c>
      <c r="C2908" s="207" t="s">
        <v>28</v>
      </c>
      <c r="D2908" s="208">
        <v>10</v>
      </c>
      <c r="E2908" s="110" t="s">
        <v>724</v>
      </c>
      <c r="F2908" s="147">
        <v>9900</v>
      </c>
      <c r="G2908" s="147">
        <f t="shared" si="146"/>
        <v>9900</v>
      </c>
      <c r="H2908" s="147">
        <f t="shared" si="147"/>
        <v>0</v>
      </c>
      <c r="I2908" s="148">
        <f t="shared" si="148"/>
        <v>0</v>
      </c>
      <c r="J2908" s="207" t="s">
        <v>838</v>
      </c>
      <c r="K2908" s="146" t="s">
        <v>4054</v>
      </c>
      <c r="L2908" s="146" t="s">
        <v>849</v>
      </c>
      <c r="M2908" s="266"/>
      <c r="N2908" s="264">
        <v>43614</v>
      </c>
      <c r="O2908" s="263" t="s">
        <v>4055</v>
      </c>
      <c r="P2908" s="263" t="s">
        <v>3964</v>
      </c>
      <c r="Q2908" s="263" t="s">
        <v>3680</v>
      </c>
      <c r="R2908" s="266"/>
    </row>
    <row r="2909" spans="1:18" s="34" customFormat="1" ht="60" hidden="1" customHeight="1" outlineLevel="2" x14ac:dyDescent="0.25">
      <c r="A2909" s="203">
        <v>101</v>
      </c>
      <c r="B2909" s="209" t="s">
        <v>733</v>
      </c>
      <c r="C2909" s="207" t="s">
        <v>28</v>
      </c>
      <c r="D2909" s="208">
        <v>10</v>
      </c>
      <c r="E2909" s="110" t="s">
        <v>724</v>
      </c>
      <c r="F2909" s="147">
        <v>9900</v>
      </c>
      <c r="G2909" s="147">
        <f t="shared" si="146"/>
        <v>9900</v>
      </c>
      <c r="H2909" s="147">
        <f t="shared" si="147"/>
        <v>0</v>
      </c>
      <c r="I2909" s="148">
        <f t="shared" si="148"/>
        <v>0</v>
      </c>
      <c r="J2909" s="207" t="s">
        <v>838</v>
      </c>
      <c r="K2909" s="146" t="s">
        <v>4054</v>
      </c>
      <c r="L2909" s="146" t="s">
        <v>849</v>
      </c>
      <c r="M2909" s="266"/>
      <c r="N2909" s="264">
        <v>43614</v>
      </c>
      <c r="O2909" s="263" t="s">
        <v>4055</v>
      </c>
      <c r="P2909" s="263" t="s">
        <v>3964</v>
      </c>
      <c r="Q2909" s="263" t="s">
        <v>3680</v>
      </c>
      <c r="R2909" s="266"/>
    </row>
    <row r="2910" spans="1:18" s="34" customFormat="1" ht="60" hidden="1" customHeight="1" outlineLevel="2" x14ac:dyDescent="0.25">
      <c r="A2910" s="203">
        <v>102</v>
      </c>
      <c r="B2910" s="209" t="s">
        <v>732</v>
      </c>
      <c r="C2910" s="207" t="s">
        <v>28</v>
      </c>
      <c r="D2910" s="208">
        <v>5</v>
      </c>
      <c r="E2910" s="110" t="s">
        <v>4234</v>
      </c>
      <c r="F2910" s="147">
        <v>79750</v>
      </c>
      <c r="G2910" s="147">
        <f t="shared" si="146"/>
        <v>79750</v>
      </c>
      <c r="H2910" s="147">
        <f t="shared" si="147"/>
        <v>0</v>
      </c>
      <c r="I2910" s="148">
        <f t="shared" si="148"/>
        <v>0</v>
      </c>
      <c r="J2910" s="207" t="s">
        <v>838</v>
      </c>
      <c r="K2910" s="146" t="s">
        <v>4054</v>
      </c>
      <c r="L2910" s="146" t="s">
        <v>849</v>
      </c>
      <c r="M2910" s="266"/>
      <c r="N2910" s="264">
        <v>43614</v>
      </c>
      <c r="O2910" s="263" t="s">
        <v>4055</v>
      </c>
      <c r="P2910" s="263" t="s">
        <v>3964</v>
      </c>
      <c r="Q2910" s="263" t="s">
        <v>3680</v>
      </c>
      <c r="R2910" s="266"/>
    </row>
    <row r="2911" spans="1:18" s="34" customFormat="1" ht="60" hidden="1" customHeight="1" outlineLevel="2" x14ac:dyDescent="0.25">
      <c r="A2911" s="203">
        <v>103</v>
      </c>
      <c r="B2911" s="209" t="s">
        <v>731</v>
      </c>
      <c r="C2911" s="207" t="s">
        <v>28</v>
      </c>
      <c r="D2911" s="208">
        <v>1</v>
      </c>
      <c r="E2911" s="110" t="s">
        <v>724</v>
      </c>
      <c r="F2911" s="147">
        <v>216920</v>
      </c>
      <c r="G2911" s="147">
        <f t="shared" si="146"/>
        <v>216920</v>
      </c>
      <c r="H2911" s="147">
        <f t="shared" si="147"/>
        <v>0</v>
      </c>
      <c r="I2911" s="148">
        <f t="shared" si="148"/>
        <v>0</v>
      </c>
      <c r="J2911" s="207" t="s">
        <v>838</v>
      </c>
      <c r="K2911" s="146" t="s">
        <v>4054</v>
      </c>
      <c r="L2911" s="146" t="s">
        <v>849</v>
      </c>
      <c r="M2911" s="266"/>
      <c r="N2911" s="264">
        <v>43614</v>
      </c>
      <c r="O2911" s="263" t="s">
        <v>4055</v>
      </c>
      <c r="P2911" s="263" t="s">
        <v>3964</v>
      </c>
      <c r="Q2911" s="263" t="s">
        <v>3680</v>
      </c>
      <c r="R2911" s="266"/>
    </row>
    <row r="2912" spans="1:18" s="34" customFormat="1" ht="60" hidden="1" customHeight="1" outlineLevel="2" x14ac:dyDescent="0.25">
      <c r="A2912" s="203">
        <v>104</v>
      </c>
      <c r="B2912" s="209" t="s">
        <v>730</v>
      </c>
      <c r="C2912" s="207" t="s">
        <v>711</v>
      </c>
      <c r="D2912" s="208">
        <v>25</v>
      </c>
      <c r="E2912" s="53" t="s">
        <v>2295</v>
      </c>
      <c r="F2912" s="147">
        <v>21950100</v>
      </c>
      <c r="G2912" s="147">
        <f t="shared" si="146"/>
        <v>21950100</v>
      </c>
      <c r="H2912" s="147">
        <f t="shared" si="147"/>
        <v>0</v>
      </c>
      <c r="I2912" s="148">
        <f t="shared" si="148"/>
        <v>0</v>
      </c>
      <c r="J2912" s="207" t="s">
        <v>838</v>
      </c>
      <c r="K2912" s="146" t="s">
        <v>889</v>
      </c>
      <c r="L2912" s="146" t="s">
        <v>890</v>
      </c>
      <c r="M2912" s="266"/>
      <c r="N2912" s="264">
        <v>43133</v>
      </c>
      <c r="O2912" s="263" t="s">
        <v>4037</v>
      </c>
      <c r="P2912" s="264">
        <v>43830</v>
      </c>
      <c r="Q2912" s="263" t="s">
        <v>3680</v>
      </c>
      <c r="R2912" s="266"/>
    </row>
    <row r="2913" spans="1:18" s="34" customFormat="1" ht="60" hidden="1" customHeight="1" outlineLevel="2" x14ac:dyDescent="0.25">
      <c r="A2913" s="203">
        <v>105</v>
      </c>
      <c r="B2913" s="209" t="s">
        <v>729</v>
      </c>
      <c r="C2913" s="207" t="s">
        <v>711</v>
      </c>
      <c r="D2913" s="208">
        <v>50</v>
      </c>
      <c r="E2913" s="110" t="s">
        <v>4234</v>
      </c>
      <c r="F2913" s="147">
        <v>17278200</v>
      </c>
      <c r="G2913" s="147">
        <f t="shared" si="146"/>
        <v>17278200</v>
      </c>
      <c r="H2913" s="147">
        <f t="shared" si="147"/>
        <v>0</v>
      </c>
      <c r="I2913" s="148">
        <f t="shared" si="148"/>
        <v>0</v>
      </c>
      <c r="J2913" s="207" t="s">
        <v>838</v>
      </c>
      <c r="K2913" s="146" t="s">
        <v>889</v>
      </c>
      <c r="L2913" s="146" t="s">
        <v>890</v>
      </c>
      <c r="M2913" s="266"/>
      <c r="N2913" s="264">
        <v>43133</v>
      </c>
      <c r="O2913" s="263" t="s">
        <v>4037</v>
      </c>
      <c r="P2913" s="264">
        <v>43830</v>
      </c>
      <c r="Q2913" s="263" t="s">
        <v>3680</v>
      </c>
      <c r="R2913" s="266"/>
    </row>
    <row r="2914" spans="1:18" s="34" customFormat="1" ht="60" hidden="1" customHeight="1" outlineLevel="2" x14ac:dyDescent="0.25">
      <c r="A2914" s="203">
        <v>106</v>
      </c>
      <c r="B2914" s="209" t="s">
        <v>728</v>
      </c>
      <c r="C2914" s="207" t="s">
        <v>711</v>
      </c>
      <c r="D2914" s="208">
        <v>2500</v>
      </c>
      <c r="E2914" s="110" t="s">
        <v>724</v>
      </c>
      <c r="F2914" s="147">
        <v>695000</v>
      </c>
      <c r="G2914" s="147">
        <f t="shared" si="146"/>
        <v>695000</v>
      </c>
      <c r="H2914" s="147">
        <f t="shared" si="147"/>
        <v>0</v>
      </c>
      <c r="I2914" s="148">
        <f t="shared" si="148"/>
        <v>0</v>
      </c>
      <c r="J2914" s="207" t="s">
        <v>838</v>
      </c>
      <c r="K2914" s="146" t="s">
        <v>889</v>
      </c>
      <c r="L2914" s="146" t="s">
        <v>890</v>
      </c>
      <c r="M2914" s="266"/>
      <c r="N2914" s="264">
        <v>43133</v>
      </c>
      <c r="O2914" s="263" t="s">
        <v>4037</v>
      </c>
      <c r="P2914" s="264">
        <v>43830</v>
      </c>
      <c r="Q2914" s="263" t="s">
        <v>3680</v>
      </c>
      <c r="R2914" s="266"/>
    </row>
    <row r="2915" spans="1:18" s="34" customFormat="1" ht="60" hidden="1" customHeight="1" outlineLevel="2" x14ac:dyDescent="0.25">
      <c r="A2915" s="203">
        <v>107</v>
      </c>
      <c r="B2915" s="209" t="s">
        <v>727</v>
      </c>
      <c r="C2915" s="207" t="s">
        <v>711</v>
      </c>
      <c r="D2915" s="208">
        <v>0</v>
      </c>
      <c r="E2915" s="110" t="s">
        <v>4234</v>
      </c>
      <c r="F2915" s="147">
        <v>0</v>
      </c>
      <c r="G2915" s="147">
        <f t="shared" si="146"/>
        <v>0</v>
      </c>
      <c r="H2915" s="147">
        <f t="shared" si="147"/>
        <v>0</v>
      </c>
      <c r="I2915" s="148" t="e">
        <f t="shared" si="148"/>
        <v>#DIV/0!</v>
      </c>
      <c r="J2915" s="207" t="s">
        <v>838</v>
      </c>
      <c r="K2915" s="146" t="s">
        <v>889</v>
      </c>
      <c r="L2915" s="146" t="s">
        <v>890</v>
      </c>
      <c r="M2915" s="266"/>
      <c r="N2915" s="264">
        <v>43133</v>
      </c>
      <c r="O2915" s="263" t="s">
        <v>4037</v>
      </c>
      <c r="P2915" s="264">
        <v>43830</v>
      </c>
      <c r="Q2915" s="263" t="s">
        <v>3680</v>
      </c>
      <c r="R2915" s="266"/>
    </row>
    <row r="2916" spans="1:18" s="34" customFormat="1" ht="60" hidden="1" customHeight="1" outlineLevel="2" x14ac:dyDescent="0.25">
      <c r="A2916" s="203">
        <v>108</v>
      </c>
      <c r="B2916" s="209" t="s">
        <v>719</v>
      </c>
      <c r="C2916" s="207" t="s">
        <v>711</v>
      </c>
      <c r="D2916" s="208">
        <v>20</v>
      </c>
      <c r="E2916" s="110" t="s">
        <v>4237</v>
      </c>
      <c r="F2916" s="147">
        <v>2565000</v>
      </c>
      <c r="G2916" s="147">
        <f t="shared" si="146"/>
        <v>2565000</v>
      </c>
      <c r="H2916" s="147">
        <f t="shared" si="147"/>
        <v>0</v>
      </c>
      <c r="I2916" s="148">
        <f t="shared" si="148"/>
        <v>0</v>
      </c>
      <c r="J2916" s="207" t="s">
        <v>838</v>
      </c>
      <c r="K2916" s="146" t="s">
        <v>889</v>
      </c>
      <c r="L2916" s="146" t="s">
        <v>890</v>
      </c>
      <c r="M2916" s="266"/>
      <c r="N2916" s="264">
        <v>43133</v>
      </c>
      <c r="O2916" s="263" t="s">
        <v>4037</v>
      </c>
      <c r="P2916" s="264">
        <v>43830</v>
      </c>
      <c r="Q2916" s="263" t="s">
        <v>3680</v>
      </c>
      <c r="R2916" s="266"/>
    </row>
    <row r="2917" spans="1:18" s="34" customFormat="1" ht="60" hidden="1" customHeight="1" outlineLevel="2" x14ac:dyDescent="0.25">
      <c r="A2917" s="203">
        <v>109</v>
      </c>
      <c r="B2917" s="209" t="s">
        <v>719</v>
      </c>
      <c r="C2917" s="207" t="s">
        <v>711</v>
      </c>
      <c r="D2917" s="208">
        <v>500</v>
      </c>
      <c r="E2917" s="110" t="s">
        <v>4237</v>
      </c>
      <c r="F2917" s="147">
        <v>6925000</v>
      </c>
      <c r="G2917" s="147">
        <f t="shared" si="146"/>
        <v>6925000</v>
      </c>
      <c r="H2917" s="147">
        <f t="shared" si="147"/>
        <v>0</v>
      </c>
      <c r="I2917" s="148">
        <f t="shared" si="148"/>
        <v>0</v>
      </c>
      <c r="J2917" s="207" t="s">
        <v>838</v>
      </c>
      <c r="K2917" s="146" t="s">
        <v>889</v>
      </c>
      <c r="L2917" s="146" t="s">
        <v>890</v>
      </c>
      <c r="M2917" s="266"/>
      <c r="N2917" s="264">
        <v>43133</v>
      </c>
      <c r="O2917" s="263" t="s">
        <v>4037</v>
      </c>
      <c r="P2917" s="264">
        <v>43830</v>
      </c>
      <c r="Q2917" s="263" t="s">
        <v>3680</v>
      </c>
      <c r="R2917" s="266"/>
    </row>
    <row r="2918" spans="1:18" s="34" customFormat="1" ht="60" hidden="1" customHeight="1" outlineLevel="2" x14ac:dyDescent="0.25">
      <c r="A2918" s="203">
        <v>110</v>
      </c>
      <c r="B2918" s="209" t="s">
        <v>719</v>
      </c>
      <c r="C2918" s="207" t="s">
        <v>711</v>
      </c>
      <c r="D2918" s="208">
        <v>500</v>
      </c>
      <c r="E2918" s="110" t="s">
        <v>4237</v>
      </c>
      <c r="F2918" s="147">
        <v>6925000</v>
      </c>
      <c r="G2918" s="147">
        <f t="shared" si="146"/>
        <v>6925000</v>
      </c>
      <c r="H2918" s="147">
        <f t="shared" si="147"/>
        <v>0</v>
      </c>
      <c r="I2918" s="148">
        <f t="shared" si="148"/>
        <v>0</v>
      </c>
      <c r="J2918" s="207" t="s">
        <v>838</v>
      </c>
      <c r="K2918" s="146" t="s">
        <v>889</v>
      </c>
      <c r="L2918" s="146" t="s">
        <v>890</v>
      </c>
      <c r="M2918" s="266"/>
      <c r="N2918" s="264">
        <v>43133</v>
      </c>
      <c r="O2918" s="263" t="s">
        <v>4037</v>
      </c>
      <c r="P2918" s="264">
        <v>43830</v>
      </c>
      <c r="Q2918" s="263" t="s">
        <v>3680</v>
      </c>
      <c r="R2918" s="266"/>
    </row>
    <row r="2919" spans="1:18" s="34" customFormat="1" ht="60" hidden="1" customHeight="1" outlineLevel="2" x14ac:dyDescent="0.25">
      <c r="A2919" s="203">
        <v>111</v>
      </c>
      <c r="B2919" s="209" t="s">
        <v>719</v>
      </c>
      <c r="C2919" s="207" t="s">
        <v>711</v>
      </c>
      <c r="D2919" s="208">
        <v>0</v>
      </c>
      <c r="E2919" s="110" t="s">
        <v>724</v>
      </c>
      <c r="F2919" s="147">
        <v>0</v>
      </c>
      <c r="G2919" s="147">
        <f t="shared" si="146"/>
        <v>0</v>
      </c>
      <c r="H2919" s="147">
        <f t="shared" si="147"/>
        <v>0</v>
      </c>
      <c r="I2919" s="148" t="e">
        <f t="shared" si="148"/>
        <v>#DIV/0!</v>
      </c>
      <c r="J2919" s="207" t="s">
        <v>838</v>
      </c>
      <c r="K2919" s="146" t="s">
        <v>889</v>
      </c>
      <c r="L2919" s="146" t="s">
        <v>890</v>
      </c>
      <c r="M2919" s="266"/>
      <c r="N2919" s="264">
        <v>43133</v>
      </c>
      <c r="O2919" s="263" t="s">
        <v>4037</v>
      </c>
      <c r="P2919" s="264">
        <v>43830</v>
      </c>
      <c r="Q2919" s="263" t="s">
        <v>3680</v>
      </c>
      <c r="R2919" s="266"/>
    </row>
    <row r="2920" spans="1:18" s="34" customFormat="1" ht="60" hidden="1" customHeight="1" outlineLevel="2" x14ac:dyDescent="0.25">
      <c r="A2920" s="203">
        <v>112</v>
      </c>
      <c r="B2920" s="209" t="s">
        <v>726</v>
      </c>
      <c r="C2920" s="207" t="s">
        <v>711</v>
      </c>
      <c r="D2920" s="208">
        <v>10</v>
      </c>
      <c r="E2920" s="110" t="s">
        <v>4234</v>
      </c>
      <c r="F2920" s="147">
        <v>472580</v>
      </c>
      <c r="G2920" s="147">
        <f t="shared" si="146"/>
        <v>472580</v>
      </c>
      <c r="H2920" s="147">
        <f t="shared" si="147"/>
        <v>0</v>
      </c>
      <c r="I2920" s="148">
        <f t="shared" si="148"/>
        <v>0</v>
      </c>
      <c r="J2920" s="207" t="s">
        <v>838</v>
      </c>
      <c r="K2920" s="146" t="s">
        <v>889</v>
      </c>
      <c r="L2920" s="146" t="s">
        <v>890</v>
      </c>
      <c r="M2920" s="266"/>
      <c r="N2920" s="264">
        <v>43133</v>
      </c>
      <c r="O2920" s="263" t="s">
        <v>4037</v>
      </c>
      <c r="P2920" s="264">
        <v>43830</v>
      </c>
      <c r="Q2920" s="263" t="s">
        <v>3680</v>
      </c>
      <c r="R2920" s="266"/>
    </row>
    <row r="2921" spans="1:18" s="34" customFormat="1" ht="60" hidden="1" customHeight="1" outlineLevel="2" x14ac:dyDescent="0.25">
      <c r="A2921" s="203">
        <v>113</v>
      </c>
      <c r="B2921" s="209" t="s">
        <v>725</v>
      </c>
      <c r="C2921" s="207" t="s">
        <v>711</v>
      </c>
      <c r="D2921" s="208">
        <v>0</v>
      </c>
      <c r="E2921" s="110" t="s">
        <v>724</v>
      </c>
      <c r="F2921" s="147">
        <v>0</v>
      </c>
      <c r="G2921" s="147">
        <f t="shared" si="146"/>
        <v>0</v>
      </c>
      <c r="H2921" s="147">
        <f t="shared" si="147"/>
        <v>0</v>
      </c>
      <c r="I2921" s="148" t="e">
        <f t="shared" si="148"/>
        <v>#DIV/0!</v>
      </c>
      <c r="J2921" s="207" t="s">
        <v>838</v>
      </c>
      <c r="K2921" s="146" t="s">
        <v>889</v>
      </c>
      <c r="L2921" s="146" t="s">
        <v>890</v>
      </c>
      <c r="M2921" s="266"/>
      <c r="N2921" s="264">
        <v>43133</v>
      </c>
      <c r="O2921" s="263" t="s">
        <v>4037</v>
      </c>
      <c r="P2921" s="264">
        <v>43830</v>
      </c>
      <c r="Q2921" s="263" t="s">
        <v>3680</v>
      </c>
      <c r="R2921" s="266"/>
    </row>
    <row r="2922" spans="1:18" s="34" customFormat="1" ht="60" hidden="1" customHeight="1" outlineLevel="2" x14ac:dyDescent="0.25">
      <c r="A2922" s="203">
        <v>114</v>
      </c>
      <c r="B2922" s="209" t="s">
        <v>723</v>
      </c>
      <c r="C2922" s="207" t="s">
        <v>711</v>
      </c>
      <c r="D2922" s="208">
        <v>0</v>
      </c>
      <c r="E2922" s="53" t="s">
        <v>2295</v>
      </c>
      <c r="F2922" s="147">
        <v>0</v>
      </c>
      <c r="G2922" s="147">
        <f t="shared" si="146"/>
        <v>0</v>
      </c>
      <c r="H2922" s="147">
        <f t="shared" si="147"/>
        <v>0</v>
      </c>
      <c r="I2922" s="148" t="e">
        <f t="shared" si="148"/>
        <v>#DIV/0!</v>
      </c>
      <c r="J2922" s="207" t="s">
        <v>838</v>
      </c>
      <c r="K2922" s="146" t="s">
        <v>889</v>
      </c>
      <c r="L2922" s="146" t="s">
        <v>890</v>
      </c>
      <c r="M2922" s="266"/>
      <c r="N2922" s="264">
        <v>43133</v>
      </c>
      <c r="O2922" s="263" t="s">
        <v>4037</v>
      </c>
      <c r="P2922" s="264">
        <v>43830</v>
      </c>
      <c r="Q2922" s="263" t="s">
        <v>3680</v>
      </c>
      <c r="R2922" s="266"/>
    </row>
    <row r="2923" spans="1:18" s="34" customFormat="1" ht="60" hidden="1" customHeight="1" outlineLevel="2" x14ac:dyDescent="0.25">
      <c r="A2923" s="203">
        <v>115</v>
      </c>
      <c r="B2923" s="209" t="s">
        <v>722</v>
      </c>
      <c r="C2923" s="207" t="s">
        <v>711</v>
      </c>
      <c r="D2923" s="208">
        <v>0</v>
      </c>
      <c r="E2923" s="110" t="s">
        <v>724</v>
      </c>
      <c r="F2923" s="147">
        <v>0</v>
      </c>
      <c r="G2923" s="147">
        <f t="shared" si="146"/>
        <v>0</v>
      </c>
      <c r="H2923" s="147">
        <f t="shared" si="147"/>
        <v>0</v>
      </c>
      <c r="I2923" s="148" t="e">
        <f t="shared" si="148"/>
        <v>#DIV/0!</v>
      </c>
      <c r="J2923" s="207" t="s">
        <v>838</v>
      </c>
      <c r="K2923" s="146" t="s">
        <v>889</v>
      </c>
      <c r="L2923" s="146" t="s">
        <v>890</v>
      </c>
      <c r="M2923" s="266"/>
      <c r="N2923" s="264">
        <v>43133</v>
      </c>
      <c r="O2923" s="263" t="s">
        <v>4037</v>
      </c>
      <c r="P2923" s="264">
        <v>43830</v>
      </c>
      <c r="Q2923" s="263" t="s">
        <v>3680</v>
      </c>
      <c r="R2923" s="266"/>
    </row>
    <row r="2924" spans="1:18" s="34" customFormat="1" ht="60" hidden="1" customHeight="1" outlineLevel="2" x14ac:dyDescent="0.25">
      <c r="A2924" s="203">
        <v>116</v>
      </c>
      <c r="B2924" s="209" t="s">
        <v>721</v>
      </c>
      <c r="C2924" s="207" t="s">
        <v>711</v>
      </c>
      <c r="D2924" s="208">
        <v>2</v>
      </c>
      <c r="E2924" s="53" t="s">
        <v>2295</v>
      </c>
      <c r="F2924" s="147">
        <v>79600</v>
      </c>
      <c r="G2924" s="147">
        <f t="shared" si="146"/>
        <v>79600</v>
      </c>
      <c r="H2924" s="147">
        <f t="shared" si="147"/>
        <v>0</v>
      </c>
      <c r="I2924" s="148">
        <f t="shared" si="148"/>
        <v>0</v>
      </c>
      <c r="J2924" s="207" t="s">
        <v>838</v>
      </c>
      <c r="K2924" s="146" t="s">
        <v>889</v>
      </c>
      <c r="L2924" s="146" t="s">
        <v>890</v>
      </c>
      <c r="M2924" s="266"/>
      <c r="N2924" s="264">
        <v>43133</v>
      </c>
      <c r="O2924" s="263" t="s">
        <v>4037</v>
      </c>
      <c r="P2924" s="264">
        <v>43830</v>
      </c>
      <c r="Q2924" s="263" t="s">
        <v>3680</v>
      </c>
      <c r="R2924" s="266"/>
    </row>
    <row r="2925" spans="1:18" s="34" customFormat="1" ht="60" hidden="1" customHeight="1" outlineLevel="2" x14ac:dyDescent="0.25">
      <c r="A2925" s="203">
        <v>117</v>
      </c>
      <c r="B2925" s="209" t="s">
        <v>720</v>
      </c>
      <c r="C2925" s="207" t="s">
        <v>711</v>
      </c>
      <c r="D2925" s="208">
        <v>0</v>
      </c>
      <c r="E2925" s="110" t="s">
        <v>4234</v>
      </c>
      <c r="F2925" s="147">
        <v>0</v>
      </c>
      <c r="G2925" s="147">
        <f t="shared" si="146"/>
        <v>0</v>
      </c>
      <c r="H2925" s="147">
        <f t="shared" si="147"/>
        <v>0</v>
      </c>
      <c r="I2925" s="148" t="e">
        <f t="shared" si="148"/>
        <v>#DIV/0!</v>
      </c>
      <c r="J2925" s="207" t="s">
        <v>838</v>
      </c>
      <c r="K2925" s="146" t="s">
        <v>889</v>
      </c>
      <c r="L2925" s="146" t="s">
        <v>890</v>
      </c>
      <c r="M2925" s="266"/>
      <c r="N2925" s="264">
        <v>43133</v>
      </c>
      <c r="O2925" s="263" t="s">
        <v>4037</v>
      </c>
      <c r="P2925" s="264">
        <v>43830</v>
      </c>
      <c r="Q2925" s="263" t="s">
        <v>3680</v>
      </c>
      <c r="R2925" s="266"/>
    </row>
    <row r="2926" spans="1:18" s="34" customFormat="1" ht="60" hidden="1" customHeight="1" outlineLevel="2" x14ac:dyDescent="0.25">
      <c r="A2926" s="203">
        <v>118</v>
      </c>
      <c r="B2926" s="209" t="s">
        <v>719</v>
      </c>
      <c r="C2926" s="207" t="s">
        <v>711</v>
      </c>
      <c r="D2926" s="208">
        <v>250</v>
      </c>
      <c r="E2926" s="110" t="s">
        <v>724</v>
      </c>
      <c r="F2926" s="147">
        <v>32062500</v>
      </c>
      <c r="G2926" s="147">
        <f t="shared" si="146"/>
        <v>32062500</v>
      </c>
      <c r="H2926" s="147">
        <f t="shared" si="147"/>
        <v>0</v>
      </c>
      <c r="I2926" s="148">
        <f t="shared" si="148"/>
        <v>0</v>
      </c>
      <c r="J2926" s="207" t="s">
        <v>838</v>
      </c>
      <c r="K2926" s="146" t="s">
        <v>889</v>
      </c>
      <c r="L2926" s="146" t="s">
        <v>890</v>
      </c>
      <c r="M2926" s="266"/>
      <c r="N2926" s="264">
        <v>43133</v>
      </c>
      <c r="O2926" s="263" t="s">
        <v>4037</v>
      </c>
      <c r="P2926" s="264">
        <v>43830</v>
      </c>
      <c r="Q2926" s="263" t="s">
        <v>3680</v>
      </c>
      <c r="R2926" s="266"/>
    </row>
    <row r="2927" spans="1:18" s="34" customFormat="1" ht="60" hidden="1" customHeight="1" outlineLevel="2" x14ac:dyDescent="0.25">
      <c r="A2927" s="203">
        <v>119</v>
      </c>
      <c r="B2927" s="209" t="s">
        <v>718</v>
      </c>
      <c r="C2927" s="207" t="s">
        <v>711</v>
      </c>
      <c r="D2927" s="208">
        <v>0</v>
      </c>
      <c r="E2927" s="110" t="s">
        <v>4234</v>
      </c>
      <c r="F2927" s="147">
        <v>0</v>
      </c>
      <c r="G2927" s="147">
        <f t="shared" si="146"/>
        <v>0</v>
      </c>
      <c r="H2927" s="147">
        <f t="shared" si="147"/>
        <v>0</v>
      </c>
      <c r="I2927" s="148" t="e">
        <f t="shared" si="148"/>
        <v>#DIV/0!</v>
      </c>
      <c r="J2927" s="207" t="s">
        <v>838</v>
      </c>
      <c r="K2927" s="146" t="s">
        <v>889</v>
      </c>
      <c r="L2927" s="146" t="s">
        <v>890</v>
      </c>
      <c r="M2927" s="266"/>
      <c r="N2927" s="264">
        <v>43133</v>
      </c>
      <c r="O2927" s="263" t="s">
        <v>4037</v>
      </c>
      <c r="P2927" s="264">
        <v>43830</v>
      </c>
      <c r="Q2927" s="263" t="s">
        <v>3680</v>
      </c>
      <c r="R2927" s="266"/>
    </row>
    <row r="2928" spans="1:18" s="34" customFormat="1" ht="60" hidden="1" customHeight="1" outlineLevel="2" x14ac:dyDescent="0.25">
      <c r="A2928" s="203">
        <v>120</v>
      </c>
      <c r="B2928" s="209" t="s">
        <v>718</v>
      </c>
      <c r="C2928" s="207" t="s">
        <v>711</v>
      </c>
      <c r="D2928" s="208">
        <v>5</v>
      </c>
      <c r="E2928" s="110" t="s">
        <v>4234</v>
      </c>
      <c r="F2928" s="147">
        <v>225000</v>
      </c>
      <c r="G2928" s="147">
        <f t="shared" si="146"/>
        <v>225000</v>
      </c>
      <c r="H2928" s="147">
        <f t="shared" si="147"/>
        <v>0</v>
      </c>
      <c r="I2928" s="148">
        <f t="shared" si="148"/>
        <v>0</v>
      </c>
      <c r="J2928" s="207" t="s">
        <v>838</v>
      </c>
      <c r="K2928" s="146" t="s">
        <v>889</v>
      </c>
      <c r="L2928" s="146" t="s">
        <v>890</v>
      </c>
      <c r="M2928" s="266"/>
      <c r="N2928" s="264">
        <v>43133</v>
      </c>
      <c r="O2928" s="263" t="s">
        <v>4037</v>
      </c>
      <c r="P2928" s="264">
        <v>43830</v>
      </c>
      <c r="Q2928" s="263" t="s">
        <v>3680</v>
      </c>
      <c r="R2928" s="266"/>
    </row>
    <row r="2929" spans="1:18" s="34" customFormat="1" ht="60" hidden="1" customHeight="1" outlineLevel="2" x14ac:dyDescent="0.25">
      <c r="A2929" s="203">
        <v>121</v>
      </c>
      <c r="B2929" s="209" t="s">
        <v>717</v>
      </c>
      <c r="C2929" s="207" t="s">
        <v>711</v>
      </c>
      <c r="D2929" s="208">
        <v>0</v>
      </c>
      <c r="E2929" s="53" t="s">
        <v>2295</v>
      </c>
      <c r="F2929" s="147">
        <v>0</v>
      </c>
      <c r="G2929" s="147">
        <f t="shared" si="146"/>
        <v>0</v>
      </c>
      <c r="H2929" s="147">
        <f t="shared" si="147"/>
        <v>0</v>
      </c>
      <c r="I2929" s="148" t="e">
        <f t="shared" si="148"/>
        <v>#DIV/0!</v>
      </c>
      <c r="J2929" s="207" t="s">
        <v>838</v>
      </c>
      <c r="K2929" s="146" t="s">
        <v>889</v>
      </c>
      <c r="L2929" s="146" t="s">
        <v>890</v>
      </c>
      <c r="M2929" s="266"/>
      <c r="N2929" s="264">
        <v>43133</v>
      </c>
      <c r="O2929" s="263" t="s">
        <v>4037</v>
      </c>
      <c r="P2929" s="264">
        <v>43830</v>
      </c>
      <c r="Q2929" s="263" t="s">
        <v>3680</v>
      </c>
      <c r="R2929" s="266"/>
    </row>
    <row r="2930" spans="1:18" s="34" customFormat="1" ht="60" hidden="1" customHeight="1" outlineLevel="2" x14ac:dyDescent="0.25">
      <c r="A2930" s="203">
        <v>122</v>
      </c>
      <c r="B2930" s="209" t="s">
        <v>716</v>
      </c>
      <c r="C2930" s="207" t="s">
        <v>711</v>
      </c>
      <c r="D2930" s="208">
        <v>0</v>
      </c>
      <c r="E2930" s="110" t="s">
        <v>4234</v>
      </c>
      <c r="F2930" s="147">
        <v>0</v>
      </c>
      <c r="G2930" s="147">
        <f t="shared" si="146"/>
        <v>0</v>
      </c>
      <c r="H2930" s="147">
        <f t="shared" si="147"/>
        <v>0</v>
      </c>
      <c r="I2930" s="148" t="e">
        <f t="shared" si="148"/>
        <v>#DIV/0!</v>
      </c>
      <c r="J2930" s="207" t="s">
        <v>838</v>
      </c>
      <c r="K2930" s="146" t="s">
        <v>889</v>
      </c>
      <c r="L2930" s="146" t="s">
        <v>890</v>
      </c>
      <c r="M2930" s="266"/>
      <c r="N2930" s="264">
        <v>43133</v>
      </c>
      <c r="O2930" s="263" t="s">
        <v>4037</v>
      </c>
      <c r="P2930" s="264">
        <v>43830</v>
      </c>
      <c r="Q2930" s="263" t="s">
        <v>3680</v>
      </c>
      <c r="R2930" s="266"/>
    </row>
    <row r="2931" spans="1:18" s="34" customFormat="1" ht="60" hidden="1" customHeight="1" outlineLevel="2" x14ac:dyDescent="0.25">
      <c r="A2931" s="203">
        <v>123</v>
      </c>
      <c r="B2931" s="209" t="s">
        <v>715</v>
      </c>
      <c r="C2931" s="207" t="s">
        <v>711</v>
      </c>
      <c r="D2931" s="208">
        <v>0</v>
      </c>
      <c r="E2931" s="110" t="s">
        <v>4234</v>
      </c>
      <c r="F2931" s="147">
        <v>0</v>
      </c>
      <c r="G2931" s="147">
        <f t="shared" si="146"/>
        <v>0</v>
      </c>
      <c r="H2931" s="147">
        <f t="shared" si="147"/>
        <v>0</v>
      </c>
      <c r="I2931" s="148" t="e">
        <f t="shared" si="148"/>
        <v>#DIV/0!</v>
      </c>
      <c r="J2931" s="207" t="s">
        <v>838</v>
      </c>
      <c r="K2931" s="146" t="s">
        <v>889</v>
      </c>
      <c r="L2931" s="146" t="s">
        <v>890</v>
      </c>
      <c r="M2931" s="266"/>
      <c r="N2931" s="264">
        <v>43133</v>
      </c>
      <c r="O2931" s="263" t="s">
        <v>4037</v>
      </c>
      <c r="P2931" s="264">
        <v>43830</v>
      </c>
      <c r="Q2931" s="263" t="s">
        <v>3680</v>
      </c>
      <c r="R2931" s="266"/>
    </row>
    <row r="2932" spans="1:18" s="34" customFormat="1" ht="60" hidden="1" customHeight="1" outlineLevel="2" x14ac:dyDescent="0.25">
      <c r="A2932" s="203">
        <v>124</v>
      </c>
      <c r="B2932" s="209" t="s">
        <v>714</v>
      </c>
      <c r="C2932" s="207" t="s">
        <v>711</v>
      </c>
      <c r="D2932" s="208">
        <v>10</v>
      </c>
      <c r="E2932" s="110" t="s">
        <v>4234</v>
      </c>
      <c r="F2932" s="147">
        <v>616330</v>
      </c>
      <c r="G2932" s="147">
        <f t="shared" si="146"/>
        <v>616330</v>
      </c>
      <c r="H2932" s="147">
        <f t="shared" si="147"/>
        <v>0</v>
      </c>
      <c r="I2932" s="148">
        <f t="shared" si="148"/>
        <v>0</v>
      </c>
      <c r="J2932" s="207" t="s">
        <v>838</v>
      </c>
      <c r="K2932" s="146" t="s">
        <v>889</v>
      </c>
      <c r="L2932" s="146" t="s">
        <v>890</v>
      </c>
      <c r="M2932" s="266"/>
      <c r="N2932" s="264">
        <v>43133</v>
      </c>
      <c r="O2932" s="263" t="s">
        <v>4037</v>
      </c>
      <c r="P2932" s="264">
        <v>43830</v>
      </c>
      <c r="Q2932" s="263" t="s">
        <v>3680</v>
      </c>
      <c r="R2932" s="266"/>
    </row>
    <row r="2933" spans="1:18" s="34" customFormat="1" ht="60" hidden="1" customHeight="1" outlineLevel="2" x14ac:dyDescent="0.25">
      <c r="A2933" s="203">
        <v>125</v>
      </c>
      <c r="B2933" s="209" t="s">
        <v>713</v>
      </c>
      <c r="C2933" s="207" t="s">
        <v>711</v>
      </c>
      <c r="D2933" s="208">
        <v>0</v>
      </c>
      <c r="E2933" s="110" t="s">
        <v>4234</v>
      </c>
      <c r="F2933" s="147">
        <v>0</v>
      </c>
      <c r="G2933" s="147">
        <f t="shared" si="146"/>
        <v>0</v>
      </c>
      <c r="H2933" s="147">
        <f t="shared" si="147"/>
        <v>0</v>
      </c>
      <c r="I2933" s="148" t="e">
        <f t="shared" si="148"/>
        <v>#DIV/0!</v>
      </c>
      <c r="J2933" s="207" t="s">
        <v>838</v>
      </c>
      <c r="K2933" s="146" t="s">
        <v>889</v>
      </c>
      <c r="L2933" s="146" t="s">
        <v>890</v>
      </c>
      <c r="M2933" s="266"/>
      <c r="N2933" s="264">
        <v>43133</v>
      </c>
      <c r="O2933" s="263" t="s">
        <v>4037</v>
      </c>
      <c r="P2933" s="264">
        <v>43830</v>
      </c>
      <c r="Q2933" s="263" t="s">
        <v>3680</v>
      </c>
      <c r="R2933" s="266"/>
    </row>
    <row r="2934" spans="1:18" s="34" customFormat="1" ht="60" hidden="1" customHeight="1" outlineLevel="2" x14ac:dyDescent="0.25">
      <c r="A2934" s="203">
        <v>126</v>
      </c>
      <c r="B2934" s="209" t="s">
        <v>713</v>
      </c>
      <c r="C2934" s="207" t="s">
        <v>711</v>
      </c>
      <c r="D2934" s="208">
        <v>250</v>
      </c>
      <c r="E2934" s="110" t="s">
        <v>4234</v>
      </c>
      <c r="F2934" s="147">
        <v>9682500</v>
      </c>
      <c r="G2934" s="147">
        <f t="shared" si="146"/>
        <v>9682500</v>
      </c>
      <c r="H2934" s="147">
        <f t="shared" si="147"/>
        <v>0</v>
      </c>
      <c r="I2934" s="148">
        <f t="shared" si="148"/>
        <v>0</v>
      </c>
      <c r="J2934" s="207" t="s">
        <v>838</v>
      </c>
      <c r="K2934" s="146" t="s">
        <v>889</v>
      </c>
      <c r="L2934" s="146" t="s">
        <v>890</v>
      </c>
      <c r="M2934" s="266"/>
      <c r="N2934" s="264">
        <v>43133</v>
      </c>
      <c r="O2934" s="263" t="s">
        <v>4037</v>
      </c>
      <c r="P2934" s="264">
        <v>43830</v>
      </c>
      <c r="Q2934" s="263" t="s">
        <v>3680</v>
      </c>
      <c r="R2934" s="266"/>
    </row>
    <row r="2935" spans="1:18" s="34" customFormat="1" ht="60" hidden="1" customHeight="1" outlineLevel="2" x14ac:dyDescent="0.25">
      <c r="A2935" s="203">
        <v>127</v>
      </c>
      <c r="B2935" s="209" t="s">
        <v>712</v>
      </c>
      <c r="C2935" s="207" t="s">
        <v>711</v>
      </c>
      <c r="D2935" s="208">
        <v>9</v>
      </c>
      <c r="E2935" s="110" t="s">
        <v>4238</v>
      </c>
      <c r="F2935" s="147">
        <v>4168800</v>
      </c>
      <c r="G2935" s="147">
        <f t="shared" si="146"/>
        <v>4168800</v>
      </c>
      <c r="H2935" s="147">
        <f t="shared" si="147"/>
        <v>0</v>
      </c>
      <c r="I2935" s="148">
        <f t="shared" si="148"/>
        <v>0</v>
      </c>
      <c r="J2935" s="207" t="s">
        <v>838</v>
      </c>
      <c r="K2935" s="146" t="s">
        <v>891</v>
      </c>
      <c r="L2935" s="146" t="s">
        <v>890</v>
      </c>
      <c r="M2935" s="266"/>
      <c r="N2935" s="264">
        <v>43517</v>
      </c>
      <c r="O2935" s="263" t="s">
        <v>4044</v>
      </c>
      <c r="P2935" s="264">
        <v>43830</v>
      </c>
      <c r="Q2935" s="263" t="s">
        <v>3680</v>
      </c>
      <c r="R2935" s="266"/>
    </row>
    <row r="2936" spans="1:18" s="34" customFormat="1" ht="60" hidden="1" customHeight="1" outlineLevel="2" x14ac:dyDescent="0.25">
      <c r="A2936" s="203">
        <v>128</v>
      </c>
      <c r="B2936" s="209" t="s">
        <v>710</v>
      </c>
      <c r="C2936" s="207" t="s">
        <v>28</v>
      </c>
      <c r="D2936" s="208">
        <v>4</v>
      </c>
      <c r="E2936" s="110" t="s">
        <v>4237</v>
      </c>
      <c r="F2936" s="147">
        <v>400000</v>
      </c>
      <c r="G2936" s="147">
        <f t="shared" si="146"/>
        <v>400000</v>
      </c>
      <c r="H2936" s="147">
        <f t="shared" si="147"/>
        <v>0</v>
      </c>
      <c r="I2936" s="148">
        <f t="shared" si="148"/>
        <v>0</v>
      </c>
      <c r="J2936" s="207" t="s">
        <v>838</v>
      </c>
      <c r="K2936" s="122" t="s">
        <v>1582</v>
      </c>
      <c r="L2936" s="146" t="s">
        <v>849</v>
      </c>
      <c r="M2936" s="266"/>
      <c r="N2936" s="264">
        <v>43606</v>
      </c>
      <c r="O2936" s="263" t="s">
        <v>4031</v>
      </c>
      <c r="P2936" s="264">
        <v>43830</v>
      </c>
      <c r="Q2936" s="263" t="s">
        <v>3680</v>
      </c>
      <c r="R2936" s="266"/>
    </row>
    <row r="2937" spans="1:18" s="34" customFormat="1" ht="90" hidden="1" customHeight="1" outlineLevel="2" x14ac:dyDescent="0.25">
      <c r="A2937" s="203">
        <v>129</v>
      </c>
      <c r="B2937" s="209" t="s">
        <v>709</v>
      </c>
      <c r="C2937" s="207" t="s">
        <v>28</v>
      </c>
      <c r="D2937" s="208">
        <v>33</v>
      </c>
      <c r="E2937" s="110" t="s">
        <v>4237</v>
      </c>
      <c r="F2937" s="147">
        <v>178200</v>
      </c>
      <c r="G2937" s="147">
        <v>176550</v>
      </c>
      <c r="H2937" s="147">
        <f t="shared" si="147"/>
        <v>1650</v>
      </c>
      <c r="I2937" s="148">
        <f t="shared" si="148"/>
        <v>9.3457943925233638E-3</v>
      </c>
      <c r="J2937" s="207" t="s">
        <v>838</v>
      </c>
      <c r="K2937" s="146" t="s">
        <v>892</v>
      </c>
      <c r="L2937" s="146" t="s">
        <v>849</v>
      </c>
      <c r="M2937" s="263"/>
      <c r="N2937" s="264">
        <v>43516</v>
      </c>
      <c r="O2937" s="263" t="s">
        <v>3741</v>
      </c>
      <c r="P2937" s="264">
        <v>43830</v>
      </c>
      <c r="Q2937" s="263" t="s">
        <v>3680</v>
      </c>
      <c r="R2937" s="263"/>
    </row>
    <row r="2938" spans="1:18" s="34" customFormat="1" ht="60" hidden="1" customHeight="1" outlineLevel="2" x14ac:dyDescent="0.25">
      <c r="A2938" s="203">
        <v>130</v>
      </c>
      <c r="B2938" s="209" t="s">
        <v>708</v>
      </c>
      <c r="C2938" s="207" t="s">
        <v>28</v>
      </c>
      <c r="D2938" s="208">
        <v>22</v>
      </c>
      <c r="E2938" s="110" t="s">
        <v>4237</v>
      </c>
      <c r="F2938" s="147">
        <v>664774</v>
      </c>
      <c r="G2938" s="147">
        <v>593548.12</v>
      </c>
      <c r="H2938" s="147">
        <f t="shared" ref="H2938:H3001" si="149">F2938-G2938</f>
        <v>71225.88</v>
      </c>
      <c r="I2938" s="148">
        <f t="shared" ref="I2938:I3001" si="150">H2938/G2938</f>
        <v>0.12000017791312355</v>
      </c>
      <c r="J2938" s="207" t="s">
        <v>838</v>
      </c>
      <c r="K2938" s="146" t="s">
        <v>892</v>
      </c>
      <c r="L2938" s="146" t="s">
        <v>849</v>
      </c>
      <c r="M2938" s="263"/>
      <c r="N2938" s="264">
        <v>43516</v>
      </c>
      <c r="O2938" s="263" t="s">
        <v>3741</v>
      </c>
      <c r="P2938" s="264">
        <v>43830</v>
      </c>
      <c r="Q2938" s="263" t="s">
        <v>3680</v>
      </c>
      <c r="R2938" s="263"/>
    </row>
    <row r="2939" spans="1:18" s="34" customFormat="1" ht="60" hidden="1" customHeight="1" outlineLevel="2" x14ac:dyDescent="0.25">
      <c r="A2939" s="203">
        <v>131</v>
      </c>
      <c r="B2939" s="209" t="s">
        <v>707</v>
      </c>
      <c r="C2939" s="207" t="s">
        <v>482</v>
      </c>
      <c r="D2939" s="208">
        <v>36</v>
      </c>
      <c r="E2939" s="208" t="s">
        <v>618</v>
      </c>
      <c r="F2939" s="147">
        <v>377200.8</v>
      </c>
      <c r="G2939" s="147">
        <f t="shared" ref="G2939:G3001" si="151">F2939</f>
        <v>377200.8</v>
      </c>
      <c r="H2939" s="147">
        <f t="shared" si="149"/>
        <v>0</v>
      </c>
      <c r="I2939" s="148">
        <f t="shared" si="150"/>
        <v>0</v>
      </c>
      <c r="J2939" s="207" t="s">
        <v>838</v>
      </c>
      <c r="K2939" s="146" t="s">
        <v>893</v>
      </c>
      <c r="L2939" s="146" t="s">
        <v>849</v>
      </c>
      <c r="M2939" s="266"/>
      <c r="N2939" s="272">
        <v>43504</v>
      </c>
      <c r="O2939" s="270" t="s">
        <v>3694</v>
      </c>
      <c r="P2939" s="272">
        <v>43830</v>
      </c>
      <c r="Q2939" s="270" t="s">
        <v>3680</v>
      </c>
      <c r="R2939" s="266"/>
    </row>
    <row r="2940" spans="1:18" s="34" customFormat="1" ht="60" hidden="1" customHeight="1" outlineLevel="2" x14ac:dyDescent="0.25">
      <c r="A2940" s="203">
        <v>132</v>
      </c>
      <c r="B2940" s="209" t="s">
        <v>706</v>
      </c>
      <c r="C2940" s="207" t="s">
        <v>482</v>
      </c>
      <c r="D2940" s="208">
        <v>45</v>
      </c>
      <c r="E2940" s="208" t="s">
        <v>618</v>
      </c>
      <c r="F2940" s="147">
        <v>391189.5</v>
      </c>
      <c r="G2940" s="147">
        <f t="shared" si="151"/>
        <v>391189.5</v>
      </c>
      <c r="H2940" s="147">
        <f t="shared" si="149"/>
        <v>0</v>
      </c>
      <c r="I2940" s="148">
        <f t="shared" si="150"/>
        <v>0</v>
      </c>
      <c r="J2940" s="207" t="s">
        <v>838</v>
      </c>
      <c r="K2940" s="146" t="s">
        <v>893</v>
      </c>
      <c r="L2940" s="146" t="s">
        <v>849</v>
      </c>
      <c r="M2940" s="266"/>
      <c r="N2940" s="272">
        <v>43504</v>
      </c>
      <c r="O2940" s="270" t="s">
        <v>3694</v>
      </c>
      <c r="P2940" s="272">
        <v>43830</v>
      </c>
      <c r="Q2940" s="270" t="s">
        <v>3680</v>
      </c>
      <c r="R2940" s="266"/>
    </row>
    <row r="2941" spans="1:18" s="34" customFormat="1" ht="60" hidden="1" customHeight="1" outlineLevel="2" x14ac:dyDescent="0.25">
      <c r="A2941" s="203">
        <v>133</v>
      </c>
      <c r="B2941" s="209" t="s">
        <v>705</v>
      </c>
      <c r="C2941" s="207" t="s">
        <v>482</v>
      </c>
      <c r="D2941" s="208">
        <v>45</v>
      </c>
      <c r="E2941" s="208" t="s">
        <v>618</v>
      </c>
      <c r="F2941" s="147">
        <v>948145.50000000012</v>
      </c>
      <c r="G2941" s="147">
        <f t="shared" si="151"/>
        <v>948145.50000000012</v>
      </c>
      <c r="H2941" s="147">
        <f t="shared" si="149"/>
        <v>0</v>
      </c>
      <c r="I2941" s="148">
        <f t="shared" si="150"/>
        <v>0</v>
      </c>
      <c r="J2941" s="207" t="s">
        <v>838</v>
      </c>
      <c r="K2941" s="146" t="s">
        <v>893</v>
      </c>
      <c r="L2941" s="146" t="s">
        <v>849</v>
      </c>
      <c r="M2941" s="266"/>
      <c r="N2941" s="272">
        <v>43504</v>
      </c>
      <c r="O2941" s="270" t="s">
        <v>3694</v>
      </c>
      <c r="P2941" s="272">
        <v>43830</v>
      </c>
      <c r="Q2941" s="270" t="s">
        <v>3680</v>
      </c>
      <c r="R2941" s="266"/>
    </row>
    <row r="2942" spans="1:18" s="34" customFormat="1" ht="60" hidden="1" customHeight="1" outlineLevel="2" x14ac:dyDescent="0.25">
      <c r="A2942" s="203">
        <v>134</v>
      </c>
      <c r="B2942" s="209" t="s">
        <v>704</v>
      </c>
      <c r="C2942" s="207" t="s">
        <v>482</v>
      </c>
      <c r="D2942" s="208">
        <v>37</v>
      </c>
      <c r="E2942" s="208" t="s">
        <v>618</v>
      </c>
      <c r="F2942" s="147">
        <v>353612.7</v>
      </c>
      <c r="G2942" s="147">
        <f t="shared" si="151"/>
        <v>353612.7</v>
      </c>
      <c r="H2942" s="147">
        <f t="shared" si="149"/>
        <v>0</v>
      </c>
      <c r="I2942" s="148">
        <f t="shared" si="150"/>
        <v>0</v>
      </c>
      <c r="J2942" s="207" t="s">
        <v>838</v>
      </c>
      <c r="K2942" s="146" t="s">
        <v>893</v>
      </c>
      <c r="L2942" s="146" t="s">
        <v>849</v>
      </c>
      <c r="M2942" s="266"/>
      <c r="N2942" s="272">
        <v>43504</v>
      </c>
      <c r="O2942" s="270" t="s">
        <v>3694</v>
      </c>
      <c r="P2942" s="272">
        <v>43830</v>
      </c>
      <c r="Q2942" s="270" t="s">
        <v>3680</v>
      </c>
      <c r="R2942" s="266"/>
    </row>
    <row r="2943" spans="1:18" s="34" customFormat="1" ht="60" hidden="1" customHeight="1" outlineLevel="2" x14ac:dyDescent="0.25">
      <c r="A2943" s="203">
        <v>135</v>
      </c>
      <c r="B2943" s="209" t="s">
        <v>703</v>
      </c>
      <c r="C2943" s="207" t="s">
        <v>482</v>
      </c>
      <c r="D2943" s="208">
        <v>9</v>
      </c>
      <c r="E2943" s="208" t="s">
        <v>618</v>
      </c>
      <c r="F2943" s="147">
        <v>138048.30000000002</v>
      </c>
      <c r="G2943" s="147">
        <f t="shared" si="151"/>
        <v>138048.30000000002</v>
      </c>
      <c r="H2943" s="147">
        <f t="shared" si="149"/>
        <v>0</v>
      </c>
      <c r="I2943" s="148">
        <f t="shared" si="150"/>
        <v>0</v>
      </c>
      <c r="J2943" s="207" t="s">
        <v>838</v>
      </c>
      <c r="K2943" s="146" t="s">
        <v>893</v>
      </c>
      <c r="L2943" s="146" t="s">
        <v>849</v>
      </c>
      <c r="M2943" s="266"/>
      <c r="N2943" s="272">
        <v>43504</v>
      </c>
      <c r="O2943" s="270" t="s">
        <v>3694</v>
      </c>
      <c r="P2943" s="272">
        <v>43830</v>
      </c>
      <c r="Q2943" s="270" t="s">
        <v>3680</v>
      </c>
      <c r="R2943" s="266"/>
    </row>
    <row r="2944" spans="1:18" s="34" customFormat="1" ht="60" hidden="1" customHeight="1" outlineLevel="2" x14ac:dyDescent="0.25">
      <c r="A2944" s="203">
        <v>136</v>
      </c>
      <c r="B2944" s="209" t="s">
        <v>702</v>
      </c>
      <c r="C2944" s="207" t="s">
        <v>482</v>
      </c>
      <c r="D2944" s="208">
        <v>7</v>
      </c>
      <c r="E2944" s="208" t="s">
        <v>618</v>
      </c>
      <c r="F2944" s="147">
        <v>124973.09999999999</v>
      </c>
      <c r="G2944" s="147">
        <f t="shared" si="151"/>
        <v>124973.09999999999</v>
      </c>
      <c r="H2944" s="147">
        <f t="shared" si="149"/>
        <v>0</v>
      </c>
      <c r="I2944" s="148">
        <f t="shared" si="150"/>
        <v>0</v>
      </c>
      <c r="J2944" s="207" t="s">
        <v>838</v>
      </c>
      <c r="K2944" s="146" t="s">
        <v>893</v>
      </c>
      <c r="L2944" s="146" t="s">
        <v>849</v>
      </c>
      <c r="M2944" s="266"/>
      <c r="N2944" s="272">
        <v>43504</v>
      </c>
      <c r="O2944" s="270" t="s">
        <v>3694</v>
      </c>
      <c r="P2944" s="272">
        <v>43830</v>
      </c>
      <c r="Q2944" s="270" t="s">
        <v>3680</v>
      </c>
      <c r="R2944" s="266"/>
    </row>
    <row r="2945" spans="1:18" s="34" customFormat="1" ht="60" hidden="1" customHeight="1" outlineLevel="2" x14ac:dyDescent="0.25">
      <c r="A2945" s="203">
        <v>137</v>
      </c>
      <c r="B2945" s="209" t="s">
        <v>701</v>
      </c>
      <c r="C2945" s="207" t="s">
        <v>482</v>
      </c>
      <c r="D2945" s="208">
        <v>7</v>
      </c>
      <c r="E2945" s="208" t="s">
        <v>618</v>
      </c>
      <c r="F2945" s="147">
        <v>74982.599999999991</v>
      </c>
      <c r="G2945" s="147">
        <f t="shared" si="151"/>
        <v>74982.599999999991</v>
      </c>
      <c r="H2945" s="147">
        <f t="shared" si="149"/>
        <v>0</v>
      </c>
      <c r="I2945" s="148">
        <f t="shared" si="150"/>
        <v>0</v>
      </c>
      <c r="J2945" s="207" t="s">
        <v>838</v>
      </c>
      <c r="K2945" s="146" t="s">
        <v>893</v>
      </c>
      <c r="L2945" s="146" t="s">
        <v>849</v>
      </c>
      <c r="M2945" s="266"/>
      <c r="N2945" s="272">
        <v>43504</v>
      </c>
      <c r="O2945" s="270" t="s">
        <v>3694</v>
      </c>
      <c r="P2945" s="272">
        <v>43830</v>
      </c>
      <c r="Q2945" s="270" t="s">
        <v>3680</v>
      </c>
      <c r="R2945" s="266"/>
    </row>
    <row r="2946" spans="1:18" s="34" customFormat="1" ht="60" hidden="1" customHeight="1" outlineLevel="2" x14ac:dyDescent="0.25">
      <c r="A2946" s="203">
        <v>138</v>
      </c>
      <c r="B2946" s="209" t="s">
        <v>700</v>
      </c>
      <c r="C2946" s="207" t="s">
        <v>482</v>
      </c>
      <c r="D2946" s="208">
        <v>34</v>
      </c>
      <c r="E2946" s="208" t="s">
        <v>618</v>
      </c>
      <c r="F2946" s="147">
        <v>387090</v>
      </c>
      <c r="G2946" s="147">
        <f t="shared" si="151"/>
        <v>387090</v>
      </c>
      <c r="H2946" s="147">
        <f t="shared" si="149"/>
        <v>0</v>
      </c>
      <c r="I2946" s="148">
        <f t="shared" si="150"/>
        <v>0</v>
      </c>
      <c r="J2946" s="207" t="s">
        <v>838</v>
      </c>
      <c r="K2946" s="146" t="s">
        <v>893</v>
      </c>
      <c r="L2946" s="146" t="s">
        <v>849</v>
      </c>
      <c r="M2946" s="266"/>
      <c r="N2946" s="272">
        <v>43504</v>
      </c>
      <c r="O2946" s="270" t="s">
        <v>3694</v>
      </c>
      <c r="P2946" s="272">
        <v>43830</v>
      </c>
      <c r="Q2946" s="270" t="s">
        <v>3680</v>
      </c>
      <c r="R2946" s="266"/>
    </row>
    <row r="2947" spans="1:18" s="34" customFormat="1" ht="60" hidden="1" customHeight="1" outlineLevel="2" x14ac:dyDescent="0.25">
      <c r="A2947" s="203">
        <v>139</v>
      </c>
      <c r="B2947" s="209" t="s">
        <v>699</v>
      </c>
      <c r="C2947" s="207" t="s">
        <v>482</v>
      </c>
      <c r="D2947" s="208">
        <v>7</v>
      </c>
      <c r="E2947" s="208" t="s">
        <v>618</v>
      </c>
      <c r="F2947" s="147">
        <v>101864.7</v>
      </c>
      <c r="G2947" s="147">
        <f t="shared" si="151"/>
        <v>101864.7</v>
      </c>
      <c r="H2947" s="147">
        <f t="shared" si="149"/>
        <v>0</v>
      </c>
      <c r="I2947" s="148">
        <f t="shared" si="150"/>
        <v>0</v>
      </c>
      <c r="J2947" s="207" t="s">
        <v>838</v>
      </c>
      <c r="K2947" s="146" t="s">
        <v>893</v>
      </c>
      <c r="L2947" s="146" t="s">
        <v>849</v>
      </c>
      <c r="M2947" s="266"/>
      <c r="N2947" s="272">
        <v>43504</v>
      </c>
      <c r="O2947" s="270" t="s">
        <v>3694</v>
      </c>
      <c r="P2947" s="272">
        <v>43830</v>
      </c>
      <c r="Q2947" s="270" t="s">
        <v>3680</v>
      </c>
      <c r="R2947" s="266"/>
    </row>
    <row r="2948" spans="1:18" s="34" customFormat="1" ht="60" hidden="1" customHeight="1" outlineLevel="2" x14ac:dyDescent="0.25">
      <c r="A2948" s="203">
        <v>140</v>
      </c>
      <c r="B2948" s="209" t="s">
        <v>698</v>
      </c>
      <c r="C2948" s="207" t="s">
        <v>482</v>
      </c>
      <c r="D2948" s="208">
        <v>45</v>
      </c>
      <c r="E2948" s="208" t="s">
        <v>618</v>
      </c>
      <c r="F2948" s="147">
        <v>361219.5</v>
      </c>
      <c r="G2948" s="147">
        <f t="shared" si="151"/>
        <v>361219.5</v>
      </c>
      <c r="H2948" s="147">
        <f t="shared" si="149"/>
        <v>0</v>
      </c>
      <c r="I2948" s="148">
        <f t="shared" si="150"/>
        <v>0</v>
      </c>
      <c r="J2948" s="207" t="s">
        <v>838</v>
      </c>
      <c r="K2948" s="146" t="s">
        <v>893</v>
      </c>
      <c r="L2948" s="146" t="s">
        <v>849</v>
      </c>
      <c r="M2948" s="266"/>
      <c r="N2948" s="272">
        <v>43504</v>
      </c>
      <c r="O2948" s="270" t="s">
        <v>3694</v>
      </c>
      <c r="P2948" s="272">
        <v>43830</v>
      </c>
      <c r="Q2948" s="270" t="s">
        <v>3680</v>
      </c>
      <c r="R2948" s="266"/>
    </row>
    <row r="2949" spans="1:18" s="34" customFormat="1" ht="60" hidden="1" customHeight="1" outlineLevel="2" x14ac:dyDescent="0.25">
      <c r="A2949" s="203">
        <v>141</v>
      </c>
      <c r="B2949" s="209" t="s">
        <v>697</v>
      </c>
      <c r="C2949" s="207" t="s">
        <v>482</v>
      </c>
      <c r="D2949" s="208">
        <v>8</v>
      </c>
      <c r="E2949" s="208" t="s">
        <v>618</v>
      </c>
      <c r="F2949" s="147">
        <v>457048.8</v>
      </c>
      <c r="G2949" s="147">
        <f t="shared" si="151"/>
        <v>457048.8</v>
      </c>
      <c r="H2949" s="147">
        <f t="shared" si="149"/>
        <v>0</v>
      </c>
      <c r="I2949" s="148">
        <f t="shared" si="150"/>
        <v>0</v>
      </c>
      <c r="J2949" s="207" t="s">
        <v>838</v>
      </c>
      <c r="K2949" s="146" t="s">
        <v>893</v>
      </c>
      <c r="L2949" s="146" t="s">
        <v>849</v>
      </c>
      <c r="M2949" s="266"/>
      <c r="N2949" s="272">
        <v>43504</v>
      </c>
      <c r="O2949" s="270" t="s">
        <v>3694</v>
      </c>
      <c r="P2949" s="272">
        <v>43830</v>
      </c>
      <c r="Q2949" s="270" t="s">
        <v>3680</v>
      </c>
      <c r="R2949" s="266"/>
    </row>
    <row r="2950" spans="1:18" s="34" customFormat="1" ht="60" hidden="1" customHeight="1" outlineLevel="2" x14ac:dyDescent="0.25">
      <c r="A2950" s="203">
        <v>142</v>
      </c>
      <c r="B2950" s="209" t="s">
        <v>696</v>
      </c>
      <c r="C2950" s="207" t="s">
        <v>482</v>
      </c>
      <c r="D2950" s="208">
        <v>46</v>
      </c>
      <c r="E2950" s="208" t="s">
        <v>618</v>
      </c>
      <c r="F2950" s="147">
        <v>582705</v>
      </c>
      <c r="G2950" s="147">
        <f t="shared" si="151"/>
        <v>582705</v>
      </c>
      <c r="H2950" s="147">
        <f t="shared" si="149"/>
        <v>0</v>
      </c>
      <c r="I2950" s="148">
        <f t="shared" si="150"/>
        <v>0</v>
      </c>
      <c r="J2950" s="207" t="s">
        <v>838</v>
      </c>
      <c r="K2950" s="146" t="s">
        <v>893</v>
      </c>
      <c r="L2950" s="146" t="s">
        <v>849</v>
      </c>
      <c r="M2950" s="266"/>
      <c r="N2950" s="272">
        <v>43504</v>
      </c>
      <c r="O2950" s="270" t="s">
        <v>3694</v>
      </c>
      <c r="P2950" s="272">
        <v>43830</v>
      </c>
      <c r="Q2950" s="270" t="s">
        <v>3680</v>
      </c>
      <c r="R2950" s="266"/>
    </row>
    <row r="2951" spans="1:18" s="34" customFormat="1" ht="60" hidden="1" customHeight="1" outlineLevel="2" x14ac:dyDescent="0.25">
      <c r="A2951" s="203">
        <v>143</v>
      </c>
      <c r="B2951" s="209" t="s">
        <v>695</v>
      </c>
      <c r="C2951" s="207" t="s">
        <v>482</v>
      </c>
      <c r="D2951" s="208">
        <v>90</v>
      </c>
      <c r="E2951" s="208" t="s">
        <v>618</v>
      </c>
      <c r="F2951" s="147">
        <v>967869</v>
      </c>
      <c r="G2951" s="147">
        <f t="shared" si="151"/>
        <v>967869</v>
      </c>
      <c r="H2951" s="147">
        <f t="shared" si="149"/>
        <v>0</v>
      </c>
      <c r="I2951" s="148">
        <f t="shared" si="150"/>
        <v>0</v>
      </c>
      <c r="J2951" s="207" t="s">
        <v>838</v>
      </c>
      <c r="K2951" s="146" t="s">
        <v>893</v>
      </c>
      <c r="L2951" s="146" t="s">
        <v>849</v>
      </c>
      <c r="M2951" s="266"/>
      <c r="N2951" s="272">
        <v>43504</v>
      </c>
      <c r="O2951" s="270" t="s">
        <v>3694</v>
      </c>
      <c r="P2951" s="272">
        <v>43830</v>
      </c>
      <c r="Q2951" s="270" t="s">
        <v>3680</v>
      </c>
      <c r="R2951" s="266"/>
    </row>
    <row r="2952" spans="1:18" s="34" customFormat="1" ht="60" hidden="1" customHeight="1" outlineLevel="2" x14ac:dyDescent="0.25">
      <c r="A2952" s="203">
        <v>144</v>
      </c>
      <c r="B2952" s="209" t="s">
        <v>694</v>
      </c>
      <c r="C2952" s="207" t="s">
        <v>482</v>
      </c>
      <c r="D2952" s="208">
        <v>13</v>
      </c>
      <c r="E2952" s="208" t="s">
        <v>618</v>
      </c>
      <c r="F2952" s="147">
        <v>113922.9</v>
      </c>
      <c r="G2952" s="147">
        <f t="shared" si="151"/>
        <v>113922.9</v>
      </c>
      <c r="H2952" s="147">
        <f t="shared" si="149"/>
        <v>0</v>
      </c>
      <c r="I2952" s="148">
        <f t="shared" si="150"/>
        <v>0</v>
      </c>
      <c r="J2952" s="207" t="s">
        <v>838</v>
      </c>
      <c r="K2952" s="146" t="s">
        <v>893</v>
      </c>
      <c r="L2952" s="146" t="s">
        <v>849</v>
      </c>
      <c r="M2952" s="266"/>
      <c r="N2952" s="272">
        <v>43504</v>
      </c>
      <c r="O2952" s="270" t="s">
        <v>3694</v>
      </c>
      <c r="P2952" s="272">
        <v>43830</v>
      </c>
      <c r="Q2952" s="270" t="s">
        <v>3680</v>
      </c>
      <c r="R2952" s="266"/>
    </row>
    <row r="2953" spans="1:18" s="34" customFormat="1" ht="60" hidden="1" customHeight="1" outlineLevel="2" x14ac:dyDescent="0.25">
      <c r="A2953" s="203">
        <v>145</v>
      </c>
      <c r="B2953" s="209" t="s">
        <v>693</v>
      </c>
      <c r="C2953" s="207" t="s">
        <v>482</v>
      </c>
      <c r="D2953" s="208">
        <v>27</v>
      </c>
      <c r="E2953" s="208" t="s">
        <v>618</v>
      </c>
      <c r="F2953" s="147">
        <v>381996</v>
      </c>
      <c r="G2953" s="147">
        <f t="shared" si="151"/>
        <v>381996</v>
      </c>
      <c r="H2953" s="147">
        <f t="shared" si="149"/>
        <v>0</v>
      </c>
      <c r="I2953" s="148">
        <f t="shared" si="150"/>
        <v>0</v>
      </c>
      <c r="J2953" s="207" t="s">
        <v>838</v>
      </c>
      <c r="K2953" s="146" t="s">
        <v>893</v>
      </c>
      <c r="L2953" s="146" t="s">
        <v>849</v>
      </c>
      <c r="M2953" s="266"/>
      <c r="N2953" s="272">
        <v>43504</v>
      </c>
      <c r="O2953" s="270" t="s">
        <v>3694</v>
      </c>
      <c r="P2953" s="272">
        <v>43830</v>
      </c>
      <c r="Q2953" s="270" t="s">
        <v>3680</v>
      </c>
      <c r="R2953" s="266"/>
    </row>
    <row r="2954" spans="1:18" s="34" customFormat="1" ht="60" hidden="1" customHeight="1" outlineLevel="2" x14ac:dyDescent="0.25">
      <c r="A2954" s="203">
        <v>146</v>
      </c>
      <c r="B2954" s="209" t="s">
        <v>692</v>
      </c>
      <c r="C2954" s="207" t="s">
        <v>482</v>
      </c>
      <c r="D2954" s="208">
        <v>90</v>
      </c>
      <c r="E2954" s="110" t="s">
        <v>4237</v>
      </c>
      <c r="F2954" s="147">
        <v>1813860</v>
      </c>
      <c r="G2954" s="147">
        <f t="shared" si="151"/>
        <v>1813860</v>
      </c>
      <c r="H2954" s="147">
        <f t="shared" si="149"/>
        <v>0</v>
      </c>
      <c r="I2954" s="148">
        <f t="shared" si="150"/>
        <v>0</v>
      </c>
      <c r="J2954" s="207" t="s">
        <v>838</v>
      </c>
      <c r="K2954" s="146" t="s">
        <v>893</v>
      </c>
      <c r="L2954" s="146" t="s">
        <v>849</v>
      </c>
      <c r="M2954" s="266"/>
      <c r="N2954" s="272">
        <v>43504</v>
      </c>
      <c r="O2954" s="270" t="s">
        <v>3694</v>
      </c>
      <c r="P2954" s="272">
        <v>43830</v>
      </c>
      <c r="Q2954" s="270" t="s">
        <v>3680</v>
      </c>
      <c r="R2954" s="266"/>
    </row>
    <row r="2955" spans="1:18" s="34" customFormat="1" ht="60" hidden="1" customHeight="1" outlineLevel="2" x14ac:dyDescent="0.25">
      <c r="A2955" s="203">
        <v>147</v>
      </c>
      <c r="B2955" s="209" t="s">
        <v>691</v>
      </c>
      <c r="C2955" s="207" t="s">
        <v>482</v>
      </c>
      <c r="D2955" s="208">
        <v>18</v>
      </c>
      <c r="E2955" s="208" t="s">
        <v>618</v>
      </c>
      <c r="F2955" s="147">
        <v>848799</v>
      </c>
      <c r="G2955" s="147">
        <f t="shared" si="151"/>
        <v>848799</v>
      </c>
      <c r="H2955" s="147">
        <f t="shared" si="149"/>
        <v>0</v>
      </c>
      <c r="I2955" s="148">
        <f t="shared" si="150"/>
        <v>0</v>
      </c>
      <c r="J2955" s="207" t="s">
        <v>838</v>
      </c>
      <c r="K2955" s="146" t="s">
        <v>893</v>
      </c>
      <c r="L2955" s="146" t="s">
        <v>849</v>
      </c>
      <c r="M2955" s="266"/>
      <c r="N2955" s="272">
        <v>43504</v>
      </c>
      <c r="O2955" s="270" t="s">
        <v>3694</v>
      </c>
      <c r="P2955" s="272">
        <v>43830</v>
      </c>
      <c r="Q2955" s="270" t="s">
        <v>3680</v>
      </c>
      <c r="R2955" s="266"/>
    </row>
    <row r="2956" spans="1:18" s="34" customFormat="1" ht="60" hidden="1" customHeight="1" outlineLevel="2" x14ac:dyDescent="0.25">
      <c r="A2956" s="203">
        <v>148</v>
      </c>
      <c r="B2956" s="209" t="s">
        <v>690</v>
      </c>
      <c r="C2956" s="207" t="s">
        <v>482</v>
      </c>
      <c r="D2956" s="208">
        <v>45</v>
      </c>
      <c r="E2956" s="208" t="s">
        <v>618</v>
      </c>
      <c r="F2956" s="147">
        <v>214650</v>
      </c>
      <c r="G2956" s="147">
        <f t="shared" si="151"/>
        <v>214650</v>
      </c>
      <c r="H2956" s="147">
        <f t="shared" si="149"/>
        <v>0</v>
      </c>
      <c r="I2956" s="148">
        <f t="shared" si="150"/>
        <v>0</v>
      </c>
      <c r="J2956" s="207" t="s">
        <v>838</v>
      </c>
      <c r="K2956" s="146" t="s">
        <v>893</v>
      </c>
      <c r="L2956" s="146" t="s">
        <v>849</v>
      </c>
      <c r="M2956" s="266"/>
      <c r="N2956" s="272">
        <v>43504</v>
      </c>
      <c r="O2956" s="270" t="s">
        <v>3694</v>
      </c>
      <c r="P2956" s="272">
        <v>43830</v>
      </c>
      <c r="Q2956" s="270" t="s">
        <v>3680</v>
      </c>
      <c r="R2956" s="266"/>
    </row>
    <row r="2957" spans="1:18" s="34" customFormat="1" ht="60" hidden="1" customHeight="1" outlineLevel="2" x14ac:dyDescent="0.25">
      <c r="A2957" s="203">
        <v>149</v>
      </c>
      <c r="B2957" s="209" t="s">
        <v>689</v>
      </c>
      <c r="C2957" s="207" t="s">
        <v>482</v>
      </c>
      <c r="D2957" s="208">
        <v>11</v>
      </c>
      <c r="E2957" s="208" t="s">
        <v>618</v>
      </c>
      <c r="F2957" s="147">
        <v>388872</v>
      </c>
      <c r="G2957" s="147">
        <f t="shared" si="151"/>
        <v>388872</v>
      </c>
      <c r="H2957" s="147">
        <f t="shared" si="149"/>
        <v>0</v>
      </c>
      <c r="I2957" s="148">
        <f t="shared" si="150"/>
        <v>0</v>
      </c>
      <c r="J2957" s="207" t="s">
        <v>838</v>
      </c>
      <c r="K2957" s="146" t="s">
        <v>893</v>
      </c>
      <c r="L2957" s="146" t="s">
        <v>849</v>
      </c>
      <c r="M2957" s="266"/>
      <c r="N2957" s="272">
        <v>43504</v>
      </c>
      <c r="O2957" s="270" t="s">
        <v>3694</v>
      </c>
      <c r="P2957" s="272">
        <v>43830</v>
      </c>
      <c r="Q2957" s="270" t="s">
        <v>3680</v>
      </c>
      <c r="R2957" s="266"/>
    </row>
    <row r="2958" spans="1:18" s="34" customFormat="1" ht="60" hidden="1" customHeight="1" outlineLevel="2" x14ac:dyDescent="0.25">
      <c r="A2958" s="203">
        <v>150</v>
      </c>
      <c r="B2958" s="209" t="s">
        <v>688</v>
      </c>
      <c r="C2958" s="207" t="s">
        <v>482</v>
      </c>
      <c r="D2958" s="208">
        <v>45</v>
      </c>
      <c r="E2958" s="208" t="s">
        <v>618</v>
      </c>
      <c r="F2958" s="147">
        <v>251545.49999999997</v>
      </c>
      <c r="G2958" s="147">
        <f t="shared" si="151"/>
        <v>251545.49999999997</v>
      </c>
      <c r="H2958" s="147">
        <f t="shared" si="149"/>
        <v>0</v>
      </c>
      <c r="I2958" s="148">
        <f t="shared" si="150"/>
        <v>0</v>
      </c>
      <c r="J2958" s="207" t="s">
        <v>838</v>
      </c>
      <c r="K2958" s="146" t="s">
        <v>893</v>
      </c>
      <c r="L2958" s="146" t="s">
        <v>849</v>
      </c>
      <c r="M2958" s="266"/>
      <c r="N2958" s="272">
        <v>43504</v>
      </c>
      <c r="O2958" s="270" t="s">
        <v>3694</v>
      </c>
      <c r="P2958" s="272">
        <v>43830</v>
      </c>
      <c r="Q2958" s="270" t="s">
        <v>3680</v>
      </c>
      <c r="R2958" s="266"/>
    </row>
    <row r="2959" spans="1:18" s="34" customFormat="1" ht="60" hidden="1" customHeight="1" outlineLevel="2" x14ac:dyDescent="0.25">
      <c r="A2959" s="203">
        <v>151</v>
      </c>
      <c r="B2959" s="209" t="s">
        <v>687</v>
      </c>
      <c r="C2959" s="207" t="s">
        <v>482</v>
      </c>
      <c r="D2959" s="208">
        <v>10</v>
      </c>
      <c r="E2959" s="208" t="s">
        <v>618</v>
      </c>
      <c r="F2959" s="147">
        <v>126108</v>
      </c>
      <c r="G2959" s="147">
        <f t="shared" si="151"/>
        <v>126108</v>
      </c>
      <c r="H2959" s="147">
        <f t="shared" si="149"/>
        <v>0</v>
      </c>
      <c r="I2959" s="148">
        <f t="shared" si="150"/>
        <v>0</v>
      </c>
      <c r="J2959" s="207" t="s">
        <v>838</v>
      </c>
      <c r="K2959" s="146" t="s">
        <v>893</v>
      </c>
      <c r="L2959" s="146" t="s">
        <v>849</v>
      </c>
      <c r="M2959" s="266"/>
      <c r="N2959" s="272">
        <v>43504</v>
      </c>
      <c r="O2959" s="270" t="s">
        <v>3694</v>
      </c>
      <c r="P2959" s="272">
        <v>43830</v>
      </c>
      <c r="Q2959" s="270" t="s">
        <v>3680</v>
      </c>
      <c r="R2959" s="266"/>
    </row>
    <row r="2960" spans="1:18" s="34" customFormat="1" ht="60" hidden="1" customHeight="1" outlineLevel="2" x14ac:dyDescent="0.25">
      <c r="A2960" s="203">
        <v>152</v>
      </c>
      <c r="B2960" s="209" t="s">
        <v>686</v>
      </c>
      <c r="C2960" s="207" t="s">
        <v>482</v>
      </c>
      <c r="D2960" s="208">
        <v>28</v>
      </c>
      <c r="E2960" s="208" t="s">
        <v>618</v>
      </c>
      <c r="F2960" s="147">
        <v>1658608</v>
      </c>
      <c r="G2960" s="147">
        <f t="shared" si="151"/>
        <v>1658608</v>
      </c>
      <c r="H2960" s="147">
        <f t="shared" si="149"/>
        <v>0</v>
      </c>
      <c r="I2960" s="148">
        <f t="shared" si="150"/>
        <v>0</v>
      </c>
      <c r="J2960" s="207" t="s">
        <v>838</v>
      </c>
      <c r="K2960" s="146" t="s">
        <v>893</v>
      </c>
      <c r="L2960" s="146" t="s">
        <v>849</v>
      </c>
      <c r="M2960" s="266"/>
      <c r="N2960" s="272">
        <v>43504</v>
      </c>
      <c r="O2960" s="270" t="s">
        <v>3694</v>
      </c>
      <c r="P2960" s="272">
        <v>43830</v>
      </c>
      <c r="Q2960" s="270" t="s">
        <v>3680</v>
      </c>
      <c r="R2960" s="266"/>
    </row>
    <row r="2961" spans="1:18" s="34" customFormat="1" ht="60" hidden="1" customHeight="1" outlineLevel="2" x14ac:dyDescent="0.25">
      <c r="A2961" s="203">
        <v>153</v>
      </c>
      <c r="B2961" s="209" t="s">
        <v>685</v>
      </c>
      <c r="C2961" s="207" t="s">
        <v>482</v>
      </c>
      <c r="D2961" s="208">
        <v>9</v>
      </c>
      <c r="E2961" s="208" t="s">
        <v>618</v>
      </c>
      <c r="F2961" s="147">
        <v>178151.4</v>
      </c>
      <c r="G2961" s="147">
        <f t="shared" si="151"/>
        <v>178151.4</v>
      </c>
      <c r="H2961" s="147">
        <f t="shared" si="149"/>
        <v>0</v>
      </c>
      <c r="I2961" s="148">
        <f t="shared" si="150"/>
        <v>0</v>
      </c>
      <c r="J2961" s="207" t="s">
        <v>838</v>
      </c>
      <c r="K2961" s="146" t="s">
        <v>893</v>
      </c>
      <c r="L2961" s="146" t="s">
        <v>849</v>
      </c>
      <c r="M2961" s="266"/>
      <c r="N2961" s="272">
        <v>43504</v>
      </c>
      <c r="O2961" s="270" t="s">
        <v>3694</v>
      </c>
      <c r="P2961" s="272">
        <v>43830</v>
      </c>
      <c r="Q2961" s="270" t="s">
        <v>3680</v>
      </c>
      <c r="R2961" s="266"/>
    </row>
    <row r="2962" spans="1:18" s="34" customFormat="1" ht="60" hidden="1" customHeight="1" outlineLevel="2" x14ac:dyDescent="0.25">
      <c r="A2962" s="203">
        <v>154</v>
      </c>
      <c r="B2962" s="209" t="s">
        <v>684</v>
      </c>
      <c r="C2962" s="207" t="s">
        <v>482</v>
      </c>
      <c r="D2962" s="208">
        <v>13</v>
      </c>
      <c r="E2962" s="208" t="s">
        <v>618</v>
      </c>
      <c r="F2962" s="147">
        <v>80402.400000000009</v>
      </c>
      <c r="G2962" s="147">
        <f t="shared" si="151"/>
        <v>80402.400000000009</v>
      </c>
      <c r="H2962" s="147">
        <f t="shared" si="149"/>
        <v>0</v>
      </c>
      <c r="I2962" s="148">
        <f t="shared" si="150"/>
        <v>0</v>
      </c>
      <c r="J2962" s="207" t="s">
        <v>838</v>
      </c>
      <c r="K2962" s="146" t="s">
        <v>893</v>
      </c>
      <c r="L2962" s="146" t="s">
        <v>849</v>
      </c>
      <c r="M2962" s="266"/>
      <c r="N2962" s="272">
        <v>43504</v>
      </c>
      <c r="O2962" s="270" t="s">
        <v>3694</v>
      </c>
      <c r="P2962" s="272">
        <v>43830</v>
      </c>
      <c r="Q2962" s="270" t="s">
        <v>3680</v>
      </c>
      <c r="R2962" s="266"/>
    </row>
    <row r="2963" spans="1:18" s="34" customFormat="1" ht="60" hidden="1" customHeight="1" outlineLevel="2" x14ac:dyDescent="0.25">
      <c r="A2963" s="203">
        <v>155</v>
      </c>
      <c r="B2963" s="209" t="s">
        <v>683</v>
      </c>
      <c r="C2963" s="207" t="s">
        <v>482</v>
      </c>
      <c r="D2963" s="208">
        <v>63</v>
      </c>
      <c r="E2963" s="208" t="s">
        <v>618</v>
      </c>
      <c r="F2963" s="147">
        <v>494083.80000000005</v>
      </c>
      <c r="G2963" s="147">
        <f t="shared" si="151"/>
        <v>494083.80000000005</v>
      </c>
      <c r="H2963" s="147">
        <f t="shared" si="149"/>
        <v>0</v>
      </c>
      <c r="I2963" s="148">
        <f t="shared" si="150"/>
        <v>0</v>
      </c>
      <c r="J2963" s="207" t="s">
        <v>838</v>
      </c>
      <c r="K2963" s="146" t="s">
        <v>893</v>
      </c>
      <c r="L2963" s="146" t="s">
        <v>849</v>
      </c>
      <c r="M2963" s="266"/>
      <c r="N2963" s="272">
        <v>43504</v>
      </c>
      <c r="O2963" s="270" t="s">
        <v>3694</v>
      </c>
      <c r="P2963" s="272">
        <v>43830</v>
      </c>
      <c r="Q2963" s="270" t="s">
        <v>3680</v>
      </c>
      <c r="R2963" s="266"/>
    </row>
    <row r="2964" spans="1:18" s="34" customFormat="1" ht="60" hidden="1" customHeight="1" outlineLevel="2" x14ac:dyDescent="0.25">
      <c r="A2964" s="203">
        <v>156</v>
      </c>
      <c r="B2964" s="209" t="s">
        <v>682</v>
      </c>
      <c r="C2964" s="207" t="s">
        <v>482</v>
      </c>
      <c r="D2964" s="208">
        <v>50</v>
      </c>
      <c r="E2964" s="208" t="s">
        <v>618</v>
      </c>
      <c r="F2964" s="147">
        <v>405585</v>
      </c>
      <c r="G2964" s="147">
        <f t="shared" si="151"/>
        <v>405585</v>
      </c>
      <c r="H2964" s="147">
        <f t="shared" si="149"/>
        <v>0</v>
      </c>
      <c r="I2964" s="148">
        <f t="shared" si="150"/>
        <v>0</v>
      </c>
      <c r="J2964" s="207" t="s">
        <v>838</v>
      </c>
      <c r="K2964" s="146" t="s">
        <v>893</v>
      </c>
      <c r="L2964" s="146" t="s">
        <v>849</v>
      </c>
      <c r="M2964" s="266"/>
      <c r="N2964" s="272">
        <v>43504</v>
      </c>
      <c r="O2964" s="270" t="s">
        <v>3694</v>
      </c>
      <c r="P2964" s="272">
        <v>43830</v>
      </c>
      <c r="Q2964" s="270" t="s">
        <v>3680</v>
      </c>
      <c r="R2964" s="266"/>
    </row>
    <row r="2965" spans="1:18" s="34" customFormat="1" ht="60" hidden="1" customHeight="1" outlineLevel="2" x14ac:dyDescent="0.25">
      <c r="A2965" s="203">
        <v>157</v>
      </c>
      <c r="B2965" s="209" t="s">
        <v>681</v>
      </c>
      <c r="C2965" s="207" t="s">
        <v>482</v>
      </c>
      <c r="D2965" s="208">
        <v>18</v>
      </c>
      <c r="E2965" s="208" t="s">
        <v>618</v>
      </c>
      <c r="F2965" s="147">
        <v>258616.80000000002</v>
      </c>
      <c r="G2965" s="147">
        <f t="shared" si="151"/>
        <v>258616.80000000002</v>
      </c>
      <c r="H2965" s="147">
        <f t="shared" si="149"/>
        <v>0</v>
      </c>
      <c r="I2965" s="148">
        <f t="shared" si="150"/>
        <v>0</v>
      </c>
      <c r="J2965" s="207" t="s">
        <v>838</v>
      </c>
      <c r="K2965" s="146" t="s">
        <v>893</v>
      </c>
      <c r="L2965" s="146" t="s">
        <v>849</v>
      </c>
      <c r="M2965" s="266"/>
      <c r="N2965" s="272">
        <v>43504</v>
      </c>
      <c r="O2965" s="270" t="s">
        <v>3694</v>
      </c>
      <c r="P2965" s="272">
        <v>43830</v>
      </c>
      <c r="Q2965" s="270" t="s">
        <v>3680</v>
      </c>
      <c r="R2965" s="266"/>
    </row>
    <row r="2966" spans="1:18" s="34" customFormat="1" ht="60" hidden="1" customHeight="1" outlineLevel="2" x14ac:dyDescent="0.25">
      <c r="A2966" s="203">
        <v>158</v>
      </c>
      <c r="B2966" s="209" t="s">
        <v>680</v>
      </c>
      <c r="C2966" s="207" t="s">
        <v>482</v>
      </c>
      <c r="D2966" s="208">
        <v>18</v>
      </c>
      <c r="E2966" s="208" t="s">
        <v>618</v>
      </c>
      <c r="F2966" s="147">
        <v>303004.79999999999</v>
      </c>
      <c r="G2966" s="147">
        <f t="shared" si="151"/>
        <v>303004.79999999999</v>
      </c>
      <c r="H2966" s="147">
        <f t="shared" si="149"/>
        <v>0</v>
      </c>
      <c r="I2966" s="148">
        <f t="shared" si="150"/>
        <v>0</v>
      </c>
      <c r="J2966" s="207" t="s">
        <v>838</v>
      </c>
      <c r="K2966" s="146" t="s">
        <v>893</v>
      </c>
      <c r="L2966" s="146" t="s">
        <v>849</v>
      </c>
      <c r="M2966" s="266"/>
      <c r="N2966" s="272">
        <v>43504</v>
      </c>
      <c r="O2966" s="270" t="s">
        <v>3694</v>
      </c>
      <c r="P2966" s="272">
        <v>43830</v>
      </c>
      <c r="Q2966" s="270" t="s">
        <v>3680</v>
      </c>
      <c r="R2966" s="266"/>
    </row>
    <row r="2967" spans="1:18" s="34" customFormat="1" ht="60" hidden="1" customHeight="1" outlineLevel="2" x14ac:dyDescent="0.25">
      <c r="A2967" s="203">
        <v>159</v>
      </c>
      <c r="B2967" s="209" t="s">
        <v>679</v>
      </c>
      <c r="C2967" s="207" t="s">
        <v>482</v>
      </c>
      <c r="D2967" s="208">
        <v>18</v>
      </c>
      <c r="E2967" s="208" t="s">
        <v>618</v>
      </c>
      <c r="F2967" s="147">
        <v>162210.6</v>
      </c>
      <c r="G2967" s="147">
        <f t="shared" si="151"/>
        <v>162210.6</v>
      </c>
      <c r="H2967" s="147">
        <f t="shared" si="149"/>
        <v>0</v>
      </c>
      <c r="I2967" s="148">
        <f t="shared" si="150"/>
        <v>0</v>
      </c>
      <c r="J2967" s="207" t="s">
        <v>838</v>
      </c>
      <c r="K2967" s="146" t="s">
        <v>893</v>
      </c>
      <c r="L2967" s="146" t="s">
        <v>849</v>
      </c>
      <c r="M2967" s="266"/>
      <c r="N2967" s="272">
        <v>43504</v>
      </c>
      <c r="O2967" s="270" t="s">
        <v>3694</v>
      </c>
      <c r="P2967" s="272">
        <v>43830</v>
      </c>
      <c r="Q2967" s="270" t="s">
        <v>3680</v>
      </c>
      <c r="R2967" s="266"/>
    </row>
    <row r="2968" spans="1:18" s="34" customFormat="1" ht="60" hidden="1" customHeight="1" outlineLevel="2" x14ac:dyDescent="0.25">
      <c r="A2968" s="203">
        <v>160</v>
      </c>
      <c r="B2968" s="209" t="s">
        <v>678</v>
      </c>
      <c r="C2968" s="207" t="s">
        <v>482</v>
      </c>
      <c r="D2968" s="208">
        <v>36</v>
      </c>
      <c r="E2968" s="208" t="s">
        <v>618</v>
      </c>
      <c r="F2968" s="147">
        <v>751129.20000000007</v>
      </c>
      <c r="G2968" s="147">
        <f t="shared" si="151"/>
        <v>751129.20000000007</v>
      </c>
      <c r="H2968" s="147">
        <f t="shared" si="149"/>
        <v>0</v>
      </c>
      <c r="I2968" s="148">
        <f t="shared" si="150"/>
        <v>0</v>
      </c>
      <c r="J2968" s="207" t="s">
        <v>838</v>
      </c>
      <c r="K2968" s="146" t="s">
        <v>893</v>
      </c>
      <c r="L2968" s="146" t="s">
        <v>849</v>
      </c>
      <c r="M2968" s="266"/>
      <c r="N2968" s="272">
        <v>43504</v>
      </c>
      <c r="O2968" s="270" t="s">
        <v>3694</v>
      </c>
      <c r="P2968" s="272">
        <v>43830</v>
      </c>
      <c r="Q2968" s="270" t="s">
        <v>3680</v>
      </c>
      <c r="R2968" s="266"/>
    </row>
    <row r="2969" spans="1:18" s="34" customFormat="1" ht="60" hidden="1" customHeight="1" outlineLevel="2" x14ac:dyDescent="0.25">
      <c r="A2969" s="203">
        <v>161</v>
      </c>
      <c r="B2969" s="209" t="s">
        <v>677</v>
      </c>
      <c r="C2969" s="207" t="s">
        <v>482</v>
      </c>
      <c r="D2969" s="208">
        <v>31</v>
      </c>
      <c r="E2969" s="208" t="s">
        <v>618</v>
      </c>
      <c r="F2969" s="147">
        <v>2440245.6</v>
      </c>
      <c r="G2969" s="147">
        <f t="shared" si="151"/>
        <v>2440245.6</v>
      </c>
      <c r="H2969" s="147">
        <f t="shared" si="149"/>
        <v>0</v>
      </c>
      <c r="I2969" s="148">
        <f t="shared" si="150"/>
        <v>0</v>
      </c>
      <c r="J2969" s="207" t="s">
        <v>838</v>
      </c>
      <c r="K2969" s="146" t="s">
        <v>893</v>
      </c>
      <c r="L2969" s="146" t="s">
        <v>849</v>
      </c>
      <c r="M2969" s="266"/>
      <c r="N2969" s="272">
        <v>43504</v>
      </c>
      <c r="O2969" s="270" t="s">
        <v>3694</v>
      </c>
      <c r="P2969" s="272">
        <v>43830</v>
      </c>
      <c r="Q2969" s="270" t="s">
        <v>3680</v>
      </c>
      <c r="R2969" s="266"/>
    </row>
    <row r="2970" spans="1:18" s="34" customFormat="1" ht="75" hidden="1" customHeight="1" outlineLevel="2" x14ac:dyDescent="0.25">
      <c r="A2970" s="203">
        <v>162</v>
      </c>
      <c r="B2970" s="209" t="s">
        <v>676</v>
      </c>
      <c r="C2970" s="207" t="s">
        <v>482</v>
      </c>
      <c r="D2970" s="208">
        <v>27</v>
      </c>
      <c r="E2970" s="208" t="s">
        <v>618</v>
      </c>
      <c r="F2970" s="147">
        <v>1427187.6</v>
      </c>
      <c r="G2970" s="147">
        <f t="shared" si="151"/>
        <v>1427187.6</v>
      </c>
      <c r="H2970" s="147">
        <f t="shared" si="149"/>
        <v>0</v>
      </c>
      <c r="I2970" s="148">
        <f t="shared" si="150"/>
        <v>0</v>
      </c>
      <c r="J2970" s="207" t="s">
        <v>838</v>
      </c>
      <c r="K2970" s="146" t="s">
        <v>893</v>
      </c>
      <c r="L2970" s="146" t="s">
        <v>849</v>
      </c>
      <c r="M2970" s="266"/>
      <c r="N2970" s="272">
        <v>43504</v>
      </c>
      <c r="O2970" s="270" t="s">
        <v>3694</v>
      </c>
      <c r="P2970" s="272">
        <v>43830</v>
      </c>
      <c r="Q2970" s="270" t="s">
        <v>3680</v>
      </c>
      <c r="R2970" s="266"/>
    </row>
    <row r="2971" spans="1:18" s="34" customFormat="1" ht="75" hidden="1" customHeight="1" outlineLevel="2" x14ac:dyDescent="0.25">
      <c r="A2971" s="203">
        <v>163</v>
      </c>
      <c r="B2971" s="209" t="s">
        <v>675</v>
      </c>
      <c r="C2971" s="207" t="s">
        <v>482</v>
      </c>
      <c r="D2971" s="208">
        <v>27</v>
      </c>
      <c r="E2971" s="208" t="s">
        <v>618</v>
      </c>
      <c r="F2971" s="147">
        <v>1127641.5</v>
      </c>
      <c r="G2971" s="147">
        <f t="shared" si="151"/>
        <v>1127641.5</v>
      </c>
      <c r="H2971" s="147">
        <f t="shared" si="149"/>
        <v>0</v>
      </c>
      <c r="I2971" s="148">
        <f t="shared" si="150"/>
        <v>0</v>
      </c>
      <c r="J2971" s="207" t="s">
        <v>838</v>
      </c>
      <c r="K2971" s="146" t="s">
        <v>893</v>
      </c>
      <c r="L2971" s="146" t="s">
        <v>849</v>
      </c>
      <c r="M2971" s="266"/>
      <c r="N2971" s="272">
        <v>43504</v>
      </c>
      <c r="O2971" s="270" t="s">
        <v>3694</v>
      </c>
      <c r="P2971" s="272">
        <v>43830</v>
      </c>
      <c r="Q2971" s="270" t="s">
        <v>3680</v>
      </c>
      <c r="R2971" s="266"/>
    </row>
    <row r="2972" spans="1:18" s="34" customFormat="1" ht="60" hidden="1" customHeight="1" outlineLevel="2" x14ac:dyDescent="0.25">
      <c r="A2972" s="203">
        <v>164</v>
      </c>
      <c r="B2972" s="209" t="s">
        <v>674</v>
      </c>
      <c r="C2972" s="207" t="s">
        <v>482</v>
      </c>
      <c r="D2972" s="208">
        <v>10</v>
      </c>
      <c r="E2972" s="208" t="s">
        <v>618</v>
      </c>
      <c r="F2972" s="147">
        <v>406872</v>
      </c>
      <c r="G2972" s="147">
        <f t="shared" si="151"/>
        <v>406872</v>
      </c>
      <c r="H2972" s="147">
        <f t="shared" si="149"/>
        <v>0</v>
      </c>
      <c r="I2972" s="148">
        <f t="shared" si="150"/>
        <v>0</v>
      </c>
      <c r="J2972" s="207" t="s">
        <v>838</v>
      </c>
      <c r="K2972" s="146" t="s">
        <v>893</v>
      </c>
      <c r="L2972" s="146" t="s">
        <v>849</v>
      </c>
      <c r="M2972" s="266"/>
      <c r="N2972" s="272">
        <v>43504</v>
      </c>
      <c r="O2972" s="270" t="s">
        <v>3694</v>
      </c>
      <c r="P2972" s="272">
        <v>43830</v>
      </c>
      <c r="Q2972" s="270" t="s">
        <v>3680</v>
      </c>
      <c r="R2972" s="266"/>
    </row>
    <row r="2973" spans="1:18" s="34" customFormat="1" ht="60" hidden="1" customHeight="1" outlineLevel="2" x14ac:dyDescent="0.25">
      <c r="A2973" s="203">
        <v>165</v>
      </c>
      <c r="B2973" s="209" t="s">
        <v>673</v>
      </c>
      <c r="C2973" s="207" t="s">
        <v>482</v>
      </c>
      <c r="D2973" s="208">
        <v>55</v>
      </c>
      <c r="E2973" s="208" t="s">
        <v>618</v>
      </c>
      <c r="F2973" s="147">
        <v>5055781.5</v>
      </c>
      <c r="G2973" s="147">
        <f t="shared" si="151"/>
        <v>5055781.5</v>
      </c>
      <c r="H2973" s="147">
        <f t="shared" si="149"/>
        <v>0</v>
      </c>
      <c r="I2973" s="148">
        <f t="shared" si="150"/>
        <v>0</v>
      </c>
      <c r="J2973" s="207" t="s">
        <v>838</v>
      </c>
      <c r="K2973" s="146" t="s">
        <v>893</v>
      </c>
      <c r="L2973" s="146" t="s">
        <v>849</v>
      </c>
      <c r="M2973" s="266"/>
      <c r="N2973" s="272">
        <v>43504</v>
      </c>
      <c r="O2973" s="270" t="s">
        <v>3694</v>
      </c>
      <c r="P2973" s="272">
        <v>43830</v>
      </c>
      <c r="Q2973" s="270" t="s">
        <v>3680</v>
      </c>
      <c r="R2973" s="266"/>
    </row>
    <row r="2974" spans="1:18" s="34" customFormat="1" ht="60" hidden="1" customHeight="1" outlineLevel="2" x14ac:dyDescent="0.25">
      <c r="A2974" s="203">
        <v>166</v>
      </c>
      <c r="B2974" s="209" t="s">
        <v>672</v>
      </c>
      <c r="C2974" s="207" t="s">
        <v>482</v>
      </c>
      <c r="D2974" s="208">
        <v>8</v>
      </c>
      <c r="E2974" s="208" t="s">
        <v>618</v>
      </c>
      <c r="F2974" s="147">
        <v>322207.2</v>
      </c>
      <c r="G2974" s="147">
        <f t="shared" si="151"/>
        <v>322207.2</v>
      </c>
      <c r="H2974" s="147">
        <f t="shared" si="149"/>
        <v>0</v>
      </c>
      <c r="I2974" s="148">
        <f t="shared" si="150"/>
        <v>0</v>
      </c>
      <c r="J2974" s="207" t="s">
        <v>838</v>
      </c>
      <c r="K2974" s="146" t="s">
        <v>893</v>
      </c>
      <c r="L2974" s="146" t="s">
        <v>849</v>
      </c>
      <c r="M2974" s="266"/>
      <c r="N2974" s="272">
        <v>43504</v>
      </c>
      <c r="O2974" s="270" t="s">
        <v>3694</v>
      </c>
      <c r="P2974" s="272">
        <v>43830</v>
      </c>
      <c r="Q2974" s="270" t="s">
        <v>3680</v>
      </c>
      <c r="R2974" s="266"/>
    </row>
    <row r="2975" spans="1:18" s="34" customFormat="1" ht="60" hidden="1" customHeight="1" outlineLevel="2" x14ac:dyDescent="0.25">
      <c r="A2975" s="203">
        <v>167</v>
      </c>
      <c r="B2975" s="209" t="s">
        <v>671</v>
      </c>
      <c r="C2975" s="207" t="s">
        <v>482</v>
      </c>
      <c r="D2975" s="208">
        <v>36</v>
      </c>
      <c r="E2975" s="208" t="s">
        <v>618</v>
      </c>
      <c r="F2975" s="147">
        <v>1846022.4000000001</v>
      </c>
      <c r="G2975" s="147">
        <f t="shared" si="151"/>
        <v>1846022.4000000001</v>
      </c>
      <c r="H2975" s="147">
        <f t="shared" si="149"/>
        <v>0</v>
      </c>
      <c r="I2975" s="148">
        <f t="shared" si="150"/>
        <v>0</v>
      </c>
      <c r="J2975" s="207" t="s">
        <v>838</v>
      </c>
      <c r="K2975" s="146" t="s">
        <v>893</v>
      </c>
      <c r="L2975" s="146" t="s">
        <v>849</v>
      </c>
      <c r="M2975" s="266"/>
      <c r="N2975" s="272">
        <v>43504</v>
      </c>
      <c r="O2975" s="270" t="s">
        <v>3694</v>
      </c>
      <c r="P2975" s="272">
        <v>43830</v>
      </c>
      <c r="Q2975" s="270" t="s">
        <v>3680</v>
      </c>
      <c r="R2975" s="266"/>
    </row>
    <row r="2976" spans="1:18" s="34" customFormat="1" ht="75" hidden="1" customHeight="1" outlineLevel="2" x14ac:dyDescent="0.25">
      <c r="A2976" s="203">
        <v>168</v>
      </c>
      <c r="B2976" s="209" t="s">
        <v>670</v>
      </c>
      <c r="C2976" s="207" t="s">
        <v>482</v>
      </c>
      <c r="D2976" s="208">
        <v>2</v>
      </c>
      <c r="E2976" s="208" t="s">
        <v>618</v>
      </c>
      <c r="F2976" s="147">
        <v>38001.599999999999</v>
      </c>
      <c r="G2976" s="147">
        <f t="shared" si="151"/>
        <v>38001.599999999999</v>
      </c>
      <c r="H2976" s="147">
        <f t="shared" si="149"/>
        <v>0</v>
      </c>
      <c r="I2976" s="148">
        <f t="shared" si="150"/>
        <v>0</v>
      </c>
      <c r="J2976" s="207" t="s">
        <v>838</v>
      </c>
      <c r="K2976" s="146" t="s">
        <v>893</v>
      </c>
      <c r="L2976" s="146" t="s">
        <v>849</v>
      </c>
      <c r="M2976" s="266"/>
      <c r="N2976" s="272">
        <v>43504</v>
      </c>
      <c r="O2976" s="270" t="s">
        <v>3694</v>
      </c>
      <c r="P2976" s="272">
        <v>43830</v>
      </c>
      <c r="Q2976" s="270" t="s">
        <v>3680</v>
      </c>
      <c r="R2976" s="266"/>
    </row>
    <row r="2977" spans="1:18" s="34" customFormat="1" ht="60" hidden="1" customHeight="1" outlineLevel="2" x14ac:dyDescent="0.25">
      <c r="A2977" s="203">
        <v>169</v>
      </c>
      <c r="B2977" s="209" t="s">
        <v>669</v>
      </c>
      <c r="C2977" s="207" t="s">
        <v>482</v>
      </c>
      <c r="D2977" s="208">
        <v>22</v>
      </c>
      <c r="E2977" s="208" t="s">
        <v>618</v>
      </c>
      <c r="F2977" s="147">
        <v>825442.2</v>
      </c>
      <c r="G2977" s="147">
        <f t="shared" si="151"/>
        <v>825442.2</v>
      </c>
      <c r="H2977" s="147">
        <f t="shared" si="149"/>
        <v>0</v>
      </c>
      <c r="I2977" s="148">
        <f t="shared" si="150"/>
        <v>0</v>
      </c>
      <c r="J2977" s="207" t="s">
        <v>838</v>
      </c>
      <c r="K2977" s="146" t="s">
        <v>893</v>
      </c>
      <c r="L2977" s="146" t="s">
        <v>849</v>
      </c>
      <c r="M2977" s="266"/>
      <c r="N2977" s="272">
        <v>43504</v>
      </c>
      <c r="O2977" s="270" t="s">
        <v>3694</v>
      </c>
      <c r="P2977" s="272">
        <v>43830</v>
      </c>
      <c r="Q2977" s="270" t="s">
        <v>3680</v>
      </c>
      <c r="R2977" s="266"/>
    </row>
    <row r="2978" spans="1:18" s="34" customFormat="1" ht="60" hidden="1" customHeight="1" outlineLevel="2" x14ac:dyDescent="0.25">
      <c r="A2978" s="203">
        <v>170</v>
      </c>
      <c r="B2978" s="209" t="s">
        <v>668</v>
      </c>
      <c r="C2978" s="207" t="s">
        <v>482</v>
      </c>
      <c r="D2978" s="208">
        <v>22</v>
      </c>
      <c r="E2978" s="208" t="s">
        <v>618</v>
      </c>
      <c r="F2978" s="147">
        <v>825759</v>
      </c>
      <c r="G2978" s="147">
        <f t="shared" si="151"/>
        <v>825759</v>
      </c>
      <c r="H2978" s="147">
        <f t="shared" si="149"/>
        <v>0</v>
      </c>
      <c r="I2978" s="148">
        <f t="shared" si="150"/>
        <v>0</v>
      </c>
      <c r="J2978" s="207" t="s">
        <v>838</v>
      </c>
      <c r="K2978" s="146" t="s">
        <v>893</v>
      </c>
      <c r="L2978" s="146" t="s">
        <v>849</v>
      </c>
      <c r="M2978" s="266"/>
      <c r="N2978" s="272">
        <v>43504</v>
      </c>
      <c r="O2978" s="270" t="s">
        <v>3694</v>
      </c>
      <c r="P2978" s="272">
        <v>43830</v>
      </c>
      <c r="Q2978" s="270" t="s">
        <v>3680</v>
      </c>
      <c r="R2978" s="266"/>
    </row>
    <row r="2979" spans="1:18" s="34" customFormat="1" ht="60" hidden="1" customHeight="1" outlineLevel="2" x14ac:dyDescent="0.25">
      <c r="A2979" s="203">
        <v>171</v>
      </c>
      <c r="B2979" s="209" t="s">
        <v>667</v>
      </c>
      <c r="C2979" s="207" t="s">
        <v>482</v>
      </c>
      <c r="D2979" s="208">
        <v>22</v>
      </c>
      <c r="E2979" s="208" t="s">
        <v>618</v>
      </c>
      <c r="F2979" s="147">
        <v>825759</v>
      </c>
      <c r="G2979" s="147">
        <f t="shared" si="151"/>
        <v>825759</v>
      </c>
      <c r="H2979" s="147">
        <f t="shared" si="149"/>
        <v>0</v>
      </c>
      <c r="I2979" s="148">
        <f t="shared" si="150"/>
        <v>0</v>
      </c>
      <c r="J2979" s="207" t="s">
        <v>838</v>
      </c>
      <c r="K2979" s="146" t="s">
        <v>893</v>
      </c>
      <c r="L2979" s="146" t="s">
        <v>849</v>
      </c>
      <c r="M2979" s="266"/>
      <c r="N2979" s="272">
        <v>43504</v>
      </c>
      <c r="O2979" s="270" t="s">
        <v>3694</v>
      </c>
      <c r="P2979" s="272">
        <v>43830</v>
      </c>
      <c r="Q2979" s="270" t="s">
        <v>3680</v>
      </c>
      <c r="R2979" s="266"/>
    </row>
    <row r="2980" spans="1:18" s="34" customFormat="1" ht="60" hidden="1" customHeight="1" outlineLevel="2" x14ac:dyDescent="0.25">
      <c r="A2980" s="203">
        <v>172</v>
      </c>
      <c r="B2980" s="209" t="s">
        <v>666</v>
      </c>
      <c r="C2980" s="207" t="s">
        <v>482</v>
      </c>
      <c r="D2980" s="208">
        <v>59</v>
      </c>
      <c r="E2980" s="208" t="s">
        <v>618</v>
      </c>
      <c r="F2980" s="147">
        <v>1302914.7</v>
      </c>
      <c r="G2980" s="147">
        <f t="shared" si="151"/>
        <v>1302914.7</v>
      </c>
      <c r="H2980" s="147">
        <f t="shared" si="149"/>
        <v>0</v>
      </c>
      <c r="I2980" s="148">
        <f t="shared" si="150"/>
        <v>0</v>
      </c>
      <c r="J2980" s="207" t="s">
        <v>838</v>
      </c>
      <c r="K2980" s="146" t="s">
        <v>893</v>
      </c>
      <c r="L2980" s="146" t="s">
        <v>849</v>
      </c>
      <c r="M2980" s="266"/>
      <c r="N2980" s="272">
        <v>43504</v>
      </c>
      <c r="O2980" s="270" t="s">
        <v>3694</v>
      </c>
      <c r="P2980" s="272">
        <v>43830</v>
      </c>
      <c r="Q2980" s="270" t="s">
        <v>3680</v>
      </c>
      <c r="R2980" s="266"/>
    </row>
    <row r="2981" spans="1:18" s="34" customFormat="1" ht="60" hidden="1" customHeight="1" outlineLevel="2" x14ac:dyDescent="0.25">
      <c r="A2981" s="203">
        <v>173</v>
      </c>
      <c r="B2981" s="209" t="s">
        <v>665</v>
      </c>
      <c r="C2981" s="207" t="s">
        <v>482</v>
      </c>
      <c r="D2981" s="208">
        <v>8</v>
      </c>
      <c r="E2981" s="208" t="s">
        <v>618</v>
      </c>
      <c r="F2981" s="147">
        <v>134323.20000000001</v>
      </c>
      <c r="G2981" s="147">
        <f t="shared" si="151"/>
        <v>134323.20000000001</v>
      </c>
      <c r="H2981" s="147">
        <f t="shared" si="149"/>
        <v>0</v>
      </c>
      <c r="I2981" s="148">
        <f t="shared" si="150"/>
        <v>0</v>
      </c>
      <c r="J2981" s="207" t="s">
        <v>838</v>
      </c>
      <c r="K2981" s="146" t="s">
        <v>893</v>
      </c>
      <c r="L2981" s="146" t="s">
        <v>849</v>
      </c>
      <c r="M2981" s="266"/>
      <c r="N2981" s="272">
        <v>43504</v>
      </c>
      <c r="O2981" s="270" t="s">
        <v>3694</v>
      </c>
      <c r="P2981" s="272">
        <v>43830</v>
      </c>
      <c r="Q2981" s="270" t="s">
        <v>3680</v>
      </c>
      <c r="R2981" s="266"/>
    </row>
    <row r="2982" spans="1:18" s="34" customFormat="1" ht="60" hidden="1" customHeight="1" outlineLevel="2" x14ac:dyDescent="0.25">
      <c r="A2982" s="203">
        <v>174</v>
      </c>
      <c r="B2982" s="209" t="s">
        <v>664</v>
      </c>
      <c r="C2982" s="207" t="s">
        <v>482</v>
      </c>
      <c r="D2982" s="208">
        <v>13</v>
      </c>
      <c r="E2982" s="208" t="s">
        <v>618</v>
      </c>
      <c r="F2982" s="147">
        <v>792347.4</v>
      </c>
      <c r="G2982" s="147">
        <f t="shared" si="151"/>
        <v>792347.4</v>
      </c>
      <c r="H2982" s="147">
        <f t="shared" si="149"/>
        <v>0</v>
      </c>
      <c r="I2982" s="148">
        <f t="shared" si="150"/>
        <v>0</v>
      </c>
      <c r="J2982" s="207" t="s">
        <v>838</v>
      </c>
      <c r="K2982" s="146" t="s">
        <v>893</v>
      </c>
      <c r="L2982" s="146" t="s">
        <v>849</v>
      </c>
      <c r="M2982" s="266"/>
      <c r="N2982" s="272">
        <v>43504</v>
      </c>
      <c r="O2982" s="270" t="s">
        <v>3694</v>
      </c>
      <c r="P2982" s="272">
        <v>43830</v>
      </c>
      <c r="Q2982" s="270" t="s">
        <v>3680</v>
      </c>
      <c r="R2982" s="266"/>
    </row>
    <row r="2983" spans="1:18" s="34" customFormat="1" ht="60" hidden="1" customHeight="1" outlineLevel="2" x14ac:dyDescent="0.25">
      <c r="A2983" s="203">
        <v>175</v>
      </c>
      <c r="B2983" s="209" t="s">
        <v>663</v>
      </c>
      <c r="C2983" s="207" t="s">
        <v>482</v>
      </c>
      <c r="D2983" s="208">
        <v>50</v>
      </c>
      <c r="E2983" s="208" t="s">
        <v>618</v>
      </c>
      <c r="F2983" s="147">
        <v>6025500</v>
      </c>
      <c r="G2983" s="147">
        <f t="shared" si="151"/>
        <v>6025500</v>
      </c>
      <c r="H2983" s="147">
        <f t="shared" si="149"/>
        <v>0</v>
      </c>
      <c r="I2983" s="148">
        <f t="shared" si="150"/>
        <v>0</v>
      </c>
      <c r="J2983" s="207" t="s">
        <v>838</v>
      </c>
      <c r="K2983" s="146" t="s">
        <v>893</v>
      </c>
      <c r="L2983" s="146" t="s">
        <v>849</v>
      </c>
      <c r="M2983" s="266"/>
      <c r="N2983" s="272">
        <v>43504</v>
      </c>
      <c r="O2983" s="270" t="s">
        <v>3694</v>
      </c>
      <c r="P2983" s="272">
        <v>43830</v>
      </c>
      <c r="Q2983" s="270" t="s">
        <v>3680</v>
      </c>
      <c r="R2983" s="266"/>
    </row>
    <row r="2984" spans="1:18" s="34" customFormat="1" ht="60" hidden="1" customHeight="1" outlineLevel="2" x14ac:dyDescent="0.25">
      <c r="A2984" s="203">
        <v>176</v>
      </c>
      <c r="B2984" s="209" t="s">
        <v>662</v>
      </c>
      <c r="C2984" s="207" t="s">
        <v>482</v>
      </c>
      <c r="D2984" s="208">
        <v>14</v>
      </c>
      <c r="E2984" s="208" t="s">
        <v>618</v>
      </c>
      <c r="F2984" s="147">
        <v>1779082.2</v>
      </c>
      <c r="G2984" s="147">
        <f t="shared" si="151"/>
        <v>1779082.2</v>
      </c>
      <c r="H2984" s="147">
        <f t="shared" si="149"/>
        <v>0</v>
      </c>
      <c r="I2984" s="148">
        <f t="shared" si="150"/>
        <v>0</v>
      </c>
      <c r="J2984" s="207" t="s">
        <v>838</v>
      </c>
      <c r="K2984" s="146" t="s">
        <v>893</v>
      </c>
      <c r="L2984" s="146" t="s">
        <v>849</v>
      </c>
      <c r="M2984" s="266"/>
      <c r="N2984" s="272">
        <v>43504</v>
      </c>
      <c r="O2984" s="270" t="s">
        <v>3694</v>
      </c>
      <c r="P2984" s="272">
        <v>43830</v>
      </c>
      <c r="Q2984" s="270" t="s">
        <v>3680</v>
      </c>
      <c r="R2984" s="266"/>
    </row>
    <row r="2985" spans="1:18" s="34" customFormat="1" ht="60" hidden="1" customHeight="1" outlineLevel="2" x14ac:dyDescent="0.25">
      <c r="A2985" s="203">
        <v>177</v>
      </c>
      <c r="B2985" s="209" t="s">
        <v>661</v>
      </c>
      <c r="C2985" s="207" t="s">
        <v>482</v>
      </c>
      <c r="D2985" s="208">
        <v>20</v>
      </c>
      <c r="E2985" s="208" t="s">
        <v>618</v>
      </c>
      <c r="F2985" s="147">
        <v>43376.78571428571</v>
      </c>
      <c r="G2985" s="147">
        <f t="shared" si="151"/>
        <v>43376.78571428571</v>
      </c>
      <c r="H2985" s="147">
        <f t="shared" si="149"/>
        <v>0</v>
      </c>
      <c r="I2985" s="148">
        <f t="shared" si="150"/>
        <v>0</v>
      </c>
      <c r="J2985" s="207" t="s">
        <v>838</v>
      </c>
      <c r="K2985" s="146" t="s">
        <v>893</v>
      </c>
      <c r="L2985" s="146" t="s">
        <v>849</v>
      </c>
      <c r="M2985" s="266"/>
      <c r="N2985" s="272">
        <v>43504</v>
      </c>
      <c r="O2985" s="270" t="s">
        <v>3694</v>
      </c>
      <c r="P2985" s="272">
        <v>43830</v>
      </c>
      <c r="Q2985" s="270" t="s">
        <v>3680</v>
      </c>
      <c r="R2985" s="266"/>
    </row>
    <row r="2986" spans="1:18" s="34" customFormat="1" ht="60" hidden="1" customHeight="1" outlineLevel="2" x14ac:dyDescent="0.25">
      <c r="A2986" s="203">
        <v>178</v>
      </c>
      <c r="B2986" s="209" t="s">
        <v>660</v>
      </c>
      <c r="C2986" s="207" t="s">
        <v>482</v>
      </c>
      <c r="D2986" s="208">
        <v>3</v>
      </c>
      <c r="E2986" s="208" t="s">
        <v>618</v>
      </c>
      <c r="F2986" s="147">
        <v>26968.66071428571</v>
      </c>
      <c r="G2986" s="147">
        <f t="shared" si="151"/>
        <v>26968.66071428571</v>
      </c>
      <c r="H2986" s="147">
        <f t="shared" si="149"/>
        <v>0</v>
      </c>
      <c r="I2986" s="148">
        <f t="shared" si="150"/>
        <v>0</v>
      </c>
      <c r="J2986" s="207" t="s">
        <v>838</v>
      </c>
      <c r="K2986" s="146" t="s">
        <v>893</v>
      </c>
      <c r="L2986" s="146" t="s">
        <v>849</v>
      </c>
      <c r="M2986" s="266"/>
      <c r="N2986" s="272">
        <v>43504</v>
      </c>
      <c r="O2986" s="270" t="s">
        <v>3694</v>
      </c>
      <c r="P2986" s="272">
        <v>43830</v>
      </c>
      <c r="Q2986" s="270" t="s">
        <v>3680</v>
      </c>
      <c r="R2986" s="266"/>
    </row>
    <row r="2987" spans="1:18" s="34" customFormat="1" ht="60" hidden="1" customHeight="1" outlineLevel="2" x14ac:dyDescent="0.25">
      <c r="A2987" s="203">
        <v>179</v>
      </c>
      <c r="B2987" s="209" t="s">
        <v>659</v>
      </c>
      <c r="C2987" s="207" t="s">
        <v>482</v>
      </c>
      <c r="D2987" s="208">
        <v>6</v>
      </c>
      <c r="E2987" s="208" t="s">
        <v>618</v>
      </c>
      <c r="F2987" s="147">
        <v>18792</v>
      </c>
      <c r="G2987" s="147">
        <f t="shared" si="151"/>
        <v>18792</v>
      </c>
      <c r="H2987" s="147">
        <f t="shared" si="149"/>
        <v>0</v>
      </c>
      <c r="I2987" s="148">
        <f t="shared" si="150"/>
        <v>0</v>
      </c>
      <c r="J2987" s="207" t="s">
        <v>838</v>
      </c>
      <c r="K2987" s="146" t="s">
        <v>893</v>
      </c>
      <c r="L2987" s="146" t="s">
        <v>849</v>
      </c>
      <c r="M2987" s="266"/>
      <c r="N2987" s="272">
        <v>43504</v>
      </c>
      <c r="O2987" s="270" t="s">
        <v>3694</v>
      </c>
      <c r="P2987" s="272">
        <v>43830</v>
      </c>
      <c r="Q2987" s="270" t="s">
        <v>3680</v>
      </c>
      <c r="R2987" s="266"/>
    </row>
    <row r="2988" spans="1:18" s="34" customFormat="1" ht="60" hidden="1" customHeight="1" outlineLevel="2" x14ac:dyDescent="0.25">
      <c r="A2988" s="203">
        <v>180</v>
      </c>
      <c r="B2988" s="209" t="s">
        <v>658</v>
      </c>
      <c r="C2988" s="207" t="s">
        <v>482</v>
      </c>
      <c r="D2988" s="208">
        <v>2</v>
      </c>
      <c r="E2988" s="208" t="s">
        <v>618</v>
      </c>
      <c r="F2988" s="147">
        <v>6717.6</v>
      </c>
      <c r="G2988" s="147">
        <f t="shared" si="151"/>
        <v>6717.6</v>
      </c>
      <c r="H2988" s="147">
        <f t="shared" si="149"/>
        <v>0</v>
      </c>
      <c r="I2988" s="148">
        <f t="shared" si="150"/>
        <v>0</v>
      </c>
      <c r="J2988" s="207" t="s">
        <v>838</v>
      </c>
      <c r="K2988" s="146" t="s">
        <v>893</v>
      </c>
      <c r="L2988" s="146" t="s">
        <v>849</v>
      </c>
      <c r="M2988" s="266"/>
      <c r="N2988" s="272">
        <v>43504</v>
      </c>
      <c r="O2988" s="270" t="s">
        <v>3694</v>
      </c>
      <c r="P2988" s="272">
        <v>43830</v>
      </c>
      <c r="Q2988" s="270" t="s">
        <v>3680</v>
      </c>
      <c r="R2988" s="266"/>
    </row>
    <row r="2989" spans="1:18" s="34" customFormat="1" ht="60" hidden="1" customHeight="1" outlineLevel="2" x14ac:dyDescent="0.25">
      <c r="A2989" s="203">
        <v>181</v>
      </c>
      <c r="B2989" s="209" t="s">
        <v>657</v>
      </c>
      <c r="C2989" s="207" t="s">
        <v>482</v>
      </c>
      <c r="D2989" s="208">
        <v>30</v>
      </c>
      <c r="E2989" s="110" t="s">
        <v>4234</v>
      </c>
      <c r="F2989" s="147">
        <v>1029302.6785714285</v>
      </c>
      <c r="G2989" s="147">
        <f t="shared" si="151"/>
        <v>1029302.6785714285</v>
      </c>
      <c r="H2989" s="147">
        <f t="shared" si="149"/>
        <v>0</v>
      </c>
      <c r="I2989" s="148">
        <f t="shared" si="150"/>
        <v>0</v>
      </c>
      <c r="J2989" s="207" t="s">
        <v>838</v>
      </c>
      <c r="K2989" s="146" t="s">
        <v>893</v>
      </c>
      <c r="L2989" s="146" t="s">
        <v>849</v>
      </c>
      <c r="M2989" s="266"/>
      <c r="N2989" s="272">
        <v>43504</v>
      </c>
      <c r="O2989" s="270" t="s">
        <v>3694</v>
      </c>
      <c r="P2989" s="272">
        <v>43830</v>
      </c>
      <c r="Q2989" s="270" t="s">
        <v>3680</v>
      </c>
      <c r="R2989" s="266"/>
    </row>
    <row r="2990" spans="1:18" s="34" customFormat="1" ht="60" hidden="1" customHeight="1" outlineLevel="2" x14ac:dyDescent="0.25">
      <c r="A2990" s="203">
        <v>182</v>
      </c>
      <c r="B2990" s="209" t="s">
        <v>656</v>
      </c>
      <c r="C2990" s="207" t="s">
        <v>482</v>
      </c>
      <c r="D2990" s="208">
        <v>3</v>
      </c>
      <c r="E2990" s="110" t="s">
        <v>4234</v>
      </c>
      <c r="F2990" s="147">
        <v>144956.24999999997</v>
      </c>
      <c r="G2990" s="147">
        <f t="shared" si="151"/>
        <v>144956.24999999997</v>
      </c>
      <c r="H2990" s="147">
        <f t="shared" si="149"/>
        <v>0</v>
      </c>
      <c r="I2990" s="148">
        <f t="shared" si="150"/>
        <v>0</v>
      </c>
      <c r="J2990" s="207" t="s">
        <v>838</v>
      </c>
      <c r="K2990" s="146" t="s">
        <v>893</v>
      </c>
      <c r="L2990" s="146" t="s">
        <v>849</v>
      </c>
      <c r="M2990" s="266"/>
      <c r="N2990" s="272">
        <v>43504</v>
      </c>
      <c r="O2990" s="270" t="s">
        <v>3694</v>
      </c>
      <c r="P2990" s="272">
        <v>43830</v>
      </c>
      <c r="Q2990" s="270" t="s">
        <v>3680</v>
      </c>
      <c r="R2990" s="266"/>
    </row>
    <row r="2991" spans="1:18" s="34" customFormat="1" ht="60" hidden="1" customHeight="1" outlineLevel="2" x14ac:dyDescent="0.25">
      <c r="A2991" s="203">
        <v>183</v>
      </c>
      <c r="B2991" s="209" t="s">
        <v>655</v>
      </c>
      <c r="C2991" s="207" t="s">
        <v>482</v>
      </c>
      <c r="D2991" s="208">
        <v>3</v>
      </c>
      <c r="E2991" s="110" t="s">
        <v>4237</v>
      </c>
      <c r="F2991" s="147">
        <v>162364.01785714284</v>
      </c>
      <c r="G2991" s="147">
        <f t="shared" si="151"/>
        <v>162364.01785714284</v>
      </c>
      <c r="H2991" s="147">
        <f t="shared" si="149"/>
        <v>0</v>
      </c>
      <c r="I2991" s="148">
        <f t="shared" si="150"/>
        <v>0</v>
      </c>
      <c r="J2991" s="207" t="s">
        <v>838</v>
      </c>
      <c r="K2991" s="146" t="s">
        <v>893</v>
      </c>
      <c r="L2991" s="146" t="s">
        <v>849</v>
      </c>
      <c r="M2991" s="266"/>
      <c r="N2991" s="272">
        <v>43504</v>
      </c>
      <c r="O2991" s="270" t="s">
        <v>3694</v>
      </c>
      <c r="P2991" s="272">
        <v>43830</v>
      </c>
      <c r="Q2991" s="270" t="s">
        <v>3680</v>
      </c>
      <c r="R2991" s="266"/>
    </row>
    <row r="2992" spans="1:18" s="34" customFormat="1" ht="60" hidden="1" customHeight="1" outlineLevel="2" x14ac:dyDescent="0.25">
      <c r="A2992" s="203">
        <v>184</v>
      </c>
      <c r="B2992" s="209" t="s">
        <v>654</v>
      </c>
      <c r="C2992" s="207" t="s">
        <v>482</v>
      </c>
      <c r="D2992" s="208">
        <v>3</v>
      </c>
      <c r="E2992" s="110" t="s">
        <v>4237</v>
      </c>
      <c r="F2992" s="147">
        <v>66092.142857142855</v>
      </c>
      <c r="G2992" s="147">
        <f t="shared" si="151"/>
        <v>66092.142857142855</v>
      </c>
      <c r="H2992" s="147">
        <f t="shared" si="149"/>
        <v>0</v>
      </c>
      <c r="I2992" s="148">
        <f t="shared" si="150"/>
        <v>0</v>
      </c>
      <c r="J2992" s="207" t="s">
        <v>838</v>
      </c>
      <c r="K2992" s="146" t="s">
        <v>893</v>
      </c>
      <c r="L2992" s="146" t="s">
        <v>849</v>
      </c>
      <c r="M2992" s="266"/>
      <c r="N2992" s="272">
        <v>43504</v>
      </c>
      <c r="O2992" s="270" t="s">
        <v>3694</v>
      </c>
      <c r="P2992" s="272">
        <v>43830</v>
      </c>
      <c r="Q2992" s="270" t="s">
        <v>3680</v>
      </c>
      <c r="R2992" s="266"/>
    </row>
    <row r="2993" spans="1:18" s="34" customFormat="1" ht="60" hidden="1" customHeight="1" outlineLevel="2" x14ac:dyDescent="0.25">
      <c r="A2993" s="203">
        <v>185</v>
      </c>
      <c r="B2993" s="209" t="s">
        <v>653</v>
      </c>
      <c r="C2993" s="207" t="s">
        <v>482</v>
      </c>
      <c r="D2993" s="208">
        <v>4</v>
      </c>
      <c r="E2993" s="110" t="s">
        <v>4237</v>
      </c>
      <c r="F2993" s="147">
        <v>235456.07142857139</v>
      </c>
      <c r="G2993" s="147">
        <f t="shared" si="151"/>
        <v>235456.07142857139</v>
      </c>
      <c r="H2993" s="147">
        <f t="shared" si="149"/>
        <v>0</v>
      </c>
      <c r="I2993" s="148">
        <f t="shared" si="150"/>
        <v>0</v>
      </c>
      <c r="J2993" s="207" t="s">
        <v>838</v>
      </c>
      <c r="K2993" s="146" t="s">
        <v>893</v>
      </c>
      <c r="L2993" s="146" t="s">
        <v>849</v>
      </c>
      <c r="M2993" s="266"/>
      <c r="N2993" s="272">
        <v>43504</v>
      </c>
      <c r="O2993" s="270" t="s">
        <v>3694</v>
      </c>
      <c r="P2993" s="272">
        <v>43830</v>
      </c>
      <c r="Q2993" s="270" t="s">
        <v>3680</v>
      </c>
      <c r="R2993" s="266"/>
    </row>
    <row r="2994" spans="1:18" s="34" customFormat="1" ht="60" hidden="1" customHeight="1" outlineLevel="2" x14ac:dyDescent="0.25">
      <c r="A2994" s="203">
        <v>186</v>
      </c>
      <c r="B2994" s="209" t="s">
        <v>652</v>
      </c>
      <c r="C2994" s="207" t="s">
        <v>482</v>
      </c>
      <c r="D2994" s="208">
        <v>50</v>
      </c>
      <c r="E2994" s="208" t="s">
        <v>618</v>
      </c>
      <c r="F2994" s="147">
        <v>94620.535714285696</v>
      </c>
      <c r="G2994" s="147">
        <f t="shared" si="151"/>
        <v>94620.535714285696</v>
      </c>
      <c r="H2994" s="147">
        <f t="shared" si="149"/>
        <v>0</v>
      </c>
      <c r="I2994" s="148">
        <f t="shared" si="150"/>
        <v>0</v>
      </c>
      <c r="J2994" s="207" t="s">
        <v>838</v>
      </c>
      <c r="K2994" s="146" t="s">
        <v>893</v>
      </c>
      <c r="L2994" s="146" t="s">
        <v>849</v>
      </c>
      <c r="M2994" s="266"/>
      <c r="N2994" s="272">
        <v>43504</v>
      </c>
      <c r="O2994" s="270" t="s">
        <v>3694</v>
      </c>
      <c r="P2994" s="272">
        <v>43830</v>
      </c>
      <c r="Q2994" s="270" t="s">
        <v>3680</v>
      </c>
      <c r="R2994" s="266"/>
    </row>
    <row r="2995" spans="1:18" s="34" customFormat="1" ht="60" hidden="1" customHeight="1" outlineLevel="2" x14ac:dyDescent="0.25">
      <c r="A2995" s="203">
        <v>187</v>
      </c>
      <c r="B2995" s="209" t="s">
        <v>651</v>
      </c>
      <c r="C2995" s="207" t="s">
        <v>482</v>
      </c>
      <c r="D2995" s="208">
        <v>40</v>
      </c>
      <c r="E2995" s="53" t="s">
        <v>2295</v>
      </c>
      <c r="F2995" s="147">
        <v>499499.99999999994</v>
      </c>
      <c r="G2995" s="147">
        <f t="shared" si="151"/>
        <v>499499.99999999994</v>
      </c>
      <c r="H2995" s="147">
        <f t="shared" si="149"/>
        <v>0</v>
      </c>
      <c r="I2995" s="148">
        <f t="shared" si="150"/>
        <v>0</v>
      </c>
      <c r="J2995" s="207" t="s">
        <v>838</v>
      </c>
      <c r="K2995" s="146" t="s">
        <v>893</v>
      </c>
      <c r="L2995" s="146" t="s">
        <v>849</v>
      </c>
      <c r="M2995" s="266"/>
      <c r="N2995" s="272">
        <v>43504</v>
      </c>
      <c r="O2995" s="270" t="s">
        <v>3694</v>
      </c>
      <c r="P2995" s="272">
        <v>43830</v>
      </c>
      <c r="Q2995" s="270" t="s">
        <v>3680</v>
      </c>
      <c r="R2995" s="266"/>
    </row>
    <row r="2996" spans="1:18" s="34" customFormat="1" ht="60" hidden="1" customHeight="1" outlineLevel="2" x14ac:dyDescent="0.25">
      <c r="A2996" s="203">
        <v>188</v>
      </c>
      <c r="B2996" s="209" t="s">
        <v>650</v>
      </c>
      <c r="C2996" s="207" t="s">
        <v>482</v>
      </c>
      <c r="D2996" s="208">
        <v>4</v>
      </c>
      <c r="E2996" s="110" t="s">
        <v>4234</v>
      </c>
      <c r="F2996" s="147">
        <v>1381718.5714285714</v>
      </c>
      <c r="G2996" s="147">
        <f t="shared" si="151"/>
        <v>1381718.5714285714</v>
      </c>
      <c r="H2996" s="147">
        <f t="shared" si="149"/>
        <v>0</v>
      </c>
      <c r="I2996" s="148">
        <f t="shared" si="150"/>
        <v>0</v>
      </c>
      <c r="J2996" s="207" t="s">
        <v>838</v>
      </c>
      <c r="K2996" s="146" t="s">
        <v>893</v>
      </c>
      <c r="L2996" s="146" t="s">
        <v>849</v>
      </c>
      <c r="M2996" s="266"/>
      <c r="N2996" s="272">
        <v>43504</v>
      </c>
      <c r="O2996" s="270" t="s">
        <v>3694</v>
      </c>
      <c r="P2996" s="272">
        <v>43830</v>
      </c>
      <c r="Q2996" s="270" t="s">
        <v>3680</v>
      </c>
      <c r="R2996" s="266"/>
    </row>
    <row r="2997" spans="1:18" s="34" customFormat="1" ht="60" hidden="1" customHeight="1" outlineLevel="2" x14ac:dyDescent="0.25">
      <c r="A2997" s="203">
        <v>189</v>
      </c>
      <c r="B2997" s="209" t="s">
        <v>649</v>
      </c>
      <c r="C2997" s="207" t="s">
        <v>482</v>
      </c>
      <c r="D2997" s="208">
        <v>3</v>
      </c>
      <c r="E2997" s="110" t="s">
        <v>4234</v>
      </c>
      <c r="F2997" s="147">
        <v>125210.08928571426</v>
      </c>
      <c r="G2997" s="147">
        <f t="shared" si="151"/>
        <v>125210.08928571426</v>
      </c>
      <c r="H2997" s="147">
        <f t="shared" si="149"/>
        <v>0</v>
      </c>
      <c r="I2997" s="148">
        <f t="shared" si="150"/>
        <v>0</v>
      </c>
      <c r="J2997" s="207" t="s">
        <v>838</v>
      </c>
      <c r="K2997" s="146" t="s">
        <v>893</v>
      </c>
      <c r="L2997" s="146" t="s">
        <v>849</v>
      </c>
      <c r="M2997" s="266"/>
      <c r="N2997" s="272">
        <v>43504</v>
      </c>
      <c r="O2997" s="270" t="s">
        <v>3694</v>
      </c>
      <c r="P2997" s="272">
        <v>43830</v>
      </c>
      <c r="Q2997" s="270" t="s">
        <v>3680</v>
      </c>
      <c r="R2997" s="266"/>
    </row>
    <row r="2998" spans="1:18" s="34" customFormat="1" ht="60" hidden="1" customHeight="1" outlineLevel="2" x14ac:dyDescent="0.25">
      <c r="A2998" s="203">
        <v>190</v>
      </c>
      <c r="B2998" s="209" t="s">
        <v>648</v>
      </c>
      <c r="C2998" s="207" t="s">
        <v>482</v>
      </c>
      <c r="D2998" s="208">
        <v>2</v>
      </c>
      <c r="E2998" s="110" t="s">
        <v>4234</v>
      </c>
      <c r="F2998" s="147">
        <v>169211.25</v>
      </c>
      <c r="G2998" s="147">
        <f t="shared" si="151"/>
        <v>169211.25</v>
      </c>
      <c r="H2998" s="147">
        <f t="shared" si="149"/>
        <v>0</v>
      </c>
      <c r="I2998" s="148">
        <f t="shared" si="150"/>
        <v>0</v>
      </c>
      <c r="J2998" s="207" t="s">
        <v>838</v>
      </c>
      <c r="K2998" s="146" t="s">
        <v>893</v>
      </c>
      <c r="L2998" s="146" t="s">
        <v>849</v>
      </c>
      <c r="M2998" s="266"/>
      <c r="N2998" s="272">
        <v>43504</v>
      </c>
      <c r="O2998" s="270" t="s">
        <v>3694</v>
      </c>
      <c r="P2998" s="272">
        <v>43830</v>
      </c>
      <c r="Q2998" s="270" t="s">
        <v>3680</v>
      </c>
      <c r="R2998" s="266"/>
    </row>
    <row r="2999" spans="1:18" s="34" customFormat="1" ht="60" hidden="1" customHeight="1" outlineLevel="2" x14ac:dyDescent="0.25">
      <c r="A2999" s="203">
        <v>191</v>
      </c>
      <c r="B2999" s="209" t="s">
        <v>647</v>
      </c>
      <c r="C2999" s="207" t="s">
        <v>482</v>
      </c>
      <c r="D2999" s="208">
        <v>4</v>
      </c>
      <c r="E2999" s="110" t="s">
        <v>4237</v>
      </c>
      <c r="F2999" s="147">
        <v>133419.6</v>
      </c>
      <c r="G2999" s="147">
        <f t="shared" si="151"/>
        <v>133419.6</v>
      </c>
      <c r="H2999" s="147">
        <f t="shared" si="149"/>
        <v>0</v>
      </c>
      <c r="I2999" s="148">
        <f t="shared" si="150"/>
        <v>0</v>
      </c>
      <c r="J2999" s="207" t="s">
        <v>838</v>
      </c>
      <c r="K2999" s="146" t="s">
        <v>893</v>
      </c>
      <c r="L2999" s="146" t="s">
        <v>849</v>
      </c>
      <c r="M2999" s="266"/>
      <c r="N2999" s="272">
        <v>43504</v>
      </c>
      <c r="O2999" s="270" t="s">
        <v>3694</v>
      </c>
      <c r="P2999" s="272">
        <v>43830</v>
      </c>
      <c r="Q2999" s="270" t="s">
        <v>3680</v>
      </c>
      <c r="R2999" s="266"/>
    </row>
    <row r="3000" spans="1:18" s="34" customFormat="1" ht="60" hidden="1" customHeight="1" outlineLevel="2" x14ac:dyDescent="0.25">
      <c r="A3000" s="203">
        <v>192</v>
      </c>
      <c r="B3000" s="209" t="s">
        <v>646</v>
      </c>
      <c r="C3000" s="207" t="s">
        <v>482</v>
      </c>
      <c r="D3000" s="208">
        <v>2</v>
      </c>
      <c r="E3000" s="110" t="s">
        <v>4237</v>
      </c>
      <c r="F3000" s="147">
        <v>27525.599999999999</v>
      </c>
      <c r="G3000" s="147">
        <f t="shared" si="151"/>
        <v>27525.599999999999</v>
      </c>
      <c r="H3000" s="147">
        <f t="shared" si="149"/>
        <v>0</v>
      </c>
      <c r="I3000" s="148">
        <f t="shared" si="150"/>
        <v>0</v>
      </c>
      <c r="J3000" s="207" t="s">
        <v>838</v>
      </c>
      <c r="K3000" s="146" t="s">
        <v>893</v>
      </c>
      <c r="L3000" s="146" t="s">
        <v>849</v>
      </c>
      <c r="M3000" s="266"/>
      <c r="N3000" s="272">
        <v>43504</v>
      </c>
      <c r="O3000" s="270" t="s">
        <v>3694</v>
      </c>
      <c r="P3000" s="272">
        <v>43830</v>
      </c>
      <c r="Q3000" s="270" t="s">
        <v>3680</v>
      </c>
      <c r="R3000" s="266"/>
    </row>
    <row r="3001" spans="1:18" s="34" customFormat="1" ht="60" hidden="1" customHeight="1" outlineLevel="2" x14ac:dyDescent="0.25">
      <c r="A3001" s="203">
        <v>193</v>
      </c>
      <c r="B3001" s="209" t="s">
        <v>645</v>
      </c>
      <c r="C3001" s="207" t="s">
        <v>482</v>
      </c>
      <c r="D3001" s="208">
        <v>2</v>
      </c>
      <c r="E3001" s="110" t="s">
        <v>4237</v>
      </c>
      <c r="F3001" s="147">
        <v>86308.2</v>
      </c>
      <c r="G3001" s="147">
        <f t="shared" si="151"/>
        <v>86308.2</v>
      </c>
      <c r="H3001" s="147">
        <f t="shared" si="149"/>
        <v>0</v>
      </c>
      <c r="I3001" s="148">
        <f t="shared" si="150"/>
        <v>0</v>
      </c>
      <c r="J3001" s="207" t="s">
        <v>838</v>
      </c>
      <c r="K3001" s="146" t="s">
        <v>893</v>
      </c>
      <c r="L3001" s="146" t="s">
        <v>849</v>
      </c>
      <c r="M3001" s="266"/>
      <c r="N3001" s="272">
        <v>43504</v>
      </c>
      <c r="O3001" s="270" t="s">
        <v>3694</v>
      </c>
      <c r="P3001" s="272">
        <v>43830</v>
      </c>
      <c r="Q3001" s="270" t="s">
        <v>3680</v>
      </c>
      <c r="R3001" s="266"/>
    </row>
    <row r="3002" spans="1:18" s="34" customFormat="1" ht="60" hidden="1" customHeight="1" outlineLevel="2" x14ac:dyDescent="0.25">
      <c r="A3002" s="203">
        <v>194</v>
      </c>
      <c r="B3002" s="209" t="s">
        <v>644</v>
      </c>
      <c r="C3002" s="207" t="s">
        <v>482</v>
      </c>
      <c r="D3002" s="208">
        <v>2</v>
      </c>
      <c r="E3002" s="110" t="s">
        <v>4237</v>
      </c>
      <c r="F3002" s="147">
        <v>24872.400000000001</v>
      </c>
      <c r="G3002" s="147">
        <f t="shared" ref="G3002:G3065" si="152">F3002</f>
        <v>24872.400000000001</v>
      </c>
      <c r="H3002" s="147">
        <f t="shared" ref="H3002:H3065" si="153">F3002-G3002</f>
        <v>0</v>
      </c>
      <c r="I3002" s="148">
        <f t="shared" ref="I3002:I3065" si="154">H3002/G3002</f>
        <v>0</v>
      </c>
      <c r="J3002" s="207" t="s">
        <v>838</v>
      </c>
      <c r="K3002" s="146" t="s">
        <v>893</v>
      </c>
      <c r="L3002" s="146" t="s">
        <v>849</v>
      </c>
      <c r="M3002" s="266"/>
      <c r="N3002" s="272">
        <v>43504</v>
      </c>
      <c r="O3002" s="270" t="s">
        <v>3694</v>
      </c>
      <c r="P3002" s="272">
        <v>43830</v>
      </c>
      <c r="Q3002" s="270" t="s">
        <v>3680</v>
      </c>
      <c r="R3002" s="266"/>
    </row>
    <row r="3003" spans="1:18" s="34" customFormat="1" ht="60" hidden="1" customHeight="1" outlineLevel="2" x14ac:dyDescent="0.25">
      <c r="A3003" s="203">
        <v>195</v>
      </c>
      <c r="B3003" s="209" t="s">
        <v>643</v>
      </c>
      <c r="C3003" s="207" t="s">
        <v>482</v>
      </c>
      <c r="D3003" s="208">
        <v>2</v>
      </c>
      <c r="E3003" s="110" t="s">
        <v>4237</v>
      </c>
      <c r="F3003" s="147">
        <v>58482</v>
      </c>
      <c r="G3003" s="147">
        <f t="shared" si="152"/>
        <v>58482</v>
      </c>
      <c r="H3003" s="147">
        <f t="shared" si="153"/>
        <v>0</v>
      </c>
      <c r="I3003" s="148">
        <f t="shared" si="154"/>
        <v>0</v>
      </c>
      <c r="J3003" s="207" t="s">
        <v>838</v>
      </c>
      <c r="K3003" s="146" t="s">
        <v>893</v>
      </c>
      <c r="L3003" s="146" t="s">
        <v>849</v>
      </c>
      <c r="M3003" s="266"/>
      <c r="N3003" s="272">
        <v>43504</v>
      </c>
      <c r="O3003" s="270" t="s">
        <v>3694</v>
      </c>
      <c r="P3003" s="272">
        <v>43830</v>
      </c>
      <c r="Q3003" s="270" t="s">
        <v>3680</v>
      </c>
      <c r="R3003" s="266"/>
    </row>
    <row r="3004" spans="1:18" s="34" customFormat="1" ht="60" hidden="1" customHeight="1" outlineLevel="2" x14ac:dyDescent="0.25">
      <c r="A3004" s="203">
        <v>196</v>
      </c>
      <c r="B3004" s="209" t="s">
        <v>642</v>
      </c>
      <c r="C3004" s="207" t="s">
        <v>482</v>
      </c>
      <c r="D3004" s="208">
        <v>10</v>
      </c>
      <c r="E3004" s="110" t="s">
        <v>4237</v>
      </c>
      <c r="F3004" s="147">
        <v>864756</v>
      </c>
      <c r="G3004" s="147">
        <f t="shared" si="152"/>
        <v>864756</v>
      </c>
      <c r="H3004" s="147">
        <f t="shared" si="153"/>
        <v>0</v>
      </c>
      <c r="I3004" s="148">
        <f t="shared" si="154"/>
        <v>0</v>
      </c>
      <c r="J3004" s="207" t="s">
        <v>838</v>
      </c>
      <c r="K3004" s="146" t="s">
        <v>893</v>
      </c>
      <c r="L3004" s="146" t="s">
        <v>849</v>
      </c>
      <c r="M3004" s="266"/>
      <c r="N3004" s="272">
        <v>43504</v>
      </c>
      <c r="O3004" s="270" t="s">
        <v>3694</v>
      </c>
      <c r="P3004" s="272">
        <v>43830</v>
      </c>
      <c r="Q3004" s="270" t="s">
        <v>3680</v>
      </c>
      <c r="R3004" s="266"/>
    </row>
    <row r="3005" spans="1:18" s="34" customFormat="1" ht="60" hidden="1" customHeight="1" outlineLevel="2" x14ac:dyDescent="0.25">
      <c r="A3005" s="203">
        <v>197</v>
      </c>
      <c r="B3005" s="209" t="s">
        <v>641</v>
      </c>
      <c r="C3005" s="207" t="s">
        <v>482</v>
      </c>
      <c r="D3005" s="208">
        <v>10</v>
      </c>
      <c r="E3005" s="110" t="s">
        <v>4237</v>
      </c>
      <c r="F3005" s="147">
        <v>718002</v>
      </c>
      <c r="G3005" s="147">
        <f t="shared" si="152"/>
        <v>718002</v>
      </c>
      <c r="H3005" s="147">
        <f t="shared" si="153"/>
        <v>0</v>
      </c>
      <c r="I3005" s="148">
        <f t="shared" si="154"/>
        <v>0</v>
      </c>
      <c r="J3005" s="207" t="s">
        <v>838</v>
      </c>
      <c r="K3005" s="146" t="s">
        <v>893</v>
      </c>
      <c r="L3005" s="146" t="s">
        <v>849</v>
      </c>
      <c r="M3005" s="266"/>
      <c r="N3005" s="272">
        <v>43504</v>
      </c>
      <c r="O3005" s="270" t="s">
        <v>3694</v>
      </c>
      <c r="P3005" s="272">
        <v>43830</v>
      </c>
      <c r="Q3005" s="270" t="s">
        <v>3680</v>
      </c>
      <c r="R3005" s="266"/>
    </row>
    <row r="3006" spans="1:18" s="34" customFormat="1" ht="60" hidden="1" customHeight="1" outlineLevel="2" x14ac:dyDescent="0.25">
      <c r="A3006" s="203">
        <v>198</v>
      </c>
      <c r="B3006" s="209" t="s">
        <v>640</v>
      </c>
      <c r="C3006" s="207" t="s">
        <v>482</v>
      </c>
      <c r="D3006" s="208">
        <v>3</v>
      </c>
      <c r="E3006" s="110" t="s">
        <v>4237</v>
      </c>
      <c r="F3006" s="147">
        <v>95299.200000000012</v>
      </c>
      <c r="G3006" s="147">
        <f t="shared" si="152"/>
        <v>95299.200000000012</v>
      </c>
      <c r="H3006" s="147">
        <f t="shared" si="153"/>
        <v>0</v>
      </c>
      <c r="I3006" s="148">
        <f t="shared" si="154"/>
        <v>0</v>
      </c>
      <c r="J3006" s="207" t="s">
        <v>838</v>
      </c>
      <c r="K3006" s="146" t="s">
        <v>893</v>
      </c>
      <c r="L3006" s="146" t="s">
        <v>849</v>
      </c>
      <c r="M3006" s="266"/>
      <c r="N3006" s="272">
        <v>43504</v>
      </c>
      <c r="O3006" s="270" t="s">
        <v>3694</v>
      </c>
      <c r="P3006" s="272">
        <v>43830</v>
      </c>
      <c r="Q3006" s="270" t="s">
        <v>3680</v>
      </c>
      <c r="R3006" s="266"/>
    </row>
    <row r="3007" spans="1:18" s="34" customFormat="1" ht="60" hidden="1" customHeight="1" outlineLevel="2" x14ac:dyDescent="0.25">
      <c r="A3007" s="203">
        <v>199</v>
      </c>
      <c r="B3007" s="209" t="s">
        <v>639</v>
      </c>
      <c r="C3007" s="207" t="s">
        <v>482</v>
      </c>
      <c r="D3007" s="208">
        <v>2</v>
      </c>
      <c r="E3007" s="110" t="s">
        <v>4237</v>
      </c>
      <c r="F3007" s="147">
        <v>37405.800000000003</v>
      </c>
      <c r="G3007" s="147">
        <f t="shared" si="152"/>
        <v>37405.800000000003</v>
      </c>
      <c r="H3007" s="147">
        <f t="shared" si="153"/>
        <v>0</v>
      </c>
      <c r="I3007" s="148">
        <f t="shared" si="154"/>
        <v>0</v>
      </c>
      <c r="J3007" s="207" t="s">
        <v>838</v>
      </c>
      <c r="K3007" s="146" t="s">
        <v>893</v>
      </c>
      <c r="L3007" s="146" t="s">
        <v>849</v>
      </c>
      <c r="M3007" s="266"/>
      <c r="N3007" s="272">
        <v>43504</v>
      </c>
      <c r="O3007" s="270" t="s">
        <v>3694</v>
      </c>
      <c r="P3007" s="272">
        <v>43830</v>
      </c>
      <c r="Q3007" s="270" t="s">
        <v>3680</v>
      </c>
      <c r="R3007" s="266"/>
    </row>
    <row r="3008" spans="1:18" s="34" customFormat="1" ht="60" hidden="1" customHeight="1" outlineLevel="2" x14ac:dyDescent="0.25">
      <c r="A3008" s="203">
        <v>200</v>
      </c>
      <c r="B3008" s="209" t="s">
        <v>638</v>
      </c>
      <c r="C3008" s="207" t="s">
        <v>482</v>
      </c>
      <c r="D3008" s="208">
        <v>3</v>
      </c>
      <c r="E3008" s="110" t="s">
        <v>4237</v>
      </c>
      <c r="F3008" s="147">
        <v>357372</v>
      </c>
      <c r="G3008" s="147">
        <f t="shared" si="152"/>
        <v>357372</v>
      </c>
      <c r="H3008" s="147">
        <f t="shared" si="153"/>
        <v>0</v>
      </c>
      <c r="I3008" s="148">
        <f t="shared" si="154"/>
        <v>0</v>
      </c>
      <c r="J3008" s="207" t="s">
        <v>838</v>
      </c>
      <c r="K3008" s="146" t="s">
        <v>893</v>
      </c>
      <c r="L3008" s="146" t="s">
        <v>849</v>
      </c>
      <c r="M3008" s="266"/>
      <c r="N3008" s="272">
        <v>43504</v>
      </c>
      <c r="O3008" s="270" t="s">
        <v>3694</v>
      </c>
      <c r="P3008" s="272">
        <v>43830</v>
      </c>
      <c r="Q3008" s="270" t="s">
        <v>3680</v>
      </c>
      <c r="R3008" s="266"/>
    </row>
    <row r="3009" spans="1:18" s="34" customFormat="1" ht="60" hidden="1" customHeight="1" outlineLevel="2" x14ac:dyDescent="0.25">
      <c r="A3009" s="203">
        <v>201</v>
      </c>
      <c r="B3009" s="209" t="s">
        <v>637</v>
      </c>
      <c r="C3009" s="207" t="s">
        <v>482</v>
      </c>
      <c r="D3009" s="208">
        <v>5</v>
      </c>
      <c r="E3009" s="110" t="s">
        <v>4237</v>
      </c>
      <c r="F3009" s="147">
        <v>635328</v>
      </c>
      <c r="G3009" s="147">
        <f t="shared" si="152"/>
        <v>635328</v>
      </c>
      <c r="H3009" s="147">
        <f t="shared" si="153"/>
        <v>0</v>
      </c>
      <c r="I3009" s="148">
        <f t="shared" si="154"/>
        <v>0</v>
      </c>
      <c r="J3009" s="207" t="s">
        <v>838</v>
      </c>
      <c r="K3009" s="146" t="s">
        <v>893</v>
      </c>
      <c r="L3009" s="146" t="s">
        <v>849</v>
      </c>
      <c r="M3009" s="266"/>
      <c r="N3009" s="272">
        <v>43504</v>
      </c>
      <c r="O3009" s="270" t="s">
        <v>3694</v>
      </c>
      <c r="P3009" s="272">
        <v>43830</v>
      </c>
      <c r="Q3009" s="270" t="s">
        <v>3680</v>
      </c>
      <c r="R3009" s="266"/>
    </row>
    <row r="3010" spans="1:18" s="34" customFormat="1" ht="60" hidden="1" customHeight="1" outlineLevel="2" x14ac:dyDescent="0.25">
      <c r="A3010" s="203">
        <v>202</v>
      </c>
      <c r="B3010" s="209" t="s">
        <v>636</v>
      </c>
      <c r="C3010" s="207" t="s">
        <v>482</v>
      </c>
      <c r="D3010" s="208">
        <v>5</v>
      </c>
      <c r="E3010" s="110" t="s">
        <v>4237</v>
      </c>
      <c r="F3010" s="147">
        <v>794160</v>
      </c>
      <c r="G3010" s="147">
        <f t="shared" si="152"/>
        <v>794160</v>
      </c>
      <c r="H3010" s="147">
        <f t="shared" si="153"/>
        <v>0</v>
      </c>
      <c r="I3010" s="148">
        <f t="shared" si="154"/>
        <v>0</v>
      </c>
      <c r="J3010" s="207" t="s">
        <v>838</v>
      </c>
      <c r="K3010" s="146" t="s">
        <v>893</v>
      </c>
      <c r="L3010" s="146" t="s">
        <v>849</v>
      </c>
      <c r="M3010" s="266"/>
      <c r="N3010" s="272">
        <v>43504</v>
      </c>
      <c r="O3010" s="270" t="s">
        <v>3694</v>
      </c>
      <c r="P3010" s="272">
        <v>43830</v>
      </c>
      <c r="Q3010" s="270" t="s">
        <v>3680</v>
      </c>
      <c r="R3010" s="266"/>
    </row>
    <row r="3011" spans="1:18" s="34" customFormat="1" ht="60" hidden="1" customHeight="1" outlineLevel="2" x14ac:dyDescent="0.25">
      <c r="A3011" s="203">
        <v>203</v>
      </c>
      <c r="B3011" s="209" t="s">
        <v>635</v>
      </c>
      <c r="C3011" s="207" t="s">
        <v>482</v>
      </c>
      <c r="D3011" s="208">
        <v>9</v>
      </c>
      <c r="E3011" s="110" t="s">
        <v>4237</v>
      </c>
      <c r="F3011" s="147">
        <v>380529.89999999997</v>
      </c>
      <c r="G3011" s="147">
        <f t="shared" si="152"/>
        <v>380529.89999999997</v>
      </c>
      <c r="H3011" s="147">
        <f t="shared" si="153"/>
        <v>0</v>
      </c>
      <c r="I3011" s="148">
        <f t="shared" si="154"/>
        <v>0</v>
      </c>
      <c r="J3011" s="207" t="s">
        <v>838</v>
      </c>
      <c r="K3011" s="146" t="s">
        <v>893</v>
      </c>
      <c r="L3011" s="146" t="s">
        <v>849</v>
      </c>
      <c r="M3011" s="266"/>
      <c r="N3011" s="272">
        <v>43504</v>
      </c>
      <c r="O3011" s="270" t="s">
        <v>3694</v>
      </c>
      <c r="P3011" s="272">
        <v>43830</v>
      </c>
      <c r="Q3011" s="270" t="s">
        <v>3680</v>
      </c>
      <c r="R3011" s="266"/>
    </row>
    <row r="3012" spans="1:18" s="34" customFormat="1" ht="60" hidden="1" customHeight="1" outlineLevel="2" x14ac:dyDescent="0.25">
      <c r="A3012" s="203">
        <v>204</v>
      </c>
      <c r="B3012" s="209" t="s">
        <v>634</v>
      </c>
      <c r="C3012" s="207" t="s">
        <v>482</v>
      </c>
      <c r="D3012" s="208">
        <v>3</v>
      </c>
      <c r="E3012" s="110" t="s">
        <v>4237</v>
      </c>
      <c r="F3012" s="147">
        <v>171539.09999999998</v>
      </c>
      <c r="G3012" s="147">
        <f t="shared" si="152"/>
        <v>171539.09999999998</v>
      </c>
      <c r="H3012" s="147">
        <f t="shared" si="153"/>
        <v>0</v>
      </c>
      <c r="I3012" s="148">
        <f t="shared" si="154"/>
        <v>0</v>
      </c>
      <c r="J3012" s="207" t="s">
        <v>838</v>
      </c>
      <c r="K3012" s="146" t="s">
        <v>893</v>
      </c>
      <c r="L3012" s="146" t="s">
        <v>849</v>
      </c>
      <c r="M3012" s="266"/>
      <c r="N3012" s="272">
        <v>43504</v>
      </c>
      <c r="O3012" s="270" t="s">
        <v>3694</v>
      </c>
      <c r="P3012" s="272">
        <v>43830</v>
      </c>
      <c r="Q3012" s="270" t="s">
        <v>3680</v>
      </c>
      <c r="R3012" s="266"/>
    </row>
    <row r="3013" spans="1:18" s="34" customFormat="1" ht="60" hidden="1" customHeight="1" outlineLevel="2" x14ac:dyDescent="0.25">
      <c r="A3013" s="203">
        <v>205</v>
      </c>
      <c r="B3013" s="209" t="s">
        <v>633</v>
      </c>
      <c r="C3013" s="207" t="s">
        <v>482</v>
      </c>
      <c r="D3013" s="208">
        <v>9</v>
      </c>
      <c r="E3013" s="110" t="s">
        <v>4237</v>
      </c>
      <c r="F3013" s="147">
        <v>536268.6</v>
      </c>
      <c r="G3013" s="147">
        <f t="shared" si="152"/>
        <v>536268.6</v>
      </c>
      <c r="H3013" s="147">
        <f t="shared" si="153"/>
        <v>0</v>
      </c>
      <c r="I3013" s="148">
        <f t="shared" si="154"/>
        <v>0</v>
      </c>
      <c r="J3013" s="207" t="s">
        <v>838</v>
      </c>
      <c r="K3013" s="146" t="s">
        <v>893</v>
      </c>
      <c r="L3013" s="146" t="s">
        <v>849</v>
      </c>
      <c r="M3013" s="266"/>
      <c r="N3013" s="272">
        <v>43504</v>
      </c>
      <c r="O3013" s="270" t="s">
        <v>3694</v>
      </c>
      <c r="P3013" s="272">
        <v>43830</v>
      </c>
      <c r="Q3013" s="270" t="s">
        <v>3680</v>
      </c>
      <c r="R3013" s="266"/>
    </row>
    <row r="3014" spans="1:18" s="34" customFormat="1" ht="75" hidden="1" customHeight="1" outlineLevel="2" x14ac:dyDescent="0.25">
      <c r="A3014" s="203">
        <v>206</v>
      </c>
      <c r="B3014" s="209" t="s">
        <v>632</v>
      </c>
      <c r="C3014" s="207" t="s">
        <v>482</v>
      </c>
      <c r="D3014" s="208">
        <v>9</v>
      </c>
      <c r="E3014" s="110" t="s">
        <v>4237</v>
      </c>
      <c r="F3014" s="147">
        <v>595382.4</v>
      </c>
      <c r="G3014" s="147">
        <f t="shared" si="152"/>
        <v>595382.4</v>
      </c>
      <c r="H3014" s="147">
        <f t="shared" si="153"/>
        <v>0</v>
      </c>
      <c r="I3014" s="148">
        <f t="shared" si="154"/>
        <v>0</v>
      </c>
      <c r="J3014" s="207" t="s">
        <v>838</v>
      </c>
      <c r="K3014" s="146" t="s">
        <v>893</v>
      </c>
      <c r="L3014" s="146" t="s">
        <v>849</v>
      </c>
      <c r="M3014" s="266"/>
      <c r="N3014" s="272">
        <v>43504</v>
      </c>
      <c r="O3014" s="270" t="s">
        <v>3694</v>
      </c>
      <c r="P3014" s="272">
        <v>43830</v>
      </c>
      <c r="Q3014" s="270" t="s">
        <v>3680</v>
      </c>
      <c r="R3014" s="266"/>
    </row>
    <row r="3015" spans="1:18" s="34" customFormat="1" ht="60" hidden="1" customHeight="1" outlineLevel="2" x14ac:dyDescent="0.25">
      <c r="A3015" s="203">
        <v>207</v>
      </c>
      <c r="B3015" s="209" t="s">
        <v>631</v>
      </c>
      <c r="C3015" s="207" t="s">
        <v>482</v>
      </c>
      <c r="D3015" s="208">
        <v>6</v>
      </c>
      <c r="E3015" s="110" t="s">
        <v>4237</v>
      </c>
      <c r="F3015" s="147">
        <v>514863</v>
      </c>
      <c r="G3015" s="147">
        <f t="shared" si="152"/>
        <v>514863</v>
      </c>
      <c r="H3015" s="147">
        <f t="shared" si="153"/>
        <v>0</v>
      </c>
      <c r="I3015" s="148">
        <f t="shared" si="154"/>
        <v>0</v>
      </c>
      <c r="J3015" s="207" t="s">
        <v>838</v>
      </c>
      <c r="K3015" s="146" t="s">
        <v>893</v>
      </c>
      <c r="L3015" s="146" t="s">
        <v>849</v>
      </c>
      <c r="M3015" s="266"/>
      <c r="N3015" s="272">
        <v>43504</v>
      </c>
      <c r="O3015" s="270" t="s">
        <v>3694</v>
      </c>
      <c r="P3015" s="272">
        <v>43830</v>
      </c>
      <c r="Q3015" s="270" t="s">
        <v>3680</v>
      </c>
      <c r="R3015" s="266"/>
    </row>
    <row r="3016" spans="1:18" s="34" customFormat="1" ht="60" hidden="1" customHeight="1" outlineLevel="2" x14ac:dyDescent="0.25">
      <c r="A3016" s="203">
        <v>208</v>
      </c>
      <c r="B3016" s="209" t="s">
        <v>630</v>
      </c>
      <c r="C3016" s="207" t="s">
        <v>482</v>
      </c>
      <c r="D3016" s="208">
        <v>6</v>
      </c>
      <c r="E3016" s="110" t="s">
        <v>4237</v>
      </c>
      <c r="F3016" s="147">
        <v>470674.80000000005</v>
      </c>
      <c r="G3016" s="147">
        <f t="shared" si="152"/>
        <v>470674.80000000005</v>
      </c>
      <c r="H3016" s="147">
        <f t="shared" si="153"/>
        <v>0</v>
      </c>
      <c r="I3016" s="148">
        <f t="shared" si="154"/>
        <v>0</v>
      </c>
      <c r="J3016" s="207" t="s">
        <v>838</v>
      </c>
      <c r="K3016" s="146" t="s">
        <v>893</v>
      </c>
      <c r="L3016" s="146" t="s">
        <v>849</v>
      </c>
      <c r="M3016" s="266"/>
      <c r="N3016" s="272">
        <v>43504</v>
      </c>
      <c r="O3016" s="270" t="s">
        <v>3694</v>
      </c>
      <c r="P3016" s="272">
        <v>43830</v>
      </c>
      <c r="Q3016" s="270" t="s">
        <v>3680</v>
      </c>
      <c r="R3016" s="266"/>
    </row>
    <row r="3017" spans="1:18" s="34" customFormat="1" ht="60" hidden="1" customHeight="1" outlineLevel="2" x14ac:dyDescent="0.25">
      <c r="A3017" s="203">
        <v>209</v>
      </c>
      <c r="B3017" s="209" t="s">
        <v>629</v>
      </c>
      <c r="C3017" s="207" t="s">
        <v>482</v>
      </c>
      <c r="D3017" s="208">
        <v>15</v>
      </c>
      <c r="E3017" s="208" t="s">
        <v>618</v>
      </c>
      <c r="F3017" s="147">
        <v>246766.49999999997</v>
      </c>
      <c r="G3017" s="147">
        <f t="shared" si="152"/>
        <v>246766.49999999997</v>
      </c>
      <c r="H3017" s="147">
        <f t="shared" si="153"/>
        <v>0</v>
      </c>
      <c r="I3017" s="148">
        <f t="shared" si="154"/>
        <v>0</v>
      </c>
      <c r="J3017" s="207" t="s">
        <v>838</v>
      </c>
      <c r="K3017" s="146" t="s">
        <v>893</v>
      </c>
      <c r="L3017" s="146" t="s">
        <v>849</v>
      </c>
      <c r="M3017" s="266"/>
      <c r="N3017" s="272">
        <v>43504</v>
      </c>
      <c r="O3017" s="270" t="s">
        <v>3694</v>
      </c>
      <c r="P3017" s="272">
        <v>43830</v>
      </c>
      <c r="Q3017" s="270" t="s">
        <v>3680</v>
      </c>
      <c r="R3017" s="266"/>
    </row>
    <row r="3018" spans="1:18" s="34" customFormat="1" ht="60" hidden="1" customHeight="1" outlineLevel="2" x14ac:dyDescent="0.25">
      <c r="A3018" s="203">
        <v>210</v>
      </c>
      <c r="B3018" s="209" t="s">
        <v>628</v>
      </c>
      <c r="C3018" s="207" t="s">
        <v>482</v>
      </c>
      <c r="D3018" s="208">
        <v>15</v>
      </c>
      <c r="E3018" s="208" t="s">
        <v>618</v>
      </c>
      <c r="F3018" s="147">
        <v>306045</v>
      </c>
      <c r="G3018" s="147">
        <f t="shared" si="152"/>
        <v>306045</v>
      </c>
      <c r="H3018" s="147">
        <f t="shared" si="153"/>
        <v>0</v>
      </c>
      <c r="I3018" s="148">
        <f t="shared" si="154"/>
        <v>0</v>
      </c>
      <c r="J3018" s="207" t="s">
        <v>838</v>
      </c>
      <c r="K3018" s="146" t="s">
        <v>893</v>
      </c>
      <c r="L3018" s="146" t="s">
        <v>849</v>
      </c>
      <c r="M3018" s="266"/>
      <c r="N3018" s="272">
        <v>43504</v>
      </c>
      <c r="O3018" s="270" t="s">
        <v>3694</v>
      </c>
      <c r="P3018" s="272">
        <v>43830</v>
      </c>
      <c r="Q3018" s="270" t="s">
        <v>3680</v>
      </c>
      <c r="R3018" s="266"/>
    </row>
    <row r="3019" spans="1:18" s="34" customFormat="1" ht="60" hidden="1" customHeight="1" outlineLevel="2" x14ac:dyDescent="0.25">
      <c r="A3019" s="203">
        <v>211</v>
      </c>
      <c r="B3019" s="209" t="s">
        <v>627</v>
      </c>
      <c r="C3019" s="207" t="s">
        <v>482</v>
      </c>
      <c r="D3019" s="208">
        <v>15</v>
      </c>
      <c r="E3019" s="208" t="s">
        <v>618</v>
      </c>
      <c r="F3019" s="147">
        <v>264807</v>
      </c>
      <c r="G3019" s="147">
        <f t="shared" si="152"/>
        <v>264807</v>
      </c>
      <c r="H3019" s="147">
        <f t="shared" si="153"/>
        <v>0</v>
      </c>
      <c r="I3019" s="148">
        <f t="shared" si="154"/>
        <v>0</v>
      </c>
      <c r="J3019" s="207" t="s">
        <v>838</v>
      </c>
      <c r="K3019" s="146" t="s">
        <v>893</v>
      </c>
      <c r="L3019" s="146" t="s">
        <v>849</v>
      </c>
      <c r="M3019" s="266"/>
      <c r="N3019" s="272">
        <v>43504</v>
      </c>
      <c r="O3019" s="270" t="s">
        <v>3694</v>
      </c>
      <c r="P3019" s="272">
        <v>43830</v>
      </c>
      <c r="Q3019" s="270" t="s">
        <v>3680</v>
      </c>
      <c r="R3019" s="266"/>
    </row>
    <row r="3020" spans="1:18" s="34" customFormat="1" ht="60" hidden="1" customHeight="1" outlineLevel="2" x14ac:dyDescent="0.25">
      <c r="A3020" s="203">
        <v>212</v>
      </c>
      <c r="B3020" s="209" t="s">
        <v>626</v>
      </c>
      <c r="C3020" s="207" t="s">
        <v>482</v>
      </c>
      <c r="D3020" s="208">
        <v>15</v>
      </c>
      <c r="E3020" s="208" t="s">
        <v>618</v>
      </c>
      <c r="F3020" s="147">
        <v>136768.5</v>
      </c>
      <c r="G3020" s="147">
        <f t="shared" si="152"/>
        <v>136768.5</v>
      </c>
      <c r="H3020" s="147">
        <f t="shared" si="153"/>
        <v>0</v>
      </c>
      <c r="I3020" s="148">
        <f t="shared" si="154"/>
        <v>0</v>
      </c>
      <c r="J3020" s="207" t="s">
        <v>838</v>
      </c>
      <c r="K3020" s="146" t="s">
        <v>893</v>
      </c>
      <c r="L3020" s="146" t="s">
        <v>849</v>
      </c>
      <c r="M3020" s="266"/>
      <c r="N3020" s="272">
        <v>43504</v>
      </c>
      <c r="O3020" s="270" t="s">
        <v>3694</v>
      </c>
      <c r="P3020" s="272">
        <v>43830</v>
      </c>
      <c r="Q3020" s="270" t="s">
        <v>3680</v>
      </c>
      <c r="R3020" s="266"/>
    </row>
    <row r="3021" spans="1:18" s="34" customFormat="1" ht="60" hidden="1" customHeight="1" outlineLevel="2" x14ac:dyDescent="0.25">
      <c r="A3021" s="203">
        <v>213</v>
      </c>
      <c r="B3021" s="209" t="s">
        <v>625</v>
      </c>
      <c r="C3021" s="207" t="s">
        <v>482</v>
      </c>
      <c r="D3021" s="208">
        <v>20</v>
      </c>
      <c r="E3021" s="208" t="s">
        <v>618</v>
      </c>
      <c r="F3021" s="147">
        <v>396828</v>
      </c>
      <c r="G3021" s="147">
        <f t="shared" si="152"/>
        <v>396828</v>
      </c>
      <c r="H3021" s="147">
        <f t="shared" si="153"/>
        <v>0</v>
      </c>
      <c r="I3021" s="148">
        <f t="shared" si="154"/>
        <v>0</v>
      </c>
      <c r="J3021" s="207" t="s">
        <v>838</v>
      </c>
      <c r="K3021" s="146" t="s">
        <v>893</v>
      </c>
      <c r="L3021" s="146" t="s">
        <v>849</v>
      </c>
      <c r="M3021" s="266"/>
      <c r="N3021" s="272">
        <v>43504</v>
      </c>
      <c r="O3021" s="270" t="s">
        <v>3694</v>
      </c>
      <c r="P3021" s="272">
        <v>43830</v>
      </c>
      <c r="Q3021" s="270" t="s">
        <v>3680</v>
      </c>
      <c r="R3021" s="266"/>
    </row>
    <row r="3022" spans="1:18" s="34" customFormat="1" ht="60" hidden="1" customHeight="1" outlineLevel="2" x14ac:dyDescent="0.25">
      <c r="A3022" s="203">
        <v>214</v>
      </c>
      <c r="B3022" s="209" t="s">
        <v>624</v>
      </c>
      <c r="C3022" s="207" t="s">
        <v>482</v>
      </c>
      <c r="D3022" s="208">
        <v>25</v>
      </c>
      <c r="E3022" s="208" t="s">
        <v>618</v>
      </c>
      <c r="F3022" s="147">
        <v>677610</v>
      </c>
      <c r="G3022" s="147">
        <f t="shared" si="152"/>
        <v>677610</v>
      </c>
      <c r="H3022" s="147">
        <f t="shared" si="153"/>
        <v>0</v>
      </c>
      <c r="I3022" s="148">
        <f t="shared" si="154"/>
        <v>0</v>
      </c>
      <c r="J3022" s="207" t="s">
        <v>838</v>
      </c>
      <c r="K3022" s="146" t="s">
        <v>893</v>
      </c>
      <c r="L3022" s="146" t="s">
        <v>849</v>
      </c>
      <c r="M3022" s="266"/>
      <c r="N3022" s="272">
        <v>43504</v>
      </c>
      <c r="O3022" s="270" t="s">
        <v>3694</v>
      </c>
      <c r="P3022" s="272">
        <v>43830</v>
      </c>
      <c r="Q3022" s="270" t="s">
        <v>3680</v>
      </c>
      <c r="R3022" s="266"/>
    </row>
    <row r="3023" spans="1:18" s="34" customFormat="1" ht="60" hidden="1" customHeight="1" outlineLevel="2" x14ac:dyDescent="0.25">
      <c r="A3023" s="203">
        <v>215</v>
      </c>
      <c r="B3023" s="209" t="s">
        <v>623</v>
      </c>
      <c r="C3023" s="207" t="s">
        <v>482</v>
      </c>
      <c r="D3023" s="208">
        <v>12</v>
      </c>
      <c r="E3023" s="208" t="s">
        <v>618</v>
      </c>
      <c r="F3023" s="147">
        <v>219207.59999999998</v>
      </c>
      <c r="G3023" s="147">
        <f t="shared" si="152"/>
        <v>219207.59999999998</v>
      </c>
      <c r="H3023" s="147">
        <f t="shared" si="153"/>
        <v>0</v>
      </c>
      <c r="I3023" s="148">
        <f t="shared" si="154"/>
        <v>0</v>
      </c>
      <c r="J3023" s="207" t="s">
        <v>838</v>
      </c>
      <c r="K3023" s="146" t="s">
        <v>893</v>
      </c>
      <c r="L3023" s="146" t="s">
        <v>849</v>
      </c>
      <c r="M3023" s="266"/>
      <c r="N3023" s="272">
        <v>43504</v>
      </c>
      <c r="O3023" s="270" t="s">
        <v>3694</v>
      </c>
      <c r="P3023" s="272">
        <v>43830</v>
      </c>
      <c r="Q3023" s="270" t="s">
        <v>3680</v>
      </c>
      <c r="R3023" s="266"/>
    </row>
    <row r="3024" spans="1:18" s="34" customFormat="1" ht="60" hidden="1" customHeight="1" outlineLevel="2" x14ac:dyDescent="0.25">
      <c r="A3024" s="203">
        <v>216</v>
      </c>
      <c r="B3024" s="209" t="s">
        <v>622</v>
      </c>
      <c r="C3024" s="207" t="s">
        <v>482</v>
      </c>
      <c r="D3024" s="208">
        <v>15</v>
      </c>
      <c r="E3024" s="208" t="s">
        <v>618</v>
      </c>
      <c r="F3024" s="147">
        <v>456718.5</v>
      </c>
      <c r="G3024" s="147">
        <f t="shared" si="152"/>
        <v>456718.5</v>
      </c>
      <c r="H3024" s="147">
        <f t="shared" si="153"/>
        <v>0</v>
      </c>
      <c r="I3024" s="148">
        <f t="shared" si="154"/>
        <v>0</v>
      </c>
      <c r="J3024" s="207" t="s">
        <v>838</v>
      </c>
      <c r="K3024" s="146" t="s">
        <v>893</v>
      </c>
      <c r="L3024" s="146" t="s">
        <v>849</v>
      </c>
      <c r="M3024" s="266"/>
      <c r="N3024" s="272">
        <v>43504</v>
      </c>
      <c r="O3024" s="270" t="s">
        <v>3694</v>
      </c>
      <c r="P3024" s="272">
        <v>43830</v>
      </c>
      <c r="Q3024" s="270" t="s">
        <v>3680</v>
      </c>
      <c r="R3024" s="266"/>
    </row>
    <row r="3025" spans="1:18" s="34" customFormat="1" ht="60" hidden="1" customHeight="1" outlineLevel="2" x14ac:dyDescent="0.25">
      <c r="A3025" s="203">
        <v>217</v>
      </c>
      <c r="B3025" s="209" t="s">
        <v>621</v>
      </c>
      <c r="C3025" s="207" t="s">
        <v>482</v>
      </c>
      <c r="D3025" s="208">
        <v>20</v>
      </c>
      <c r="E3025" s="208" t="s">
        <v>618</v>
      </c>
      <c r="F3025" s="147">
        <v>184860</v>
      </c>
      <c r="G3025" s="147">
        <f t="shared" si="152"/>
        <v>184860</v>
      </c>
      <c r="H3025" s="147">
        <f t="shared" si="153"/>
        <v>0</v>
      </c>
      <c r="I3025" s="148">
        <f t="shared" si="154"/>
        <v>0</v>
      </c>
      <c r="J3025" s="207" t="s">
        <v>838</v>
      </c>
      <c r="K3025" s="146" t="s">
        <v>893</v>
      </c>
      <c r="L3025" s="146" t="s">
        <v>849</v>
      </c>
      <c r="M3025" s="266"/>
      <c r="N3025" s="272">
        <v>43504</v>
      </c>
      <c r="O3025" s="270" t="s">
        <v>3694</v>
      </c>
      <c r="P3025" s="272">
        <v>43830</v>
      </c>
      <c r="Q3025" s="270" t="s">
        <v>3680</v>
      </c>
      <c r="R3025" s="266"/>
    </row>
    <row r="3026" spans="1:18" s="34" customFormat="1" ht="60" hidden="1" customHeight="1" outlineLevel="2" x14ac:dyDescent="0.25">
      <c r="A3026" s="203">
        <v>218</v>
      </c>
      <c r="B3026" s="209" t="s">
        <v>620</v>
      </c>
      <c r="C3026" s="207" t="s">
        <v>482</v>
      </c>
      <c r="D3026" s="208">
        <v>15</v>
      </c>
      <c r="E3026" s="208" t="s">
        <v>618</v>
      </c>
      <c r="F3026" s="147">
        <v>383764.5</v>
      </c>
      <c r="G3026" s="147">
        <f t="shared" si="152"/>
        <v>383764.5</v>
      </c>
      <c r="H3026" s="147">
        <f t="shared" si="153"/>
        <v>0</v>
      </c>
      <c r="I3026" s="148">
        <f t="shared" si="154"/>
        <v>0</v>
      </c>
      <c r="J3026" s="207" t="s">
        <v>838</v>
      </c>
      <c r="K3026" s="146" t="s">
        <v>893</v>
      </c>
      <c r="L3026" s="146" t="s">
        <v>849</v>
      </c>
      <c r="M3026" s="266"/>
      <c r="N3026" s="272">
        <v>43504</v>
      </c>
      <c r="O3026" s="270" t="s">
        <v>3694</v>
      </c>
      <c r="P3026" s="272">
        <v>43830</v>
      </c>
      <c r="Q3026" s="270" t="s">
        <v>3680</v>
      </c>
      <c r="R3026" s="266"/>
    </row>
    <row r="3027" spans="1:18" s="34" customFormat="1" ht="60" hidden="1" customHeight="1" outlineLevel="2" x14ac:dyDescent="0.25">
      <c r="A3027" s="203">
        <v>219</v>
      </c>
      <c r="B3027" s="209" t="s">
        <v>619</v>
      </c>
      <c r="C3027" s="207" t="s">
        <v>482</v>
      </c>
      <c r="D3027" s="208">
        <v>30</v>
      </c>
      <c r="E3027" s="208" t="s">
        <v>618</v>
      </c>
      <c r="F3027" s="147">
        <v>3517182</v>
      </c>
      <c r="G3027" s="147">
        <f t="shared" si="152"/>
        <v>3517182</v>
      </c>
      <c r="H3027" s="147">
        <f t="shared" si="153"/>
        <v>0</v>
      </c>
      <c r="I3027" s="148">
        <f t="shared" si="154"/>
        <v>0</v>
      </c>
      <c r="J3027" s="207" t="s">
        <v>838</v>
      </c>
      <c r="K3027" s="146" t="s">
        <v>893</v>
      </c>
      <c r="L3027" s="146" t="s">
        <v>849</v>
      </c>
      <c r="M3027" s="266"/>
      <c r="N3027" s="272">
        <v>43504</v>
      </c>
      <c r="O3027" s="270" t="s">
        <v>3694</v>
      </c>
      <c r="P3027" s="272">
        <v>43830</v>
      </c>
      <c r="Q3027" s="270" t="s">
        <v>3680</v>
      </c>
      <c r="R3027" s="266"/>
    </row>
    <row r="3028" spans="1:18" s="34" customFormat="1" ht="60" hidden="1" customHeight="1" outlineLevel="2" x14ac:dyDescent="0.25">
      <c r="A3028" s="203">
        <v>220</v>
      </c>
      <c r="B3028" s="209" t="s">
        <v>617</v>
      </c>
      <c r="C3028" s="207" t="s">
        <v>482</v>
      </c>
      <c r="D3028" s="208">
        <v>40</v>
      </c>
      <c r="E3028" s="110" t="s">
        <v>4234</v>
      </c>
      <c r="F3028" s="147">
        <v>239978.57142857136</v>
      </c>
      <c r="G3028" s="147">
        <f t="shared" si="152"/>
        <v>239978.57142857136</v>
      </c>
      <c r="H3028" s="147">
        <f t="shared" si="153"/>
        <v>0</v>
      </c>
      <c r="I3028" s="148">
        <f t="shared" si="154"/>
        <v>0</v>
      </c>
      <c r="J3028" s="207" t="s">
        <v>838</v>
      </c>
      <c r="K3028" s="146" t="s">
        <v>893</v>
      </c>
      <c r="L3028" s="146" t="s">
        <v>849</v>
      </c>
      <c r="M3028" s="266"/>
      <c r="N3028" s="272">
        <v>43504</v>
      </c>
      <c r="O3028" s="270" t="s">
        <v>3694</v>
      </c>
      <c r="P3028" s="272">
        <v>43830</v>
      </c>
      <c r="Q3028" s="270" t="s">
        <v>3680</v>
      </c>
      <c r="R3028" s="266"/>
    </row>
    <row r="3029" spans="1:18" s="34" customFormat="1" ht="60" hidden="1" customHeight="1" outlineLevel="2" x14ac:dyDescent="0.25">
      <c r="A3029" s="203">
        <v>221</v>
      </c>
      <c r="B3029" s="209" t="s">
        <v>616</v>
      </c>
      <c r="C3029" s="207" t="s">
        <v>482</v>
      </c>
      <c r="D3029" s="208">
        <v>1</v>
      </c>
      <c r="E3029" s="110" t="s">
        <v>4234</v>
      </c>
      <c r="F3029" s="147">
        <v>10303.200000000001</v>
      </c>
      <c r="G3029" s="147">
        <f t="shared" si="152"/>
        <v>10303.200000000001</v>
      </c>
      <c r="H3029" s="147">
        <f t="shared" si="153"/>
        <v>0</v>
      </c>
      <c r="I3029" s="148">
        <f t="shared" si="154"/>
        <v>0</v>
      </c>
      <c r="J3029" s="207" t="s">
        <v>838</v>
      </c>
      <c r="K3029" s="146" t="s">
        <v>893</v>
      </c>
      <c r="L3029" s="146" t="s">
        <v>849</v>
      </c>
      <c r="M3029" s="266"/>
      <c r="N3029" s="272">
        <v>43504</v>
      </c>
      <c r="O3029" s="270" t="s">
        <v>3694</v>
      </c>
      <c r="P3029" s="272">
        <v>43830</v>
      </c>
      <c r="Q3029" s="270" t="s">
        <v>3680</v>
      </c>
      <c r="R3029" s="266"/>
    </row>
    <row r="3030" spans="1:18" s="34" customFormat="1" ht="60" hidden="1" customHeight="1" outlineLevel="2" x14ac:dyDescent="0.25">
      <c r="A3030" s="203">
        <v>222</v>
      </c>
      <c r="B3030" s="209" t="s">
        <v>615</v>
      </c>
      <c r="C3030" s="207" t="s">
        <v>482</v>
      </c>
      <c r="D3030" s="208">
        <v>25</v>
      </c>
      <c r="E3030" s="110" t="s">
        <v>4234</v>
      </c>
      <c r="F3030" s="147">
        <v>960682.50000000012</v>
      </c>
      <c r="G3030" s="147">
        <f t="shared" si="152"/>
        <v>960682.50000000012</v>
      </c>
      <c r="H3030" s="147">
        <f t="shared" si="153"/>
        <v>0</v>
      </c>
      <c r="I3030" s="148">
        <f t="shared" si="154"/>
        <v>0</v>
      </c>
      <c r="J3030" s="207" t="s">
        <v>838</v>
      </c>
      <c r="K3030" s="146" t="s">
        <v>893</v>
      </c>
      <c r="L3030" s="146" t="s">
        <v>849</v>
      </c>
      <c r="M3030" s="266"/>
      <c r="N3030" s="272">
        <v>43504</v>
      </c>
      <c r="O3030" s="270" t="s">
        <v>3694</v>
      </c>
      <c r="P3030" s="272">
        <v>43830</v>
      </c>
      <c r="Q3030" s="270" t="s">
        <v>3680</v>
      </c>
      <c r="R3030" s="266"/>
    </row>
    <row r="3031" spans="1:18" s="34" customFormat="1" ht="60" hidden="1" customHeight="1" outlineLevel="2" x14ac:dyDescent="0.25">
      <c r="A3031" s="203">
        <v>223</v>
      </c>
      <c r="B3031" s="209" t="s">
        <v>614</v>
      </c>
      <c r="C3031" s="207" t="s">
        <v>482</v>
      </c>
      <c r="D3031" s="208">
        <v>1</v>
      </c>
      <c r="E3031" s="110" t="s">
        <v>4234</v>
      </c>
      <c r="F3031" s="147">
        <v>17538.75</v>
      </c>
      <c r="G3031" s="147">
        <f t="shared" si="152"/>
        <v>17538.75</v>
      </c>
      <c r="H3031" s="147">
        <f t="shared" si="153"/>
        <v>0</v>
      </c>
      <c r="I3031" s="148">
        <f t="shared" si="154"/>
        <v>0</v>
      </c>
      <c r="J3031" s="207" t="s">
        <v>838</v>
      </c>
      <c r="K3031" s="146" t="s">
        <v>893</v>
      </c>
      <c r="L3031" s="146" t="s">
        <v>849</v>
      </c>
      <c r="M3031" s="266"/>
      <c r="N3031" s="272">
        <v>43504</v>
      </c>
      <c r="O3031" s="270" t="s">
        <v>3694</v>
      </c>
      <c r="P3031" s="272">
        <v>43830</v>
      </c>
      <c r="Q3031" s="270" t="s">
        <v>3680</v>
      </c>
      <c r="R3031" s="266"/>
    </row>
    <row r="3032" spans="1:18" s="34" customFormat="1" ht="60" hidden="1" customHeight="1" outlineLevel="2" x14ac:dyDescent="0.25">
      <c r="A3032" s="203">
        <v>224</v>
      </c>
      <c r="B3032" s="209" t="s">
        <v>613</v>
      </c>
      <c r="C3032" s="207" t="s">
        <v>482</v>
      </c>
      <c r="D3032" s="208">
        <v>35</v>
      </c>
      <c r="E3032" s="110" t="s">
        <v>4234</v>
      </c>
      <c r="F3032" s="147">
        <v>1712025</v>
      </c>
      <c r="G3032" s="147">
        <f t="shared" si="152"/>
        <v>1712025</v>
      </c>
      <c r="H3032" s="147">
        <f t="shared" si="153"/>
        <v>0</v>
      </c>
      <c r="I3032" s="148">
        <f t="shared" si="154"/>
        <v>0</v>
      </c>
      <c r="J3032" s="207" t="s">
        <v>838</v>
      </c>
      <c r="K3032" s="146" t="s">
        <v>893</v>
      </c>
      <c r="L3032" s="146" t="s">
        <v>849</v>
      </c>
      <c r="M3032" s="266"/>
      <c r="N3032" s="272">
        <v>43504</v>
      </c>
      <c r="O3032" s="270" t="s">
        <v>3694</v>
      </c>
      <c r="P3032" s="272">
        <v>43830</v>
      </c>
      <c r="Q3032" s="270" t="s">
        <v>3680</v>
      </c>
      <c r="R3032" s="266"/>
    </row>
    <row r="3033" spans="1:18" s="34" customFormat="1" ht="60" hidden="1" customHeight="1" outlineLevel="2" x14ac:dyDescent="0.25">
      <c r="A3033" s="203">
        <v>225</v>
      </c>
      <c r="B3033" s="209" t="s">
        <v>612</v>
      </c>
      <c r="C3033" s="207" t="s">
        <v>482</v>
      </c>
      <c r="D3033" s="208">
        <v>22</v>
      </c>
      <c r="E3033" s="110" t="s">
        <v>4237</v>
      </c>
      <c r="F3033" s="147">
        <v>1691157.6</v>
      </c>
      <c r="G3033" s="147">
        <f t="shared" si="152"/>
        <v>1691157.6</v>
      </c>
      <c r="H3033" s="147">
        <f t="shared" si="153"/>
        <v>0</v>
      </c>
      <c r="I3033" s="148">
        <f t="shared" si="154"/>
        <v>0</v>
      </c>
      <c r="J3033" s="207" t="s">
        <v>838</v>
      </c>
      <c r="K3033" s="146" t="s">
        <v>893</v>
      </c>
      <c r="L3033" s="146" t="s">
        <v>849</v>
      </c>
      <c r="M3033" s="266"/>
      <c r="N3033" s="272">
        <v>43504</v>
      </c>
      <c r="O3033" s="270" t="s">
        <v>3694</v>
      </c>
      <c r="P3033" s="272">
        <v>43830</v>
      </c>
      <c r="Q3033" s="270" t="s">
        <v>3680</v>
      </c>
      <c r="R3033" s="266"/>
    </row>
    <row r="3034" spans="1:18" s="34" customFormat="1" ht="60" hidden="1" customHeight="1" outlineLevel="2" x14ac:dyDescent="0.25">
      <c r="A3034" s="203">
        <v>226</v>
      </c>
      <c r="B3034" s="209" t="s">
        <v>611</v>
      </c>
      <c r="C3034" s="207" t="s">
        <v>482</v>
      </c>
      <c r="D3034" s="208">
        <v>55</v>
      </c>
      <c r="E3034" s="110" t="s">
        <v>4237</v>
      </c>
      <c r="F3034" s="147">
        <v>3658346.9999999995</v>
      </c>
      <c r="G3034" s="147">
        <f t="shared" si="152"/>
        <v>3658346.9999999995</v>
      </c>
      <c r="H3034" s="147">
        <f t="shared" si="153"/>
        <v>0</v>
      </c>
      <c r="I3034" s="148">
        <f t="shared" si="154"/>
        <v>0</v>
      </c>
      <c r="J3034" s="207" t="s">
        <v>838</v>
      </c>
      <c r="K3034" s="146" t="s">
        <v>893</v>
      </c>
      <c r="L3034" s="146" t="s">
        <v>849</v>
      </c>
      <c r="M3034" s="266"/>
      <c r="N3034" s="272">
        <v>43504</v>
      </c>
      <c r="O3034" s="270" t="s">
        <v>3694</v>
      </c>
      <c r="P3034" s="272">
        <v>43830</v>
      </c>
      <c r="Q3034" s="270" t="s">
        <v>3680</v>
      </c>
      <c r="R3034" s="266"/>
    </row>
    <row r="3035" spans="1:18" s="34" customFormat="1" ht="60" hidden="1" customHeight="1" outlineLevel="2" x14ac:dyDescent="0.25">
      <c r="A3035" s="203">
        <v>227</v>
      </c>
      <c r="B3035" s="209" t="s">
        <v>610</v>
      </c>
      <c r="C3035" s="207" t="s">
        <v>482</v>
      </c>
      <c r="D3035" s="208">
        <v>6</v>
      </c>
      <c r="E3035" s="110" t="s">
        <v>4237</v>
      </c>
      <c r="F3035" s="147">
        <v>2711826</v>
      </c>
      <c r="G3035" s="147">
        <f t="shared" si="152"/>
        <v>2711826</v>
      </c>
      <c r="H3035" s="147">
        <f t="shared" si="153"/>
        <v>0</v>
      </c>
      <c r="I3035" s="148">
        <f t="shared" si="154"/>
        <v>0</v>
      </c>
      <c r="J3035" s="207" t="s">
        <v>838</v>
      </c>
      <c r="K3035" s="146" t="s">
        <v>893</v>
      </c>
      <c r="L3035" s="146" t="s">
        <v>849</v>
      </c>
      <c r="M3035" s="266"/>
      <c r="N3035" s="272">
        <v>43504</v>
      </c>
      <c r="O3035" s="270" t="s">
        <v>3694</v>
      </c>
      <c r="P3035" s="272">
        <v>43830</v>
      </c>
      <c r="Q3035" s="270" t="s">
        <v>3680</v>
      </c>
      <c r="R3035" s="266"/>
    </row>
    <row r="3036" spans="1:18" s="34" customFormat="1" ht="60" hidden="1" customHeight="1" outlineLevel="2" x14ac:dyDescent="0.25">
      <c r="A3036" s="203">
        <v>228</v>
      </c>
      <c r="B3036" s="209" t="s">
        <v>609</v>
      </c>
      <c r="C3036" s="207" t="s">
        <v>482</v>
      </c>
      <c r="D3036" s="208">
        <v>31</v>
      </c>
      <c r="E3036" s="110" t="s">
        <v>4237</v>
      </c>
      <c r="F3036" s="147">
        <v>2861284.5</v>
      </c>
      <c r="G3036" s="147">
        <f t="shared" si="152"/>
        <v>2861284.5</v>
      </c>
      <c r="H3036" s="147">
        <f t="shared" si="153"/>
        <v>0</v>
      </c>
      <c r="I3036" s="148">
        <f t="shared" si="154"/>
        <v>0</v>
      </c>
      <c r="J3036" s="207" t="s">
        <v>838</v>
      </c>
      <c r="K3036" s="146" t="s">
        <v>893</v>
      </c>
      <c r="L3036" s="146" t="s">
        <v>849</v>
      </c>
      <c r="M3036" s="266"/>
      <c r="N3036" s="272">
        <v>43504</v>
      </c>
      <c r="O3036" s="270" t="s">
        <v>3694</v>
      </c>
      <c r="P3036" s="272">
        <v>43830</v>
      </c>
      <c r="Q3036" s="270" t="s">
        <v>3680</v>
      </c>
      <c r="R3036" s="266"/>
    </row>
    <row r="3037" spans="1:18" s="34" customFormat="1" ht="60" hidden="1" customHeight="1" outlineLevel="2" x14ac:dyDescent="0.25">
      <c r="A3037" s="203">
        <v>229</v>
      </c>
      <c r="B3037" s="209" t="s">
        <v>608</v>
      </c>
      <c r="C3037" s="207" t="s">
        <v>482</v>
      </c>
      <c r="D3037" s="208">
        <v>50</v>
      </c>
      <c r="E3037" s="110" t="s">
        <v>4237</v>
      </c>
      <c r="F3037" s="147">
        <v>5782500</v>
      </c>
      <c r="G3037" s="147">
        <f t="shared" si="152"/>
        <v>5782500</v>
      </c>
      <c r="H3037" s="147">
        <f t="shared" si="153"/>
        <v>0</v>
      </c>
      <c r="I3037" s="148">
        <f t="shared" si="154"/>
        <v>0</v>
      </c>
      <c r="J3037" s="207" t="s">
        <v>838</v>
      </c>
      <c r="K3037" s="146" t="s">
        <v>893</v>
      </c>
      <c r="L3037" s="146" t="s">
        <v>849</v>
      </c>
      <c r="M3037" s="266"/>
      <c r="N3037" s="272">
        <v>43504</v>
      </c>
      <c r="O3037" s="270" t="s">
        <v>3694</v>
      </c>
      <c r="P3037" s="272">
        <v>43830</v>
      </c>
      <c r="Q3037" s="270" t="s">
        <v>3680</v>
      </c>
      <c r="R3037" s="266"/>
    </row>
    <row r="3038" spans="1:18" s="34" customFormat="1" ht="60" hidden="1" customHeight="1" outlineLevel="2" x14ac:dyDescent="0.25">
      <c r="A3038" s="203">
        <v>230</v>
      </c>
      <c r="B3038" s="209" t="s">
        <v>607</v>
      </c>
      <c r="C3038" s="207" t="s">
        <v>482</v>
      </c>
      <c r="D3038" s="208">
        <v>3</v>
      </c>
      <c r="E3038" s="110" t="s">
        <v>4237</v>
      </c>
      <c r="F3038" s="147">
        <v>184869</v>
      </c>
      <c r="G3038" s="147">
        <f t="shared" si="152"/>
        <v>184869</v>
      </c>
      <c r="H3038" s="147">
        <f t="shared" si="153"/>
        <v>0</v>
      </c>
      <c r="I3038" s="148">
        <f t="shared" si="154"/>
        <v>0</v>
      </c>
      <c r="J3038" s="207" t="s">
        <v>838</v>
      </c>
      <c r="K3038" s="146" t="s">
        <v>893</v>
      </c>
      <c r="L3038" s="146" t="s">
        <v>849</v>
      </c>
      <c r="M3038" s="266"/>
      <c r="N3038" s="272">
        <v>43504</v>
      </c>
      <c r="O3038" s="270" t="s">
        <v>3694</v>
      </c>
      <c r="P3038" s="272">
        <v>43830</v>
      </c>
      <c r="Q3038" s="270" t="s">
        <v>3680</v>
      </c>
      <c r="R3038" s="266"/>
    </row>
    <row r="3039" spans="1:18" s="34" customFormat="1" ht="60" hidden="1" customHeight="1" outlineLevel="2" x14ac:dyDescent="0.25">
      <c r="A3039" s="203">
        <v>231</v>
      </c>
      <c r="B3039" s="209" t="s">
        <v>606</v>
      </c>
      <c r="C3039" s="207" t="s">
        <v>482</v>
      </c>
      <c r="D3039" s="208">
        <v>3</v>
      </c>
      <c r="E3039" s="110" t="s">
        <v>4237</v>
      </c>
      <c r="F3039" s="147">
        <v>184869</v>
      </c>
      <c r="G3039" s="147">
        <f t="shared" si="152"/>
        <v>184869</v>
      </c>
      <c r="H3039" s="147">
        <f t="shared" si="153"/>
        <v>0</v>
      </c>
      <c r="I3039" s="148">
        <f t="shared" si="154"/>
        <v>0</v>
      </c>
      <c r="J3039" s="207" t="s">
        <v>838</v>
      </c>
      <c r="K3039" s="146" t="s">
        <v>893</v>
      </c>
      <c r="L3039" s="146" t="s">
        <v>849</v>
      </c>
      <c r="M3039" s="266"/>
      <c r="N3039" s="272">
        <v>43504</v>
      </c>
      <c r="O3039" s="270" t="s">
        <v>3694</v>
      </c>
      <c r="P3039" s="272">
        <v>43830</v>
      </c>
      <c r="Q3039" s="270" t="s">
        <v>3680</v>
      </c>
      <c r="R3039" s="266"/>
    </row>
    <row r="3040" spans="1:18" s="34" customFormat="1" ht="60" hidden="1" customHeight="1" outlineLevel="2" x14ac:dyDescent="0.25">
      <c r="A3040" s="203">
        <v>232</v>
      </c>
      <c r="B3040" s="209" t="s">
        <v>605</v>
      </c>
      <c r="C3040" s="207" t="s">
        <v>482</v>
      </c>
      <c r="D3040" s="208">
        <v>13</v>
      </c>
      <c r="E3040" s="110" t="s">
        <v>4237</v>
      </c>
      <c r="F3040" s="147">
        <v>1486332.9000000001</v>
      </c>
      <c r="G3040" s="147">
        <f t="shared" si="152"/>
        <v>1486332.9000000001</v>
      </c>
      <c r="H3040" s="147">
        <f t="shared" si="153"/>
        <v>0</v>
      </c>
      <c r="I3040" s="148">
        <f t="shared" si="154"/>
        <v>0</v>
      </c>
      <c r="J3040" s="207" t="s">
        <v>838</v>
      </c>
      <c r="K3040" s="146" t="s">
        <v>893</v>
      </c>
      <c r="L3040" s="146" t="s">
        <v>849</v>
      </c>
      <c r="M3040" s="266"/>
      <c r="N3040" s="272">
        <v>43504</v>
      </c>
      <c r="O3040" s="270" t="s">
        <v>3694</v>
      </c>
      <c r="P3040" s="272">
        <v>43830</v>
      </c>
      <c r="Q3040" s="270" t="s">
        <v>3680</v>
      </c>
      <c r="R3040" s="266"/>
    </row>
    <row r="3041" spans="1:18" s="34" customFormat="1" ht="60" hidden="1" customHeight="1" outlineLevel="2" x14ac:dyDescent="0.25">
      <c r="A3041" s="203">
        <v>233</v>
      </c>
      <c r="B3041" s="209" t="s">
        <v>604</v>
      </c>
      <c r="C3041" s="207" t="s">
        <v>482</v>
      </c>
      <c r="D3041" s="208">
        <v>72</v>
      </c>
      <c r="E3041" s="110" t="s">
        <v>4237</v>
      </c>
      <c r="F3041" s="147">
        <v>4044038.4</v>
      </c>
      <c r="G3041" s="147">
        <f t="shared" si="152"/>
        <v>4044038.4</v>
      </c>
      <c r="H3041" s="147">
        <f t="shared" si="153"/>
        <v>0</v>
      </c>
      <c r="I3041" s="148">
        <f t="shared" si="154"/>
        <v>0</v>
      </c>
      <c r="J3041" s="207" t="s">
        <v>838</v>
      </c>
      <c r="K3041" s="146" t="s">
        <v>893</v>
      </c>
      <c r="L3041" s="146" t="s">
        <v>849</v>
      </c>
      <c r="M3041" s="266"/>
      <c r="N3041" s="272">
        <v>43504</v>
      </c>
      <c r="O3041" s="270" t="s">
        <v>3694</v>
      </c>
      <c r="P3041" s="272">
        <v>43830</v>
      </c>
      <c r="Q3041" s="270" t="s">
        <v>3680</v>
      </c>
      <c r="R3041" s="266"/>
    </row>
    <row r="3042" spans="1:18" s="34" customFormat="1" ht="60" hidden="1" customHeight="1" outlineLevel="2" x14ac:dyDescent="0.25">
      <c r="A3042" s="203">
        <v>234</v>
      </c>
      <c r="B3042" s="209" t="s">
        <v>603</v>
      </c>
      <c r="C3042" s="207" t="s">
        <v>482</v>
      </c>
      <c r="D3042" s="208">
        <v>3</v>
      </c>
      <c r="E3042" s="110" t="s">
        <v>4237</v>
      </c>
      <c r="F3042" s="147">
        <v>494475.30000000005</v>
      </c>
      <c r="G3042" s="147">
        <f t="shared" si="152"/>
        <v>494475.30000000005</v>
      </c>
      <c r="H3042" s="147">
        <f t="shared" si="153"/>
        <v>0</v>
      </c>
      <c r="I3042" s="148">
        <f t="shared" si="154"/>
        <v>0</v>
      </c>
      <c r="J3042" s="207" t="s">
        <v>838</v>
      </c>
      <c r="K3042" s="146" t="s">
        <v>893</v>
      </c>
      <c r="L3042" s="146" t="s">
        <v>849</v>
      </c>
      <c r="M3042" s="266"/>
      <c r="N3042" s="272">
        <v>43504</v>
      </c>
      <c r="O3042" s="270" t="s">
        <v>3694</v>
      </c>
      <c r="P3042" s="272">
        <v>43830</v>
      </c>
      <c r="Q3042" s="270" t="s">
        <v>3680</v>
      </c>
      <c r="R3042" s="266"/>
    </row>
    <row r="3043" spans="1:18" s="34" customFormat="1" ht="60" hidden="1" customHeight="1" outlineLevel="2" x14ac:dyDescent="0.25">
      <c r="A3043" s="203">
        <v>235</v>
      </c>
      <c r="B3043" s="209" t="s">
        <v>602</v>
      </c>
      <c r="C3043" s="207" t="s">
        <v>482</v>
      </c>
      <c r="D3043" s="208">
        <v>13</v>
      </c>
      <c r="E3043" s="110" t="s">
        <v>4237</v>
      </c>
      <c r="F3043" s="147">
        <v>1846798.2</v>
      </c>
      <c r="G3043" s="147">
        <f t="shared" si="152"/>
        <v>1846798.2</v>
      </c>
      <c r="H3043" s="147">
        <f t="shared" si="153"/>
        <v>0</v>
      </c>
      <c r="I3043" s="148">
        <f t="shared" si="154"/>
        <v>0</v>
      </c>
      <c r="J3043" s="207" t="s">
        <v>838</v>
      </c>
      <c r="K3043" s="146" t="s">
        <v>893</v>
      </c>
      <c r="L3043" s="146" t="s">
        <v>849</v>
      </c>
      <c r="M3043" s="266"/>
      <c r="N3043" s="272">
        <v>43504</v>
      </c>
      <c r="O3043" s="270" t="s">
        <v>3694</v>
      </c>
      <c r="P3043" s="272">
        <v>43830</v>
      </c>
      <c r="Q3043" s="270" t="s">
        <v>3680</v>
      </c>
      <c r="R3043" s="266"/>
    </row>
    <row r="3044" spans="1:18" s="34" customFormat="1" ht="60" hidden="1" customHeight="1" outlineLevel="2" x14ac:dyDescent="0.25">
      <c r="A3044" s="203">
        <v>236</v>
      </c>
      <c r="B3044" s="209" t="s">
        <v>601</v>
      </c>
      <c r="C3044" s="207" t="s">
        <v>482</v>
      </c>
      <c r="D3044" s="208">
        <v>21</v>
      </c>
      <c r="E3044" s="110" t="s">
        <v>4237</v>
      </c>
      <c r="F3044" s="147">
        <v>2112301.8000000003</v>
      </c>
      <c r="G3044" s="147">
        <f t="shared" si="152"/>
        <v>2112301.8000000003</v>
      </c>
      <c r="H3044" s="147">
        <f t="shared" si="153"/>
        <v>0</v>
      </c>
      <c r="I3044" s="148">
        <f t="shared" si="154"/>
        <v>0</v>
      </c>
      <c r="J3044" s="207" t="s">
        <v>838</v>
      </c>
      <c r="K3044" s="146" t="s">
        <v>893</v>
      </c>
      <c r="L3044" s="146" t="s">
        <v>849</v>
      </c>
      <c r="M3044" s="266"/>
      <c r="N3044" s="272">
        <v>43504</v>
      </c>
      <c r="O3044" s="270" t="s">
        <v>3694</v>
      </c>
      <c r="P3044" s="272">
        <v>43830</v>
      </c>
      <c r="Q3044" s="270" t="s">
        <v>3680</v>
      </c>
      <c r="R3044" s="266"/>
    </row>
    <row r="3045" spans="1:18" s="34" customFormat="1" ht="60" hidden="1" customHeight="1" outlineLevel="2" x14ac:dyDescent="0.25">
      <c r="A3045" s="203">
        <v>237</v>
      </c>
      <c r="B3045" s="209" t="s">
        <v>600</v>
      </c>
      <c r="C3045" s="207" t="s">
        <v>482</v>
      </c>
      <c r="D3045" s="208">
        <v>21</v>
      </c>
      <c r="E3045" s="110" t="s">
        <v>4237</v>
      </c>
      <c r="F3045" s="147">
        <v>733187.7</v>
      </c>
      <c r="G3045" s="147">
        <f t="shared" si="152"/>
        <v>733187.7</v>
      </c>
      <c r="H3045" s="147">
        <f t="shared" si="153"/>
        <v>0</v>
      </c>
      <c r="I3045" s="148">
        <f t="shared" si="154"/>
        <v>0</v>
      </c>
      <c r="J3045" s="207" t="s">
        <v>838</v>
      </c>
      <c r="K3045" s="146" t="s">
        <v>893</v>
      </c>
      <c r="L3045" s="146" t="s">
        <v>849</v>
      </c>
      <c r="M3045" s="266"/>
      <c r="N3045" s="272">
        <v>43504</v>
      </c>
      <c r="O3045" s="270" t="s">
        <v>3694</v>
      </c>
      <c r="P3045" s="272">
        <v>43830</v>
      </c>
      <c r="Q3045" s="270" t="s">
        <v>3680</v>
      </c>
      <c r="R3045" s="266"/>
    </row>
    <row r="3046" spans="1:18" s="34" customFormat="1" ht="60" hidden="1" customHeight="1" outlineLevel="2" x14ac:dyDescent="0.25">
      <c r="A3046" s="203">
        <v>238</v>
      </c>
      <c r="B3046" s="209" t="s">
        <v>599</v>
      </c>
      <c r="C3046" s="207" t="s">
        <v>482</v>
      </c>
      <c r="D3046" s="208">
        <v>13</v>
      </c>
      <c r="E3046" s="110" t="s">
        <v>4237</v>
      </c>
      <c r="F3046" s="147">
        <v>975124.8</v>
      </c>
      <c r="G3046" s="147">
        <f t="shared" si="152"/>
        <v>975124.8</v>
      </c>
      <c r="H3046" s="147">
        <f t="shared" si="153"/>
        <v>0</v>
      </c>
      <c r="I3046" s="148">
        <f t="shared" si="154"/>
        <v>0</v>
      </c>
      <c r="J3046" s="207" t="s">
        <v>838</v>
      </c>
      <c r="K3046" s="146" t="s">
        <v>893</v>
      </c>
      <c r="L3046" s="146" t="s">
        <v>849</v>
      </c>
      <c r="M3046" s="266"/>
      <c r="N3046" s="272">
        <v>43504</v>
      </c>
      <c r="O3046" s="270" t="s">
        <v>3694</v>
      </c>
      <c r="P3046" s="272">
        <v>43830</v>
      </c>
      <c r="Q3046" s="270" t="s">
        <v>3680</v>
      </c>
      <c r="R3046" s="266"/>
    </row>
    <row r="3047" spans="1:18" s="34" customFormat="1" ht="60" hidden="1" customHeight="1" outlineLevel="2" x14ac:dyDescent="0.25">
      <c r="A3047" s="203">
        <v>239</v>
      </c>
      <c r="B3047" s="209" t="s">
        <v>598</v>
      </c>
      <c r="C3047" s="207" t="s">
        <v>482</v>
      </c>
      <c r="D3047" s="208">
        <v>18</v>
      </c>
      <c r="E3047" s="110" t="s">
        <v>4237</v>
      </c>
      <c r="F3047" s="147">
        <v>1156307.4000000001</v>
      </c>
      <c r="G3047" s="147">
        <f t="shared" si="152"/>
        <v>1156307.4000000001</v>
      </c>
      <c r="H3047" s="147">
        <f t="shared" si="153"/>
        <v>0</v>
      </c>
      <c r="I3047" s="148">
        <f t="shared" si="154"/>
        <v>0</v>
      </c>
      <c r="J3047" s="207" t="s">
        <v>838</v>
      </c>
      <c r="K3047" s="146" t="s">
        <v>893</v>
      </c>
      <c r="L3047" s="146" t="s">
        <v>849</v>
      </c>
      <c r="M3047" s="266"/>
      <c r="N3047" s="272">
        <v>43504</v>
      </c>
      <c r="O3047" s="270" t="s">
        <v>3694</v>
      </c>
      <c r="P3047" s="272">
        <v>43830</v>
      </c>
      <c r="Q3047" s="270" t="s">
        <v>3680</v>
      </c>
      <c r="R3047" s="266"/>
    </row>
    <row r="3048" spans="1:18" s="34" customFormat="1" ht="60" hidden="1" customHeight="1" outlineLevel="2" x14ac:dyDescent="0.25">
      <c r="A3048" s="203">
        <v>240</v>
      </c>
      <c r="B3048" s="209" t="s">
        <v>597</v>
      </c>
      <c r="C3048" s="207" t="s">
        <v>482</v>
      </c>
      <c r="D3048" s="208">
        <v>27</v>
      </c>
      <c r="E3048" s="110" t="s">
        <v>4237</v>
      </c>
      <c r="F3048" s="147">
        <v>1245861</v>
      </c>
      <c r="G3048" s="147">
        <f t="shared" si="152"/>
        <v>1245861</v>
      </c>
      <c r="H3048" s="147">
        <f t="shared" si="153"/>
        <v>0</v>
      </c>
      <c r="I3048" s="148">
        <f t="shared" si="154"/>
        <v>0</v>
      </c>
      <c r="J3048" s="207" t="s">
        <v>838</v>
      </c>
      <c r="K3048" s="146" t="s">
        <v>893</v>
      </c>
      <c r="L3048" s="146" t="s">
        <v>849</v>
      </c>
      <c r="M3048" s="266"/>
      <c r="N3048" s="272">
        <v>43504</v>
      </c>
      <c r="O3048" s="270" t="s">
        <v>3694</v>
      </c>
      <c r="P3048" s="272">
        <v>43830</v>
      </c>
      <c r="Q3048" s="270" t="s">
        <v>3680</v>
      </c>
      <c r="R3048" s="266"/>
    </row>
    <row r="3049" spans="1:18" s="34" customFormat="1" ht="60" hidden="1" customHeight="1" outlineLevel="2" x14ac:dyDescent="0.25">
      <c r="A3049" s="203">
        <v>241</v>
      </c>
      <c r="B3049" s="209" t="s">
        <v>596</v>
      </c>
      <c r="C3049" s="207" t="s">
        <v>482</v>
      </c>
      <c r="D3049" s="208">
        <v>13</v>
      </c>
      <c r="E3049" s="110" t="s">
        <v>4237</v>
      </c>
      <c r="F3049" s="147">
        <v>895237.2</v>
      </c>
      <c r="G3049" s="147">
        <f t="shared" si="152"/>
        <v>895237.2</v>
      </c>
      <c r="H3049" s="147">
        <f t="shared" si="153"/>
        <v>0</v>
      </c>
      <c r="I3049" s="148">
        <f t="shared" si="154"/>
        <v>0</v>
      </c>
      <c r="J3049" s="207" t="s">
        <v>838</v>
      </c>
      <c r="K3049" s="146" t="s">
        <v>893</v>
      </c>
      <c r="L3049" s="146" t="s">
        <v>849</v>
      </c>
      <c r="M3049" s="266"/>
      <c r="N3049" s="272">
        <v>43504</v>
      </c>
      <c r="O3049" s="270" t="s">
        <v>3694</v>
      </c>
      <c r="P3049" s="272">
        <v>43830</v>
      </c>
      <c r="Q3049" s="270" t="s">
        <v>3680</v>
      </c>
      <c r="R3049" s="266"/>
    </row>
    <row r="3050" spans="1:18" s="34" customFormat="1" ht="60" hidden="1" customHeight="1" outlineLevel="2" x14ac:dyDescent="0.25">
      <c r="A3050" s="203">
        <v>242</v>
      </c>
      <c r="B3050" s="209" t="s">
        <v>595</v>
      </c>
      <c r="C3050" s="207" t="s">
        <v>482</v>
      </c>
      <c r="D3050" s="208">
        <v>10</v>
      </c>
      <c r="E3050" s="110" t="s">
        <v>4237</v>
      </c>
      <c r="F3050" s="147">
        <v>1558629</v>
      </c>
      <c r="G3050" s="147">
        <f t="shared" si="152"/>
        <v>1558629</v>
      </c>
      <c r="H3050" s="147">
        <f t="shared" si="153"/>
        <v>0</v>
      </c>
      <c r="I3050" s="148">
        <f t="shared" si="154"/>
        <v>0</v>
      </c>
      <c r="J3050" s="207" t="s">
        <v>838</v>
      </c>
      <c r="K3050" s="146" t="s">
        <v>893</v>
      </c>
      <c r="L3050" s="146" t="s">
        <v>849</v>
      </c>
      <c r="M3050" s="266"/>
      <c r="N3050" s="272">
        <v>43504</v>
      </c>
      <c r="O3050" s="270" t="s">
        <v>3694</v>
      </c>
      <c r="P3050" s="272">
        <v>43830</v>
      </c>
      <c r="Q3050" s="270" t="s">
        <v>3680</v>
      </c>
      <c r="R3050" s="266"/>
    </row>
    <row r="3051" spans="1:18" s="34" customFormat="1" ht="60" hidden="1" customHeight="1" outlineLevel="2" x14ac:dyDescent="0.25">
      <c r="A3051" s="203">
        <v>243</v>
      </c>
      <c r="B3051" s="209" t="s">
        <v>594</v>
      </c>
      <c r="C3051" s="207" t="s">
        <v>482</v>
      </c>
      <c r="D3051" s="208">
        <v>22</v>
      </c>
      <c r="E3051" s="110" t="s">
        <v>4237</v>
      </c>
      <c r="F3051" s="147">
        <v>1908918</v>
      </c>
      <c r="G3051" s="147">
        <f t="shared" si="152"/>
        <v>1908918</v>
      </c>
      <c r="H3051" s="147">
        <f t="shared" si="153"/>
        <v>0</v>
      </c>
      <c r="I3051" s="148">
        <f t="shared" si="154"/>
        <v>0</v>
      </c>
      <c r="J3051" s="207" t="s">
        <v>838</v>
      </c>
      <c r="K3051" s="146" t="s">
        <v>893</v>
      </c>
      <c r="L3051" s="146" t="s">
        <v>849</v>
      </c>
      <c r="M3051" s="266"/>
      <c r="N3051" s="272">
        <v>43504</v>
      </c>
      <c r="O3051" s="270" t="s">
        <v>3694</v>
      </c>
      <c r="P3051" s="272">
        <v>43830</v>
      </c>
      <c r="Q3051" s="270" t="s">
        <v>3680</v>
      </c>
      <c r="R3051" s="266"/>
    </row>
    <row r="3052" spans="1:18" s="34" customFormat="1" ht="60" hidden="1" customHeight="1" outlineLevel="2" x14ac:dyDescent="0.25">
      <c r="A3052" s="203">
        <v>244</v>
      </c>
      <c r="B3052" s="209" t="s">
        <v>593</v>
      </c>
      <c r="C3052" s="207" t="s">
        <v>482</v>
      </c>
      <c r="D3052" s="208">
        <v>22</v>
      </c>
      <c r="E3052" s="110" t="s">
        <v>4237</v>
      </c>
      <c r="F3052" s="147">
        <v>998692.2</v>
      </c>
      <c r="G3052" s="147">
        <f t="shared" si="152"/>
        <v>998692.2</v>
      </c>
      <c r="H3052" s="147">
        <f t="shared" si="153"/>
        <v>0</v>
      </c>
      <c r="I3052" s="148">
        <f t="shared" si="154"/>
        <v>0</v>
      </c>
      <c r="J3052" s="207" t="s">
        <v>838</v>
      </c>
      <c r="K3052" s="146" t="s">
        <v>893</v>
      </c>
      <c r="L3052" s="146" t="s">
        <v>849</v>
      </c>
      <c r="M3052" s="266"/>
      <c r="N3052" s="272">
        <v>43504</v>
      </c>
      <c r="O3052" s="270" t="s">
        <v>3694</v>
      </c>
      <c r="P3052" s="272">
        <v>43830</v>
      </c>
      <c r="Q3052" s="270" t="s">
        <v>3680</v>
      </c>
      <c r="R3052" s="266"/>
    </row>
    <row r="3053" spans="1:18" s="34" customFormat="1" ht="60" hidden="1" customHeight="1" outlineLevel="2" x14ac:dyDescent="0.25">
      <c r="A3053" s="203">
        <v>245</v>
      </c>
      <c r="B3053" s="209" t="s">
        <v>592</v>
      </c>
      <c r="C3053" s="207" t="s">
        <v>482</v>
      </c>
      <c r="D3053" s="208">
        <v>22</v>
      </c>
      <c r="E3053" s="110" t="s">
        <v>4237</v>
      </c>
      <c r="F3053" s="147">
        <v>1185564.6000000001</v>
      </c>
      <c r="G3053" s="147">
        <f t="shared" si="152"/>
        <v>1185564.6000000001</v>
      </c>
      <c r="H3053" s="147">
        <f t="shared" si="153"/>
        <v>0</v>
      </c>
      <c r="I3053" s="148">
        <f t="shared" si="154"/>
        <v>0</v>
      </c>
      <c r="J3053" s="207" t="s">
        <v>838</v>
      </c>
      <c r="K3053" s="146" t="s">
        <v>893</v>
      </c>
      <c r="L3053" s="146" t="s">
        <v>849</v>
      </c>
      <c r="M3053" s="266"/>
      <c r="N3053" s="272">
        <v>43504</v>
      </c>
      <c r="O3053" s="270" t="s">
        <v>3694</v>
      </c>
      <c r="P3053" s="272">
        <v>43830</v>
      </c>
      <c r="Q3053" s="270" t="s">
        <v>3680</v>
      </c>
      <c r="R3053" s="266"/>
    </row>
    <row r="3054" spans="1:18" s="34" customFormat="1" ht="60" hidden="1" customHeight="1" outlineLevel="2" x14ac:dyDescent="0.25">
      <c r="A3054" s="203">
        <v>246</v>
      </c>
      <c r="B3054" s="209" t="s">
        <v>591</v>
      </c>
      <c r="C3054" s="207" t="s">
        <v>482</v>
      </c>
      <c r="D3054" s="208">
        <v>36</v>
      </c>
      <c r="E3054" s="110" t="s">
        <v>4237</v>
      </c>
      <c r="F3054" s="147">
        <v>1810414.8</v>
      </c>
      <c r="G3054" s="147">
        <f t="shared" si="152"/>
        <v>1810414.8</v>
      </c>
      <c r="H3054" s="147">
        <f t="shared" si="153"/>
        <v>0</v>
      </c>
      <c r="I3054" s="148">
        <f t="shared" si="154"/>
        <v>0</v>
      </c>
      <c r="J3054" s="207" t="s">
        <v>838</v>
      </c>
      <c r="K3054" s="146" t="s">
        <v>893</v>
      </c>
      <c r="L3054" s="146" t="s">
        <v>849</v>
      </c>
      <c r="M3054" s="266"/>
      <c r="N3054" s="272">
        <v>43504</v>
      </c>
      <c r="O3054" s="270" t="s">
        <v>3694</v>
      </c>
      <c r="P3054" s="272">
        <v>43830</v>
      </c>
      <c r="Q3054" s="270" t="s">
        <v>3680</v>
      </c>
      <c r="R3054" s="266"/>
    </row>
    <row r="3055" spans="1:18" s="34" customFormat="1" ht="60" hidden="1" customHeight="1" outlineLevel="2" x14ac:dyDescent="0.25">
      <c r="A3055" s="203">
        <v>247</v>
      </c>
      <c r="B3055" s="209" t="s">
        <v>590</v>
      </c>
      <c r="C3055" s="207" t="s">
        <v>482</v>
      </c>
      <c r="D3055" s="208">
        <v>9</v>
      </c>
      <c r="E3055" s="110" t="s">
        <v>4237</v>
      </c>
      <c r="F3055" s="147">
        <v>1181903.4000000001</v>
      </c>
      <c r="G3055" s="147">
        <f t="shared" si="152"/>
        <v>1181903.4000000001</v>
      </c>
      <c r="H3055" s="147">
        <f t="shared" si="153"/>
        <v>0</v>
      </c>
      <c r="I3055" s="148">
        <f t="shared" si="154"/>
        <v>0</v>
      </c>
      <c r="J3055" s="207" t="s">
        <v>838</v>
      </c>
      <c r="K3055" s="146" t="s">
        <v>893</v>
      </c>
      <c r="L3055" s="146" t="s">
        <v>849</v>
      </c>
      <c r="M3055" s="266"/>
      <c r="N3055" s="272">
        <v>43504</v>
      </c>
      <c r="O3055" s="270" t="s">
        <v>3694</v>
      </c>
      <c r="P3055" s="272">
        <v>43830</v>
      </c>
      <c r="Q3055" s="270" t="s">
        <v>3680</v>
      </c>
      <c r="R3055" s="266"/>
    </row>
    <row r="3056" spans="1:18" s="34" customFormat="1" ht="60" hidden="1" customHeight="1" outlineLevel="2" x14ac:dyDescent="0.25">
      <c r="A3056" s="203">
        <v>248</v>
      </c>
      <c r="B3056" s="209" t="s">
        <v>589</v>
      </c>
      <c r="C3056" s="207" t="s">
        <v>482</v>
      </c>
      <c r="D3056" s="208">
        <v>22</v>
      </c>
      <c r="E3056" s="110" t="s">
        <v>4237</v>
      </c>
      <c r="F3056" s="147">
        <v>1522639.7999999998</v>
      </c>
      <c r="G3056" s="147">
        <f t="shared" si="152"/>
        <v>1522639.7999999998</v>
      </c>
      <c r="H3056" s="147">
        <f t="shared" si="153"/>
        <v>0</v>
      </c>
      <c r="I3056" s="148">
        <f t="shared" si="154"/>
        <v>0</v>
      </c>
      <c r="J3056" s="207" t="s">
        <v>838</v>
      </c>
      <c r="K3056" s="146" t="s">
        <v>893</v>
      </c>
      <c r="L3056" s="146" t="s">
        <v>849</v>
      </c>
      <c r="M3056" s="266"/>
      <c r="N3056" s="272">
        <v>43504</v>
      </c>
      <c r="O3056" s="270" t="s">
        <v>3694</v>
      </c>
      <c r="P3056" s="272">
        <v>43830</v>
      </c>
      <c r="Q3056" s="270" t="s">
        <v>3680</v>
      </c>
      <c r="R3056" s="266"/>
    </row>
    <row r="3057" spans="1:18" s="34" customFormat="1" ht="60" hidden="1" customHeight="1" outlineLevel="2" x14ac:dyDescent="0.25">
      <c r="A3057" s="203">
        <v>249</v>
      </c>
      <c r="B3057" s="209" t="s">
        <v>588</v>
      </c>
      <c r="C3057" s="207" t="s">
        <v>482</v>
      </c>
      <c r="D3057" s="208">
        <v>23</v>
      </c>
      <c r="E3057" s="110" t="s">
        <v>4237</v>
      </c>
      <c r="F3057" s="147">
        <v>1331589.5999999999</v>
      </c>
      <c r="G3057" s="147">
        <f t="shared" si="152"/>
        <v>1331589.5999999999</v>
      </c>
      <c r="H3057" s="147">
        <f t="shared" si="153"/>
        <v>0</v>
      </c>
      <c r="I3057" s="148">
        <f t="shared" si="154"/>
        <v>0</v>
      </c>
      <c r="J3057" s="207" t="s">
        <v>838</v>
      </c>
      <c r="K3057" s="146" t="s">
        <v>893</v>
      </c>
      <c r="L3057" s="146" t="s">
        <v>849</v>
      </c>
      <c r="M3057" s="266"/>
      <c r="N3057" s="272">
        <v>43504</v>
      </c>
      <c r="O3057" s="270" t="s">
        <v>3694</v>
      </c>
      <c r="P3057" s="272">
        <v>43830</v>
      </c>
      <c r="Q3057" s="270" t="s">
        <v>3680</v>
      </c>
      <c r="R3057" s="266"/>
    </row>
    <row r="3058" spans="1:18" s="34" customFormat="1" ht="60" hidden="1" customHeight="1" outlineLevel="2" x14ac:dyDescent="0.25">
      <c r="A3058" s="203">
        <v>250</v>
      </c>
      <c r="B3058" s="209" t="s">
        <v>587</v>
      </c>
      <c r="C3058" s="207" t="s">
        <v>482</v>
      </c>
      <c r="D3058" s="208">
        <v>18</v>
      </c>
      <c r="E3058" s="110" t="s">
        <v>4237</v>
      </c>
      <c r="F3058" s="147">
        <v>1802687.4000000001</v>
      </c>
      <c r="G3058" s="147">
        <f t="shared" si="152"/>
        <v>1802687.4000000001</v>
      </c>
      <c r="H3058" s="147">
        <f t="shared" si="153"/>
        <v>0</v>
      </c>
      <c r="I3058" s="148">
        <f t="shared" si="154"/>
        <v>0</v>
      </c>
      <c r="J3058" s="207" t="s">
        <v>838</v>
      </c>
      <c r="K3058" s="146" t="s">
        <v>893</v>
      </c>
      <c r="L3058" s="146" t="s">
        <v>849</v>
      </c>
      <c r="M3058" s="266"/>
      <c r="N3058" s="272">
        <v>43504</v>
      </c>
      <c r="O3058" s="270" t="s">
        <v>3694</v>
      </c>
      <c r="P3058" s="272">
        <v>43830</v>
      </c>
      <c r="Q3058" s="270" t="s">
        <v>3680</v>
      </c>
      <c r="R3058" s="266"/>
    </row>
    <row r="3059" spans="1:18" s="34" customFormat="1" ht="60" hidden="1" customHeight="1" outlineLevel="2" x14ac:dyDescent="0.25">
      <c r="A3059" s="203">
        <v>251</v>
      </c>
      <c r="B3059" s="209" t="s">
        <v>586</v>
      </c>
      <c r="C3059" s="207" t="s">
        <v>482</v>
      </c>
      <c r="D3059" s="208">
        <v>18</v>
      </c>
      <c r="E3059" s="110" t="s">
        <v>4237</v>
      </c>
      <c r="F3059" s="147">
        <v>2518808.4</v>
      </c>
      <c r="G3059" s="147">
        <f t="shared" si="152"/>
        <v>2518808.4</v>
      </c>
      <c r="H3059" s="147">
        <f t="shared" si="153"/>
        <v>0</v>
      </c>
      <c r="I3059" s="148">
        <f t="shared" si="154"/>
        <v>0</v>
      </c>
      <c r="J3059" s="207" t="s">
        <v>838</v>
      </c>
      <c r="K3059" s="146" t="s">
        <v>893</v>
      </c>
      <c r="L3059" s="146" t="s">
        <v>849</v>
      </c>
      <c r="M3059" s="266"/>
      <c r="N3059" s="272">
        <v>43504</v>
      </c>
      <c r="O3059" s="270" t="s">
        <v>3694</v>
      </c>
      <c r="P3059" s="272">
        <v>43830</v>
      </c>
      <c r="Q3059" s="270" t="s">
        <v>3680</v>
      </c>
      <c r="R3059" s="266"/>
    </row>
    <row r="3060" spans="1:18" s="34" customFormat="1" ht="60" hidden="1" customHeight="1" outlineLevel="2" x14ac:dyDescent="0.25">
      <c r="A3060" s="203">
        <v>252</v>
      </c>
      <c r="B3060" s="209" t="s">
        <v>585</v>
      </c>
      <c r="C3060" s="207" t="s">
        <v>482</v>
      </c>
      <c r="D3060" s="208">
        <v>15</v>
      </c>
      <c r="E3060" s="110" t="s">
        <v>4237</v>
      </c>
      <c r="F3060" s="147">
        <v>1551109.5</v>
      </c>
      <c r="G3060" s="147">
        <f t="shared" si="152"/>
        <v>1551109.5</v>
      </c>
      <c r="H3060" s="147">
        <f t="shared" si="153"/>
        <v>0</v>
      </c>
      <c r="I3060" s="148">
        <f t="shared" si="154"/>
        <v>0</v>
      </c>
      <c r="J3060" s="207" t="s">
        <v>838</v>
      </c>
      <c r="K3060" s="146" t="s">
        <v>893</v>
      </c>
      <c r="L3060" s="146" t="s">
        <v>849</v>
      </c>
      <c r="M3060" s="266"/>
      <c r="N3060" s="272">
        <v>43504</v>
      </c>
      <c r="O3060" s="270" t="s">
        <v>3694</v>
      </c>
      <c r="P3060" s="272">
        <v>43830</v>
      </c>
      <c r="Q3060" s="270" t="s">
        <v>3680</v>
      </c>
      <c r="R3060" s="266"/>
    </row>
    <row r="3061" spans="1:18" s="34" customFormat="1" ht="60" hidden="1" customHeight="1" outlineLevel="2" x14ac:dyDescent="0.25">
      <c r="A3061" s="203">
        <v>253</v>
      </c>
      <c r="B3061" s="209" t="s">
        <v>584</v>
      </c>
      <c r="C3061" s="207" t="s">
        <v>482</v>
      </c>
      <c r="D3061" s="208">
        <v>13</v>
      </c>
      <c r="E3061" s="110" t="s">
        <v>4237</v>
      </c>
      <c r="F3061" s="147">
        <v>1807685.1</v>
      </c>
      <c r="G3061" s="147">
        <f t="shared" si="152"/>
        <v>1807685.1</v>
      </c>
      <c r="H3061" s="147">
        <f t="shared" si="153"/>
        <v>0</v>
      </c>
      <c r="I3061" s="148">
        <f t="shared" si="154"/>
        <v>0</v>
      </c>
      <c r="J3061" s="207" t="s">
        <v>838</v>
      </c>
      <c r="K3061" s="146" t="s">
        <v>893</v>
      </c>
      <c r="L3061" s="146" t="s">
        <v>849</v>
      </c>
      <c r="M3061" s="266"/>
      <c r="N3061" s="272">
        <v>43504</v>
      </c>
      <c r="O3061" s="270" t="s">
        <v>3694</v>
      </c>
      <c r="P3061" s="272">
        <v>43830</v>
      </c>
      <c r="Q3061" s="270" t="s">
        <v>3680</v>
      </c>
      <c r="R3061" s="266"/>
    </row>
    <row r="3062" spans="1:18" s="34" customFormat="1" ht="60" hidden="1" customHeight="1" outlineLevel="2" x14ac:dyDescent="0.25">
      <c r="A3062" s="203">
        <v>254</v>
      </c>
      <c r="B3062" s="209" t="s">
        <v>583</v>
      </c>
      <c r="C3062" s="207" t="s">
        <v>482</v>
      </c>
      <c r="D3062" s="208">
        <v>10</v>
      </c>
      <c r="E3062" s="110" t="s">
        <v>4237</v>
      </c>
      <c r="F3062" s="147">
        <v>1733355</v>
      </c>
      <c r="G3062" s="147">
        <f t="shared" si="152"/>
        <v>1733355</v>
      </c>
      <c r="H3062" s="147">
        <f t="shared" si="153"/>
        <v>0</v>
      </c>
      <c r="I3062" s="148">
        <f t="shared" si="154"/>
        <v>0</v>
      </c>
      <c r="J3062" s="207" t="s">
        <v>838</v>
      </c>
      <c r="K3062" s="146" t="s">
        <v>893</v>
      </c>
      <c r="L3062" s="146" t="s">
        <v>849</v>
      </c>
      <c r="M3062" s="266"/>
      <c r="N3062" s="272">
        <v>43504</v>
      </c>
      <c r="O3062" s="270" t="s">
        <v>3694</v>
      </c>
      <c r="P3062" s="272">
        <v>43830</v>
      </c>
      <c r="Q3062" s="270" t="s">
        <v>3680</v>
      </c>
      <c r="R3062" s="266"/>
    </row>
    <row r="3063" spans="1:18" s="34" customFormat="1" ht="60" hidden="1" customHeight="1" outlineLevel="2" x14ac:dyDescent="0.25">
      <c r="A3063" s="203">
        <v>255</v>
      </c>
      <c r="B3063" s="209" t="s">
        <v>582</v>
      </c>
      <c r="C3063" s="207" t="s">
        <v>482</v>
      </c>
      <c r="D3063" s="208">
        <v>22</v>
      </c>
      <c r="E3063" s="110" t="s">
        <v>4237</v>
      </c>
      <c r="F3063" s="147">
        <v>1707472.7999999998</v>
      </c>
      <c r="G3063" s="147">
        <f t="shared" si="152"/>
        <v>1707472.7999999998</v>
      </c>
      <c r="H3063" s="147">
        <f t="shared" si="153"/>
        <v>0</v>
      </c>
      <c r="I3063" s="148">
        <f t="shared" si="154"/>
        <v>0</v>
      </c>
      <c r="J3063" s="207" t="s">
        <v>838</v>
      </c>
      <c r="K3063" s="146" t="s">
        <v>893</v>
      </c>
      <c r="L3063" s="146" t="s">
        <v>849</v>
      </c>
      <c r="M3063" s="266"/>
      <c r="N3063" s="272">
        <v>43504</v>
      </c>
      <c r="O3063" s="270" t="s">
        <v>3694</v>
      </c>
      <c r="P3063" s="272">
        <v>43830</v>
      </c>
      <c r="Q3063" s="270" t="s">
        <v>3680</v>
      </c>
      <c r="R3063" s="266"/>
    </row>
    <row r="3064" spans="1:18" s="34" customFormat="1" ht="75" hidden="1" customHeight="1" outlineLevel="2" x14ac:dyDescent="0.25">
      <c r="A3064" s="203">
        <v>256</v>
      </c>
      <c r="B3064" s="209" t="s">
        <v>581</v>
      </c>
      <c r="C3064" s="207" t="s">
        <v>482</v>
      </c>
      <c r="D3064" s="208">
        <v>13</v>
      </c>
      <c r="E3064" s="110" t="s">
        <v>4237</v>
      </c>
      <c r="F3064" s="147">
        <v>1246412.7</v>
      </c>
      <c r="G3064" s="147">
        <f t="shared" si="152"/>
        <v>1246412.7</v>
      </c>
      <c r="H3064" s="147">
        <f t="shared" si="153"/>
        <v>0</v>
      </c>
      <c r="I3064" s="148">
        <f t="shared" si="154"/>
        <v>0</v>
      </c>
      <c r="J3064" s="207" t="s">
        <v>838</v>
      </c>
      <c r="K3064" s="146" t="s">
        <v>893</v>
      </c>
      <c r="L3064" s="146" t="s">
        <v>849</v>
      </c>
      <c r="M3064" s="266"/>
      <c r="N3064" s="272">
        <v>43504</v>
      </c>
      <c r="O3064" s="270" t="s">
        <v>3694</v>
      </c>
      <c r="P3064" s="272">
        <v>43830</v>
      </c>
      <c r="Q3064" s="270" t="s">
        <v>3680</v>
      </c>
      <c r="R3064" s="266"/>
    </row>
    <row r="3065" spans="1:18" s="34" customFormat="1" ht="60" hidden="1" customHeight="1" outlineLevel="2" x14ac:dyDescent="0.25">
      <c r="A3065" s="203">
        <v>257</v>
      </c>
      <c r="B3065" s="209" t="s">
        <v>580</v>
      </c>
      <c r="C3065" s="207" t="s">
        <v>482</v>
      </c>
      <c r="D3065" s="208">
        <v>13</v>
      </c>
      <c r="E3065" s="110" t="s">
        <v>4237</v>
      </c>
      <c r="F3065" s="147">
        <v>3564510.3</v>
      </c>
      <c r="G3065" s="147">
        <f t="shared" si="152"/>
        <v>3564510.3</v>
      </c>
      <c r="H3065" s="147">
        <f t="shared" si="153"/>
        <v>0</v>
      </c>
      <c r="I3065" s="148">
        <f t="shared" si="154"/>
        <v>0</v>
      </c>
      <c r="J3065" s="207" t="s">
        <v>838</v>
      </c>
      <c r="K3065" s="146" t="s">
        <v>893</v>
      </c>
      <c r="L3065" s="146" t="s">
        <v>849</v>
      </c>
      <c r="M3065" s="266"/>
      <c r="N3065" s="272">
        <v>43504</v>
      </c>
      <c r="O3065" s="270" t="s">
        <v>3694</v>
      </c>
      <c r="P3065" s="272">
        <v>43830</v>
      </c>
      <c r="Q3065" s="270" t="s">
        <v>3680</v>
      </c>
      <c r="R3065" s="266"/>
    </row>
    <row r="3066" spans="1:18" s="34" customFormat="1" ht="60" hidden="1" customHeight="1" outlineLevel="2" x14ac:dyDescent="0.25">
      <c r="A3066" s="203">
        <v>258</v>
      </c>
      <c r="B3066" s="209" t="s">
        <v>579</v>
      </c>
      <c r="C3066" s="207" t="s">
        <v>482</v>
      </c>
      <c r="D3066" s="208">
        <v>13</v>
      </c>
      <c r="E3066" s="110" t="s">
        <v>4237</v>
      </c>
      <c r="F3066" s="147">
        <v>1357258.5</v>
      </c>
      <c r="G3066" s="147">
        <f t="shared" ref="G3066:G3129" si="155">F3066</f>
        <v>1357258.5</v>
      </c>
      <c r="H3066" s="147">
        <f t="shared" ref="H3066:H3129" si="156">F3066-G3066</f>
        <v>0</v>
      </c>
      <c r="I3066" s="148">
        <f t="shared" ref="I3066:I3129" si="157">H3066/G3066</f>
        <v>0</v>
      </c>
      <c r="J3066" s="207" t="s">
        <v>838</v>
      </c>
      <c r="K3066" s="146" t="s">
        <v>893</v>
      </c>
      <c r="L3066" s="146" t="s">
        <v>849</v>
      </c>
      <c r="M3066" s="266"/>
      <c r="N3066" s="272">
        <v>43504</v>
      </c>
      <c r="O3066" s="270" t="s">
        <v>3694</v>
      </c>
      <c r="P3066" s="272">
        <v>43830</v>
      </c>
      <c r="Q3066" s="270" t="s">
        <v>3680</v>
      </c>
      <c r="R3066" s="266"/>
    </row>
    <row r="3067" spans="1:18" s="34" customFormat="1" ht="60" hidden="1" customHeight="1" outlineLevel="2" x14ac:dyDescent="0.25">
      <c r="A3067" s="203">
        <v>259</v>
      </c>
      <c r="B3067" s="209" t="s">
        <v>578</v>
      </c>
      <c r="C3067" s="207" t="s">
        <v>482</v>
      </c>
      <c r="D3067" s="208">
        <v>4</v>
      </c>
      <c r="E3067" s="110" t="s">
        <v>4237</v>
      </c>
      <c r="F3067" s="147">
        <v>1907884.8</v>
      </c>
      <c r="G3067" s="147">
        <f t="shared" si="155"/>
        <v>1907884.8</v>
      </c>
      <c r="H3067" s="147">
        <f t="shared" si="156"/>
        <v>0</v>
      </c>
      <c r="I3067" s="148">
        <f t="shared" si="157"/>
        <v>0</v>
      </c>
      <c r="J3067" s="207" t="s">
        <v>838</v>
      </c>
      <c r="K3067" s="146" t="s">
        <v>893</v>
      </c>
      <c r="L3067" s="146" t="s">
        <v>849</v>
      </c>
      <c r="M3067" s="266"/>
      <c r="N3067" s="272">
        <v>43504</v>
      </c>
      <c r="O3067" s="270" t="s">
        <v>3694</v>
      </c>
      <c r="P3067" s="272">
        <v>43830</v>
      </c>
      <c r="Q3067" s="270" t="s">
        <v>3680</v>
      </c>
      <c r="R3067" s="266"/>
    </row>
    <row r="3068" spans="1:18" s="34" customFormat="1" ht="60" hidden="1" customHeight="1" outlineLevel="2" x14ac:dyDescent="0.25">
      <c r="A3068" s="203">
        <v>260</v>
      </c>
      <c r="B3068" s="209" t="s">
        <v>577</v>
      </c>
      <c r="C3068" s="207" t="s">
        <v>482</v>
      </c>
      <c r="D3068" s="208">
        <v>13</v>
      </c>
      <c r="E3068" s="110" t="s">
        <v>4237</v>
      </c>
      <c r="F3068" s="147">
        <v>2390930.1</v>
      </c>
      <c r="G3068" s="147">
        <f t="shared" si="155"/>
        <v>2390930.1</v>
      </c>
      <c r="H3068" s="147">
        <f t="shared" si="156"/>
        <v>0</v>
      </c>
      <c r="I3068" s="148">
        <f t="shared" si="157"/>
        <v>0</v>
      </c>
      <c r="J3068" s="207" t="s">
        <v>838</v>
      </c>
      <c r="K3068" s="146" t="s">
        <v>893</v>
      </c>
      <c r="L3068" s="146" t="s">
        <v>849</v>
      </c>
      <c r="M3068" s="266"/>
      <c r="N3068" s="272">
        <v>43504</v>
      </c>
      <c r="O3068" s="270" t="s">
        <v>3694</v>
      </c>
      <c r="P3068" s="272">
        <v>43830</v>
      </c>
      <c r="Q3068" s="270" t="s">
        <v>3680</v>
      </c>
      <c r="R3068" s="266"/>
    </row>
    <row r="3069" spans="1:18" s="34" customFormat="1" ht="60" hidden="1" customHeight="1" outlineLevel="2" x14ac:dyDescent="0.25">
      <c r="A3069" s="203">
        <v>261</v>
      </c>
      <c r="B3069" s="209" t="s">
        <v>576</v>
      </c>
      <c r="C3069" s="207" t="s">
        <v>482</v>
      </c>
      <c r="D3069" s="208">
        <v>63</v>
      </c>
      <c r="E3069" s="110" t="s">
        <v>4237</v>
      </c>
      <c r="F3069" s="147">
        <v>4249324.8000000007</v>
      </c>
      <c r="G3069" s="147">
        <f t="shared" si="155"/>
        <v>4249324.8000000007</v>
      </c>
      <c r="H3069" s="147">
        <f t="shared" si="156"/>
        <v>0</v>
      </c>
      <c r="I3069" s="148">
        <f t="shared" si="157"/>
        <v>0</v>
      </c>
      <c r="J3069" s="207" t="s">
        <v>838</v>
      </c>
      <c r="K3069" s="146" t="s">
        <v>893</v>
      </c>
      <c r="L3069" s="146" t="s">
        <v>849</v>
      </c>
      <c r="M3069" s="266"/>
      <c r="N3069" s="272">
        <v>43504</v>
      </c>
      <c r="O3069" s="270" t="s">
        <v>3694</v>
      </c>
      <c r="P3069" s="272">
        <v>43830</v>
      </c>
      <c r="Q3069" s="270" t="s">
        <v>3680</v>
      </c>
      <c r="R3069" s="266"/>
    </row>
    <row r="3070" spans="1:18" s="34" customFormat="1" ht="60" hidden="1" customHeight="1" outlineLevel="2" x14ac:dyDescent="0.25">
      <c r="A3070" s="203">
        <v>262</v>
      </c>
      <c r="B3070" s="209" t="s">
        <v>575</v>
      </c>
      <c r="C3070" s="207" t="s">
        <v>482</v>
      </c>
      <c r="D3070" s="208">
        <v>53</v>
      </c>
      <c r="E3070" s="110" t="s">
        <v>4237</v>
      </c>
      <c r="F3070" s="147">
        <v>1768191.2999999998</v>
      </c>
      <c r="G3070" s="147">
        <f t="shared" si="155"/>
        <v>1768191.2999999998</v>
      </c>
      <c r="H3070" s="147">
        <f t="shared" si="156"/>
        <v>0</v>
      </c>
      <c r="I3070" s="148">
        <f t="shared" si="157"/>
        <v>0</v>
      </c>
      <c r="J3070" s="207" t="s">
        <v>838</v>
      </c>
      <c r="K3070" s="146" t="s">
        <v>893</v>
      </c>
      <c r="L3070" s="146" t="s">
        <v>849</v>
      </c>
      <c r="M3070" s="266"/>
      <c r="N3070" s="272">
        <v>43504</v>
      </c>
      <c r="O3070" s="270" t="s">
        <v>3694</v>
      </c>
      <c r="P3070" s="272">
        <v>43830</v>
      </c>
      <c r="Q3070" s="270" t="s">
        <v>3680</v>
      </c>
      <c r="R3070" s="266"/>
    </row>
    <row r="3071" spans="1:18" s="34" customFormat="1" ht="60" hidden="1" customHeight="1" outlineLevel="2" x14ac:dyDescent="0.25">
      <c r="A3071" s="203">
        <v>263</v>
      </c>
      <c r="B3071" s="209" t="s">
        <v>574</v>
      </c>
      <c r="C3071" s="207" t="s">
        <v>482</v>
      </c>
      <c r="D3071" s="208">
        <v>4</v>
      </c>
      <c r="E3071" s="110" t="s">
        <v>4237</v>
      </c>
      <c r="F3071" s="147">
        <v>659642.4</v>
      </c>
      <c r="G3071" s="147">
        <f t="shared" si="155"/>
        <v>659642.4</v>
      </c>
      <c r="H3071" s="147">
        <f t="shared" si="156"/>
        <v>0</v>
      </c>
      <c r="I3071" s="148">
        <f t="shared" si="157"/>
        <v>0</v>
      </c>
      <c r="J3071" s="207" t="s">
        <v>838</v>
      </c>
      <c r="K3071" s="146" t="s">
        <v>893</v>
      </c>
      <c r="L3071" s="146" t="s">
        <v>849</v>
      </c>
      <c r="M3071" s="266"/>
      <c r="N3071" s="272">
        <v>43504</v>
      </c>
      <c r="O3071" s="270" t="s">
        <v>3694</v>
      </c>
      <c r="P3071" s="272">
        <v>43830</v>
      </c>
      <c r="Q3071" s="270" t="s">
        <v>3680</v>
      </c>
      <c r="R3071" s="266"/>
    </row>
    <row r="3072" spans="1:18" s="34" customFormat="1" ht="60" hidden="1" customHeight="1" outlineLevel="2" x14ac:dyDescent="0.25">
      <c r="A3072" s="203">
        <v>264</v>
      </c>
      <c r="B3072" s="209" t="s">
        <v>573</v>
      </c>
      <c r="C3072" s="207" t="s">
        <v>482</v>
      </c>
      <c r="D3072" s="208">
        <v>6</v>
      </c>
      <c r="E3072" s="110" t="s">
        <v>4237</v>
      </c>
      <c r="F3072" s="147">
        <v>750432.60000000009</v>
      </c>
      <c r="G3072" s="147">
        <f t="shared" si="155"/>
        <v>750432.60000000009</v>
      </c>
      <c r="H3072" s="147">
        <f t="shared" si="156"/>
        <v>0</v>
      </c>
      <c r="I3072" s="148">
        <f t="shared" si="157"/>
        <v>0</v>
      </c>
      <c r="J3072" s="207" t="s">
        <v>838</v>
      </c>
      <c r="K3072" s="146" t="s">
        <v>893</v>
      </c>
      <c r="L3072" s="146" t="s">
        <v>849</v>
      </c>
      <c r="M3072" s="266"/>
      <c r="N3072" s="272">
        <v>43504</v>
      </c>
      <c r="O3072" s="270" t="s">
        <v>3694</v>
      </c>
      <c r="P3072" s="272">
        <v>43830</v>
      </c>
      <c r="Q3072" s="270" t="s">
        <v>3680</v>
      </c>
      <c r="R3072" s="266"/>
    </row>
    <row r="3073" spans="1:18" s="34" customFormat="1" ht="60" hidden="1" customHeight="1" outlineLevel="2" x14ac:dyDescent="0.25">
      <c r="A3073" s="203">
        <v>265</v>
      </c>
      <c r="B3073" s="209" t="s">
        <v>572</v>
      </c>
      <c r="C3073" s="207" t="s">
        <v>482</v>
      </c>
      <c r="D3073" s="208">
        <v>22</v>
      </c>
      <c r="E3073" s="110" t="s">
        <v>4237</v>
      </c>
      <c r="F3073" s="147">
        <v>2614431.6</v>
      </c>
      <c r="G3073" s="147">
        <f t="shared" si="155"/>
        <v>2614431.6</v>
      </c>
      <c r="H3073" s="147">
        <f t="shared" si="156"/>
        <v>0</v>
      </c>
      <c r="I3073" s="148">
        <f t="shared" si="157"/>
        <v>0</v>
      </c>
      <c r="J3073" s="207" t="s">
        <v>838</v>
      </c>
      <c r="K3073" s="146" t="s">
        <v>893</v>
      </c>
      <c r="L3073" s="146" t="s">
        <v>849</v>
      </c>
      <c r="M3073" s="266"/>
      <c r="N3073" s="272">
        <v>43504</v>
      </c>
      <c r="O3073" s="270" t="s">
        <v>3694</v>
      </c>
      <c r="P3073" s="272">
        <v>43830</v>
      </c>
      <c r="Q3073" s="270" t="s">
        <v>3680</v>
      </c>
      <c r="R3073" s="266"/>
    </row>
    <row r="3074" spans="1:18" s="34" customFormat="1" ht="60" hidden="1" customHeight="1" outlineLevel="2" x14ac:dyDescent="0.25">
      <c r="A3074" s="203">
        <v>266</v>
      </c>
      <c r="B3074" s="209" t="s">
        <v>571</v>
      </c>
      <c r="C3074" s="207" t="s">
        <v>482</v>
      </c>
      <c r="D3074" s="208">
        <v>118</v>
      </c>
      <c r="E3074" s="110" t="s">
        <v>4237</v>
      </c>
      <c r="F3074" s="147">
        <v>25439572.800000001</v>
      </c>
      <c r="G3074" s="147">
        <f t="shared" si="155"/>
        <v>25439572.800000001</v>
      </c>
      <c r="H3074" s="147">
        <f t="shared" si="156"/>
        <v>0</v>
      </c>
      <c r="I3074" s="148">
        <f t="shared" si="157"/>
        <v>0</v>
      </c>
      <c r="J3074" s="207" t="s">
        <v>838</v>
      </c>
      <c r="K3074" s="146" t="s">
        <v>893</v>
      </c>
      <c r="L3074" s="146" t="s">
        <v>849</v>
      </c>
      <c r="M3074" s="266"/>
      <c r="N3074" s="272">
        <v>43504</v>
      </c>
      <c r="O3074" s="270" t="s">
        <v>3694</v>
      </c>
      <c r="P3074" s="272">
        <v>43830</v>
      </c>
      <c r="Q3074" s="270" t="s">
        <v>3680</v>
      </c>
      <c r="R3074" s="266"/>
    </row>
    <row r="3075" spans="1:18" s="34" customFormat="1" ht="60" hidden="1" customHeight="1" outlineLevel="2" x14ac:dyDescent="0.25">
      <c r="A3075" s="203">
        <v>267</v>
      </c>
      <c r="B3075" s="209" t="s">
        <v>570</v>
      </c>
      <c r="C3075" s="207" t="s">
        <v>482</v>
      </c>
      <c r="D3075" s="208">
        <v>3</v>
      </c>
      <c r="E3075" s="110" t="s">
        <v>4237</v>
      </c>
      <c r="F3075" s="147">
        <v>396608.39999999997</v>
      </c>
      <c r="G3075" s="147">
        <f t="shared" si="155"/>
        <v>396608.39999999997</v>
      </c>
      <c r="H3075" s="147">
        <f t="shared" si="156"/>
        <v>0</v>
      </c>
      <c r="I3075" s="148">
        <f t="shared" si="157"/>
        <v>0</v>
      </c>
      <c r="J3075" s="207" t="s">
        <v>838</v>
      </c>
      <c r="K3075" s="146" t="s">
        <v>893</v>
      </c>
      <c r="L3075" s="146" t="s">
        <v>849</v>
      </c>
      <c r="M3075" s="266"/>
      <c r="N3075" s="272">
        <v>43504</v>
      </c>
      <c r="O3075" s="270" t="s">
        <v>3694</v>
      </c>
      <c r="P3075" s="272">
        <v>43830</v>
      </c>
      <c r="Q3075" s="270" t="s">
        <v>3680</v>
      </c>
      <c r="R3075" s="266"/>
    </row>
    <row r="3076" spans="1:18" s="34" customFormat="1" ht="60" hidden="1" customHeight="1" outlineLevel="2" x14ac:dyDescent="0.25">
      <c r="A3076" s="203">
        <v>268</v>
      </c>
      <c r="B3076" s="209" t="s">
        <v>569</v>
      </c>
      <c r="C3076" s="207" t="s">
        <v>482</v>
      </c>
      <c r="D3076" s="208">
        <v>15</v>
      </c>
      <c r="E3076" s="110" t="s">
        <v>4237</v>
      </c>
      <c r="F3076" s="147">
        <v>1047856.5000000001</v>
      </c>
      <c r="G3076" s="147">
        <f t="shared" si="155"/>
        <v>1047856.5000000001</v>
      </c>
      <c r="H3076" s="147">
        <f t="shared" si="156"/>
        <v>0</v>
      </c>
      <c r="I3076" s="148">
        <f t="shared" si="157"/>
        <v>0</v>
      </c>
      <c r="J3076" s="207" t="s">
        <v>838</v>
      </c>
      <c r="K3076" s="146" t="s">
        <v>893</v>
      </c>
      <c r="L3076" s="146" t="s">
        <v>849</v>
      </c>
      <c r="M3076" s="266"/>
      <c r="N3076" s="272">
        <v>43504</v>
      </c>
      <c r="O3076" s="270" t="s">
        <v>3694</v>
      </c>
      <c r="P3076" s="272">
        <v>43830</v>
      </c>
      <c r="Q3076" s="270" t="s">
        <v>3680</v>
      </c>
      <c r="R3076" s="266"/>
    </row>
    <row r="3077" spans="1:18" s="34" customFormat="1" ht="60" hidden="1" customHeight="1" outlineLevel="2" x14ac:dyDescent="0.25">
      <c r="A3077" s="203">
        <v>269</v>
      </c>
      <c r="B3077" s="209" t="s">
        <v>568</v>
      </c>
      <c r="C3077" s="207" t="s">
        <v>482</v>
      </c>
      <c r="D3077" s="208">
        <v>2</v>
      </c>
      <c r="E3077" s="110" t="s">
        <v>4237</v>
      </c>
      <c r="F3077" s="147">
        <v>221574.6</v>
      </c>
      <c r="G3077" s="147">
        <f t="shared" si="155"/>
        <v>221574.6</v>
      </c>
      <c r="H3077" s="147">
        <f t="shared" si="156"/>
        <v>0</v>
      </c>
      <c r="I3077" s="148">
        <f t="shared" si="157"/>
        <v>0</v>
      </c>
      <c r="J3077" s="207" t="s">
        <v>838</v>
      </c>
      <c r="K3077" s="146" t="s">
        <v>893</v>
      </c>
      <c r="L3077" s="146" t="s">
        <v>849</v>
      </c>
      <c r="M3077" s="266"/>
      <c r="N3077" s="272">
        <v>43504</v>
      </c>
      <c r="O3077" s="270" t="s">
        <v>3694</v>
      </c>
      <c r="P3077" s="272">
        <v>43830</v>
      </c>
      <c r="Q3077" s="270" t="s">
        <v>3680</v>
      </c>
      <c r="R3077" s="266"/>
    </row>
    <row r="3078" spans="1:18" s="34" customFormat="1" ht="60" hidden="1" customHeight="1" outlineLevel="2" x14ac:dyDescent="0.25">
      <c r="A3078" s="203">
        <v>270</v>
      </c>
      <c r="B3078" s="209" t="s">
        <v>567</v>
      </c>
      <c r="C3078" s="207" t="s">
        <v>482</v>
      </c>
      <c r="D3078" s="208">
        <v>2</v>
      </c>
      <c r="E3078" s="110" t="s">
        <v>4237</v>
      </c>
      <c r="F3078" s="147">
        <v>219814.2</v>
      </c>
      <c r="G3078" s="147">
        <f t="shared" si="155"/>
        <v>219814.2</v>
      </c>
      <c r="H3078" s="147">
        <f t="shared" si="156"/>
        <v>0</v>
      </c>
      <c r="I3078" s="148">
        <f t="shared" si="157"/>
        <v>0</v>
      </c>
      <c r="J3078" s="207" t="s">
        <v>838</v>
      </c>
      <c r="K3078" s="146" t="s">
        <v>893</v>
      </c>
      <c r="L3078" s="146" t="s">
        <v>849</v>
      </c>
      <c r="M3078" s="266"/>
      <c r="N3078" s="272">
        <v>43504</v>
      </c>
      <c r="O3078" s="270" t="s">
        <v>3694</v>
      </c>
      <c r="P3078" s="272">
        <v>43830</v>
      </c>
      <c r="Q3078" s="270" t="s">
        <v>3680</v>
      </c>
      <c r="R3078" s="266"/>
    </row>
    <row r="3079" spans="1:18" s="34" customFormat="1" ht="60" hidden="1" customHeight="1" outlineLevel="2" x14ac:dyDescent="0.25">
      <c r="A3079" s="203">
        <v>271</v>
      </c>
      <c r="B3079" s="209" t="s">
        <v>566</v>
      </c>
      <c r="C3079" s="207" t="s">
        <v>482</v>
      </c>
      <c r="D3079" s="208">
        <v>16</v>
      </c>
      <c r="E3079" s="110" t="s">
        <v>4237</v>
      </c>
      <c r="F3079" s="147">
        <v>934675.2</v>
      </c>
      <c r="G3079" s="147">
        <f t="shared" si="155"/>
        <v>934675.2</v>
      </c>
      <c r="H3079" s="147">
        <f t="shared" si="156"/>
        <v>0</v>
      </c>
      <c r="I3079" s="148">
        <f t="shared" si="157"/>
        <v>0</v>
      </c>
      <c r="J3079" s="207" t="s">
        <v>838</v>
      </c>
      <c r="K3079" s="146" t="s">
        <v>893</v>
      </c>
      <c r="L3079" s="146" t="s">
        <v>849</v>
      </c>
      <c r="M3079" s="266"/>
      <c r="N3079" s="272">
        <v>43504</v>
      </c>
      <c r="O3079" s="270" t="s">
        <v>3694</v>
      </c>
      <c r="P3079" s="272">
        <v>43830</v>
      </c>
      <c r="Q3079" s="270" t="s">
        <v>3680</v>
      </c>
      <c r="R3079" s="266"/>
    </row>
    <row r="3080" spans="1:18" s="34" customFormat="1" ht="60" hidden="1" customHeight="1" outlineLevel="2" x14ac:dyDescent="0.25">
      <c r="A3080" s="203">
        <v>272</v>
      </c>
      <c r="B3080" s="209" t="s">
        <v>565</v>
      </c>
      <c r="C3080" s="207" t="s">
        <v>482</v>
      </c>
      <c r="D3080" s="208">
        <v>3</v>
      </c>
      <c r="E3080" s="110" t="s">
        <v>4237</v>
      </c>
      <c r="F3080" s="147">
        <v>332758.80000000005</v>
      </c>
      <c r="G3080" s="147">
        <f t="shared" si="155"/>
        <v>332758.80000000005</v>
      </c>
      <c r="H3080" s="147">
        <f t="shared" si="156"/>
        <v>0</v>
      </c>
      <c r="I3080" s="148">
        <f t="shared" si="157"/>
        <v>0</v>
      </c>
      <c r="J3080" s="207" t="s">
        <v>838</v>
      </c>
      <c r="K3080" s="146" t="s">
        <v>893</v>
      </c>
      <c r="L3080" s="146" t="s">
        <v>849</v>
      </c>
      <c r="M3080" s="266"/>
      <c r="N3080" s="272">
        <v>43504</v>
      </c>
      <c r="O3080" s="270" t="s">
        <v>3694</v>
      </c>
      <c r="P3080" s="272">
        <v>43830</v>
      </c>
      <c r="Q3080" s="270" t="s">
        <v>3680</v>
      </c>
      <c r="R3080" s="266"/>
    </row>
    <row r="3081" spans="1:18" s="34" customFormat="1" ht="60" hidden="1" customHeight="1" outlineLevel="2" x14ac:dyDescent="0.25">
      <c r="A3081" s="203">
        <v>273</v>
      </c>
      <c r="B3081" s="209" t="s">
        <v>564</v>
      </c>
      <c r="C3081" s="207" t="s">
        <v>482</v>
      </c>
      <c r="D3081" s="208">
        <v>22</v>
      </c>
      <c r="E3081" s="110" t="s">
        <v>4237</v>
      </c>
      <c r="F3081" s="147">
        <v>3173167.8</v>
      </c>
      <c r="G3081" s="147">
        <f t="shared" si="155"/>
        <v>3173167.8</v>
      </c>
      <c r="H3081" s="147">
        <f t="shared" si="156"/>
        <v>0</v>
      </c>
      <c r="I3081" s="148">
        <f t="shared" si="157"/>
        <v>0</v>
      </c>
      <c r="J3081" s="207" t="s">
        <v>838</v>
      </c>
      <c r="K3081" s="146" t="s">
        <v>893</v>
      </c>
      <c r="L3081" s="146" t="s">
        <v>849</v>
      </c>
      <c r="M3081" s="266"/>
      <c r="N3081" s="272">
        <v>43504</v>
      </c>
      <c r="O3081" s="270" t="s">
        <v>3694</v>
      </c>
      <c r="P3081" s="272">
        <v>43830</v>
      </c>
      <c r="Q3081" s="270" t="s">
        <v>3680</v>
      </c>
      <c r="R3081" s="266"/>
    </row>
    <row r="3082" spans="1:18" s="34" customFormat="1" ht="60" hidden="1" customHeight="1" outlineLevel="2" x14ac:dyDescent="0.25">
      <c r="A3082" s="203">
        <v>274</v>
      </c>
      <c r="B3082" s="209" t="s">
        <v>563</v>
      </c>
      <c r="C3082" s="207" t="s">
        <v>482</v>
      </c>
      <c r="D3082" s="208">
        <v>27</v>
      </c>
      <c r="E3082" s="110" t="s">
        <v>4237</v>
      </c>
      <c r="F3082" s="147">
        <v>3886833.5999999996</v>
      </c>
      <c r="G3082" s="147">
        <f t="shared" si="155"/>
        <v>3886833.5999999996</v>
      </c>
      <c r="H3082" s="147">
        <f t="shared" si="156"/>
        <v>0</v>
      </c>
      <c r="I3082" s="148">
        <f t="shared" si="157"/>
        <v>0</v>
      </c>
      <c r="J3082" s="207" t="s">
        <v>838</v>
      </c>
      <c r="K3082" s="146" t="s">
        <v>893</v>
      </c>
      <c r="L3082" s="146" t="s">
        <v>849</v>
      </c>
      <c r="M3082" s="266"/>
      <c r="N3082" s="272">
        <v>43504</v>
      </c>
      <c r="O3082" s="270" t="s">
        <v>3694</v>
      </c>
      <c r="P3082" s="272">
        <v>43830</v>
      </c>
      <c r="Q3082" s="270" t="s">
        <v>3680</v>
      </c>
      <c r="R3082" s="266"/>
    </row>
    <row r="3083" spans="1:18" s="34" customFormat="1" ht="60" hidden="1" customHeight="1" outlineLevel="2" x14ac:dyDescent="0.25">
      <c r="A3083" s="203">
        <v>275</v>
      </c>
      <c r="B3083" s="209" t="s">
        <v>562</v>
      </c>
      <c r="C3083" s="207" t="s">
        <v>482</v>
      </c>
      <c r="D3083" s="208">
        <v>22</v>
      </c>
      <c r="E3083" s="110" t="s">
        <v>4237</v>
      </c>
      <c r="F3083" s="147">
        <v>9951757.1999999993</v>
      </c>
      <c r="G3083" s="147">
        <f t="shared" si="155"/>
        <v>9951757.1999999993</v>
      </c>
      <c r="H3083" s="147">
        <f t="shared" si="156"/>
        <v>0</v>
      </c>
      <c r="I3083" s="148">
        <f t="shared" si="157"/>
        <v>0</v>
      </c>
      <c r="J3083" s="207" t="s">
        <v>838</v>
      </c>
      <c r="K3083" s="146" t="s">
        <v>893</v>
      </c>
      <c r="L3083" s="146" t="s">
        <v>849</v>
      </c>
      <c r="M3083" s="266"/>
      <c r="N3083" s="272">
        <v>43504</v>
      </c>
      <c r="O3083" s="270" t="s">
        <v>3694</v>
      </c>
      <c r="P3083" s="272">
        <v>43830</v>
      </c>
      <c r="Q3083" s="270" t="s">
        <v>3680</v>
      </c>
      <c r="R3083" s="266"/>
    </row>
    <row r="3084" spans="1:18" s="34" customFormat="1" ht="60" hidden="1" customHeight="1" outlineLevel="2" x14ac:dyDescent="0.25">
      <c r="A3084" s="203">
        <v>276</v>
      </c>
      <c r="B3084" s="209" t="s">
        <v>561</v>
      </c>
      <c r="C3084" s="207" t="s">
        <v>482</v>
      </c>
      <c r="D3084" s="208">
        <v>3</v>
      </c>
      <c r="E3084" s="110" t="s">
        <v>4237</v>
      </c>
      <c r="F3084" s="147">
        <v>684641.7</v>
      </c>
      <c r="G3084" s="147">
        <f t="shared" si="155"/>
        <v>684641.7</v>
      </c>
      <c r="H3084" s="147">
        <f t="shared" si="156"/>
        <v>0</v>
      </c>
      <c r="I3084" s="148">
        <f t="shared" si="157"/>
        <v>0</v>
      </c>
      <c r="J3084" s="207" t="s">
        <v>838</v>
      </c>
      <c r="K3084" s="146" t="s">
        <v>893</v>
      </c>
      <c r="L3084" s="146" t="s">
        <v>849</v>
      </c>
      <c r="M3084" s="266"/>
      <c r="N3084" s="272">
        <v>43504</v>
      </c>
      <c r="O3084" s="270" t="s">
        <v>3694</v>
      </c>
      <c r="P3084" s="272">
        <v>43830</v>
      </c>
      <c r="Q3084" s="270" t="s">
        <v>3680</v>
      </c>
      <c r="R3084" s="266"/>
    </row>
    <row r="3085" spans="1:18" s="34" customFormat="1" ht="60" hidden="1" customHeight="1" outlineLevel="2" x14ac:dyDescent="0.25">
      <c r="A3085" s="203">
        <v>277</v>
      </c>
      <c r="B3085" s="209" t="s">
        <v>560</v>
      </c>
      <c r="C3085" s="207" t="s">
        <v>482</v>
      </c>
      <c r="D3085" s="208">
        <v>13</v>
      </c>
      <c r="E3085" s="110" t="s">
        <v>4237</v>
      </c>
      <c r="F3085" s="147">
        <v>8657508.5999999996</v>
      </c>
      <c r="G3085" s="147">
        <f t="shared" si="155"/>
        <v>8657508.5999999996</v>
      </c>
      <c r="H3085" s="147">
        <f t="shared" si="156"/>
        <v>0</v>
      </c>
      <c r="I3085" s="148">
        <f t="shared" si="157"/>
        <v>0</v>
      </c>
      <c r="J3085" s="207" t="s">
        <v>838</v>
      </c>
      <c r="K3085" s="146" t="s">
        <v>893</v>
      </c>
      <c r="L3085" s="146" t="s">
        <v>849</v>
      </c>
      <c r="M3085" s="266"/>
      <c r="N3085" s="272">
        <v>43504</v>
      </c>
      <c r="O3085" s="270" t="s">
        <v>3694</v>
      </c>
      <c r="P3085" s="272">
        <v>43830</v>
      </c>
      <c r="Q3085" s="270" t="s">
        <v>3680</v>
      </c>
      <c r="R3085" s="266"/>
    </row>
    <row r="3086" spans="1:18" s="34" customFormat="1" ht="60" hidden="1" customHeight="1" outlineLevel="2" x14ac:dyDescent="0.25">
      <c r="A3086" s="203">
        <v>278</v>
      </c>
      <c r="B3086" s="209" t="s">
        <v>559</v>
      </c>
      <c r="C3086" s="207" t="s">
        <v>482</v>
      </c>
      <c r="D3086" s="208">
        <v>22</v>
      </c>
      <c r="E3086" s="110" t="s">
        <v>4237</v>
      </c>
      <c r="F3086" s="147">
        <v>578120.4</v>
      </c>
      <c r="G3086" s="147">
        <f t="shared" si="155"/>
        <v>578120.4</v>
      </c>
      <c r="H3086" s="147">
        <f t="shared" si="156"/>
        <v>0</v>
      </c>
      <c r="I3086" s="148">
        <f t="shared" si="157"/>
        <v>0</v>
      </c>
      <c r="J3086" s="207" t="s">
        <v>838</v>
      </c>
      <c r="K3086" s="146" t="s">
        <v>893</v>
      </c>
      <c r="L3086" s="146" t="s">
        <v>849</v>
      </c>
      <c r="M3086" s="266"/>
      <c r="N3086" s="272">
        <v>43504</v>
      </c>
      <c r="O3086" s="270" t="s">
        <v>3694</v>
      </c>
      <c r="P3086" s="272">
        <v>43830</v>
      </c>
      <c r="Q3086" s="270" t="s">
        <v>3680</v>
      </c>
      <c r="R3086" s="266"/>
    </row>
    <row r="3087" spans="1:18" s="34" customFormat="1" ht="60" hidden="1" customHeight="1" outlineLevel="2" x14ac:dyDescent="0.25">
      <c r="A3087" s="203">
        <v>279</v>
      </c>
      <c r="B3087" s="209" t="s">
        <v>558</v>
      </c>
      <c r="C3087" s="207" t="s">
        <v>482</v>
      </c>
      <c r="D3087" s="208">
        <v>8</v>
      </c>
      <c r="E3087" s="110" t="s">
        <v>4237</v>
      </c>
      <c r="F3087" s="147">
        <v>154594.28571428571</v>
      </c>
      <c r="G3087" s="147">
        <f t="shared" si="155"/>
        <v>154594.28571428571</v>
      </c>
      <c r="H3087" s="147">
        <f t="shared" si="156"/>
        <v>0</v>
      </c>
      <c r="I3087" s="148">
        <f t="shared" si="157"/>
        <v>0</v>
      </c>
      <c r="J3087" s="207" t="s">
        <v>838</v>
      </c>
      <c r="K3087" s="146" t="s">
        <v>893</v>
      </c>
      <c r="L3087" s="146" t="s">
        <v>849</v>
      </c>
      <c r="M3087" s="266"/>
      <c r="N3087" s="272">
        <v>43504</v>
      </c>
      <c r="O3087" s="270" t="s">
        <v>3694</v>
      </c>
      <c r="P3087" s="272">
        <v>43830</v>
      </c>
      <c r="Q3087" s="270" t="s">
        <v>3680</v>
      </c>
      <c r="R3087" s="266"/>
    </row>
    <row r="3088" spans="1:18" s="34" customFormat="1" ht="60" hidden="1" customHeight="1" outlineLevel="2" x14ac:dyDescent="0.25">
      <c r="A3088" s="203">
        <v>280</v>
      </c>
      <c r="B3088" s="209" t="s">
        <v>557</v>
      </c>
      <c r="C3088" s="207" t="s">
        <v>482</v>
      </c>
      <c r="D3088" s="208">
        <v>200</v>
      </c>
      <c r="E3088" s="110" t="s">
        <v>4234</v>
      </c>
      <c r="F3088" s="147">
        <v>3985380.0000000005</v>
      </c>
      <c r="G3088" s="147">
        <f t="shared" si="155"/>
        <v>3985380.0000000005</v>
      </c>
      <c r="H3088" s="147">
        <f t="shared" si="156"/>
        <v>0</v>
      </c>
      <c r="I3088" s="148">
        <f t="shared" si="157"/>
        <v>0</v>
      </c>
      <c r="J3088" s="207" t="s">
        <v>838</v>
      </c>
      <c r="K3088" s="146" t="s">
        <v>893</v>
      </c>
      <c r="L3088" s="146" t="s">
        <v>849</v>
      </c>
      <c r="M3088" s="266"/>
      <c r="N3088" s="272">
        <v>43504</v>
      </c>
      <c r="O3088" s="270" t="s">
        <v>3694</v>
      </c>
      <c r="P3088" s="272">
        <v>43830</v>
      </c>
      <c r="Q3088" s="270" t="s">
        <v>3680</v>
      </c>
      <c r="R3088" s="266"/>
    </row>
    <row r="3089" spans="1:18" s="34" customFormat="1" ht="60" hidden="1" customHeight="1" outlineLevel="2" x14ac:dyDescent="0.25">
      <c r="A3089" s="203">
        <v>281</v>
      </c>
      <c r="B3089" s="209" t="s">
        <v>556</v>
      </c>
      <c r="C3089" s="207" t="s">
        <v>482</v>
      </c>
      <c r="D3089" s="208">
        <v>120</v>
      </c>
      <c r="E3089" s="110" t="s">
        <v>4234</v>
      </c>
      <c r="F3089" s="147">
        <v>2579260.7142857141</v>
      </c>
      <c r="G3089" s="147">
        <f t="shared" si="155"/>
        <v>2579260.7142857141</v>
      </c>
      <c r="H3089" s="147">
        <f t="shared" si="156"/>
        <v>0</v>
      </c>
      <c r="I3089" s="148">
        <f t="shared" si="157"/>
        <v>0</v>
      </c>
      <c r="J3089" s="207" t="s">
        <v>838</v>
      </c>
      <c r="K3089" s="146" t="s">
        <v>893</v>
      </c>
      <c r="L3089" s="146" t="s">
        <v>849</v>
      </c>
      <c r="M3089" s="266"/>
      <c r="N3089" s="272">
        <v>43504</v>
      </c>
      <c r="O3089" s="270" t="s">
        <v>3694</v>
      </c>
      <c r="P3089" s="272">
        <v>43830</v>
      </c>
      <c r="Q3089" s="270" t="s">
        <v>3680</v>
      </c>
      <c r="R3089" s="266"/>
    </row>
    <row r="3090" spans="1:18" s="34" customFormat="1" ht="60" hidden="1" customHeight="1" outlineLevel="2" x14ac:dyDescent="0.25">
      <c r="A3090" s="203">
        <v>282</v>
      </c>
      <c r="B3090" s="209" t="s">
        <v>555</v>
      </c>
      <c r="C3090" s="207" t="s">
        <v>482</v>
      </c>
      <c r="D3090" s="208">
        <v>140</v>
      </c>
      <c r="E3090" s="110" t="s">
        <v>4234</v>
      </c>
      <c r="F3090" s="147">
        <v>3672522</v>
      </c>
      <c r="G3090" s="147">
        <f t="shared" si="155"/>
        <v>3672522</v>
      </c>
      <c r="H3090" s="147">
        <f t="shared" si="156"/>
        <v>0</v>
      </c>
      <c r="I3090" s="148">
        <f t="shared" si="157"/>
        <v>0</v>
      </c>
      <c r="J3090" s="207" t="s">
        <v>838</v>
      </c>
      <c r="K3090" s="146" t="s">
        <v>893</v>
      </c>
      <c r="L3090" s="146" t="s">
        <v>849</v>
      </c>
      <c r="M3090" s="266"/>
      <c r="N3090" s="272">
        <v>43504</v>
      </c>
      <c r="O3090" s="270" t="s">
        <v>3694</v>
      </c>
      <c r="P3090" s="272">
        <v>43830</v>
      </c>
      <c r="Q3090" s="270" t="s">
        <v>3680</v>
      </c>
      <c r="R3090" s="266"/>
    </row>
    <row r="3091" spans="1:18" s="34" customFormat="1" ht="60" hidden="1" customHeight="1" outlineLevel="2" x14ac:dyDescent="0.25">
      <c r="A3091" s="203">
        <v>283</v>
      </c>
      <c r="B3091" s="209" t="s">
        <v>554</v>
      </c>
      <c r="C3091" s="207" t="s">
        <v>482</v>
      </c>
      <c r="D3091" s="208">
        <v>2</v>
      </c>
      <c r="E3091" s="110" t="s">
        <v>4237</v>
      </c>
      <c r="F3091" s="147">
        <v>51060.6</v>
      </c>
      <c r="G3091" s="147">
        <f t="shared" si="155"/>
        <v>51060.6</v>
      </c>
      <c r="H3091" s="147">
        <f t="shared" si="156"/>
        <v>0</v>
      </c>
      <c r="I3091" s="148">
        <f t="shared" si="157"/>
        <v>0</v>
      </c>
      <c r="J3091" s="207" t="s">
        <v>838</v>
      </c>
      <c r="K3091" s="146" t="s">
        <v>893</v>
      </c>
      <c r="L3091" s="146" t="s">
        <v>849</v>
      </c>
      <c r="M3091" s="266"/>
      <c r="N3091" s="272">
        <v>43504</v>
      </c>
      <c r="O3091" s="270" t="s">
        <v>3694</v>
      </c>
      <c r="P3091" s="272">
        <v>43830</v>
      </c>
      <c r="Q3091" s="270" t="s">
        <v>3680</v>
      </c>
      <c r="R3091" s="266"/>
    </row>
    <row r="3092" spans="1:18" s="34" customFormat="1" ht="60" hidden="1" customHeight="1" outlineLevel="2" x14ac:dyDescent="0.25">
      <c r="A3092" s="203">
        <v>284</v>
      </c>
      <c r="B3092" s="209" t="s">
        <v>553</v>
      </c>
      <c r="C3092" s="207" t="s">
        <v>482</v>
      </c>
      <c r="D3092" s="208">
        <v>25</v>
      </c>
      <c r="E3092" s="110" t="s">
        <v>4234</v>
      </c>
      <c r="F3092" s="147">
        <v>4017857.1428571427</v>
      </c>
      <c r="G3092" s="147">
        <f t="shared" si="155"/>
        <v>4017857.1428571427</v>
      </c>
      <c r="H3092" s="147">
        <f t="shared" si="156"/>
        <v>0</v>
      </c>
      <c r="I3092" s="148">
        <f t="shared" si="157"/>
        <v>0</v>
      </c>
      <c r="J3092" s="207" t="s">
        <v>838</v>
      </c>
      <c r="K3092" s="146" t="s">
        <v>893</v>
      </c>
      <c r="L3092" s="146" t="s">
        <v>849</v>
      </c>
      <c r="M3092" s="266"/>
      <c r="N3092" s="272">
        <v>43504</v>
      </c>
      <c r="O3092" s="270" t="s">
        <v>3694</v>
      </c>
      <c r="P3092" s="272">
        <v>43830</v>
      </c>
      <c r="Q3092" s="270" t="s">
        <v>3680</v>
      </c>
      <c r="R3092" s="266"/>
    </row>
    <row r="3093" spans="1:18" s="34" customFormat="1" ht="60" hidden="1" customHeight="1" outlineLevel="2" x14ac:dyDescent="0.25">
      <c r="A3093" s="203">
        <v>285</v>
      </c>
      <c r="B3093" s="209" t="s">
        <v>552</v>
      </c>
      <c r="C3093" s="207" t="s">
        <v>482</v>
      </c>
      <c r="D3093" s="208">
        <v>12</v>
      </c>
      <c r="E3093" s="110" t="s">
        <v>4234</v>
      </c>
      <c r="F3093" s="147">
        <v>494263.92857142852</v>
      </c>
      <c r="G3093" s="147">
        <f t="shared" si="155"/>
        <v>494263.92857142852</v>
      </c>
      <c r="H3093" s="147">
        <f t="shared" si="156"/>
        <v>0</v>
      </c>
      <c r="I3093" s="148">
        <f t="shared" si="157"/>
        <v>0</v>
      </c>
      <c r="J3093" s="207" t="s">
        <v>838</v>
      </c>
      <c r="K3093" s="146" t="s">
        <v>893</v>
      </c>
      <c r="L3093" s="146" t="s">
        <v>849</v>
      </c>
      <c r="M3093" s="266"/>
      <c r="N3093" s="272">
        <v>43504</v>
      </c>
      <c r="O3093" s="270" t="s">
        <v>3694</v>
      </c>
      <c r="P3093" s="272">
        <v>43830</v>
      </c>
      <c r="Q3093" s="270" t="s">
        <v>3680</v>
      </c>
      <c r="R3093" s="266"/>
    </row>
    <row r="3094" spans="1:18" s="34" customFormat="1" ht="60" hidden="1" customHeight="1" outlineLevel="2" x14ac:dyDescent="0.25">
      <c r="A3094" s="203">
        <v>286</v>
      </c>
      <c r="B3094" s="209" t="s">
        <v>551</v>
      </c>
      <c r="C3094" s="207" t="s">
        <v>482</v>
      </c>
      <c r="D3094" s="208">
        <v>2</v>
      </c>
      <c r="E3094" s="110" t="s">
        <v>4237</v>
      </c>
      <c r="F3094" s="147">
        <v>58165.2</v>
      </c>
      <c r="G3094" s="147">
        <f t="shared" si="155"/>
        <v>58165.2</v>
      </c>
      <c r="H3094" s="147">
        <f t="shared" si="156"/>
        <v>0</v>
      </c>
      <c r="I3094" s="148">
        <f t="shared" si="157"/>
        <v>0</v>
      </c>
      <c r="J3094" s="207" t="s">
        <v>838</v>
      </c>
      <c r="K3094" s="146" t="s">
        <v>893</v>
      </c>
      <c r="L3094" s="146" t="s">
        <v>849</v>
      </c>
      <c r="M3094" s="266"/>
      <c r="N3094" s="272">
        <v>43504</v>
      </c>
      <c r="O3094" s="270" t="s">
        <v>3694</v>
      </c>
      <c r="P3094" s="272">
        <v>43830</v>
      </c>
      <c r="Q3094" s="270" t="s">
        <v>3680</v>
      </c>
      <c r="R3094" s="266"/>
    </row>
    <row r="3095" spans="1:18" s="34" customFormat="1" ht="75" hidden="1" customHeight="1" outlineLevel="2" x14ac:dyDescent="0.25">
      <c r="A3095" s="203">
        <v>287</v>
      </c>
      <c r="B3095" s="209" t="s">
        <v>550</v>
      </c>
      <c r="C3095" s="207" t="s">
        <v>482</v>
      </c>
      <c r="D3095" s="208">
        <v>2</v>
      </c>
      <c r="E3095" s="110" t="s">
        <v>4237</v>
      </c>
      <c r="F3095" s="147">
        <v>119122.2</v>
      </c>
      <c r="G3095" s="147">
        <f t="shared" si="155"/>
        <v>119122.2</v>
      </c>
      <c r="H3095" s="147">
        <f t="shared" si="156"/>
        <v>0</v>
      </c>
      <c r="I3095" s="148">
        <f t="shared" si="157"/>
        <v>0</v>
      </c>
      <c r="J3095" s="207" t="s">
        <v>838</v>
      </c>
      <c r="K3095" s="146" t="s">
        <v>893</v>
      </c>
      <c r="L3095" s="146" t="s">
        <v>849</v>
      </c>
      <c r="M3095" s="266"/>
      <c r="N3095" s="272">
        <v>43504</v>
      </c>
      <c r="O3095" s="270" t="s">
        <v>3694</v>
      </c>
      <c r="P3095" s="272">
        <v>43830</v>
      </c>
      <c r="Q3095" s="270" t="s">
        <v>3680</v>
      </c>
      <c r="R3095" s="266"/>
    </row>
    <row r="3096" spans="1:18" s="34" customFormat="1" ht="60" hidden="1" customHeight="1" outlineLevel="2" x14ac:dyDescent="0.25">
      <c r="A3096" s="203">
        <v>288</v>
      </c>
      <c r="B3096" s="209" t="s">
        <v>549</v>
      </c>
      <c r="C3096" s="207" t="s">
        <v>482</v>
      </c>
      <c r="D3096" s="208">
        <v>2</v>
      </c>
      <c r="E3096" s="110" t="s">
        <v>4237</v>
      </c>
      <c r="F3096" s="147">
        <v>71679.600000000006</v>
      </c>
      <c r="G3096" s="147">
        <f t="shared" si="155"/>
        <v>71679.600000000006</v>
      </c>
      <c r="H3096" s="147">
        <f t="shared" si="156"/>
        <v>0</v>
      </c>
      <c r="I3096" s="148">
        <f t="shared" si="157"/>
        <v>0</v>
      </c>
      <c r="J3096" s="207" t="s">
        <v>838</v>
      </c>
      <c r="K3096" s="146" t="s">
        <v>893</v>
      </c>
      <c r="L3096" s="146" t="s">
        <v>849</v>
      </c>
      <c r="M3096" s="266"/>
      <c r="N3096" s="272">
        <v>43504</v>
      </c>
      <c r="O3096" s="270" t="s">
        <v>3694</v>
      </c>
      <c r="P3096" s="272">
        <v>43830</v>
      </c>
      <c r="Q3096" s="270" t="s">
        <v>3680</v>
      </c>
      <c r="R3096" s="266"/>
    </row>
    <row r="3097" spans="1:18" s="34" customFormat="1" ht="60" hidden="1" customHeight="1" outlineLevel="2" x14ac:dyDescent="0.25">
      <c r="A3097" s="203">
        <v>289</v>
      </c>
      <c r="B3097" s="209" t="s">
        <v>548</v>
      </c>
      <c r="C3097" s="207" t="s">
        <v>482</v>
      </c>
      <c r="D3097" s="208">
        <v>3</v>
      </c>
      <c r="E3097" s="110" t="s">
        <v>4237</v>
      </c>
      <c r="F3097" s="147">
        <v>107519.40000000001</v>
      </c>
      <c r="G3097" s="147">
        <f t="shared" si="155"/>
        <v>107519.40000000001</v>
      </c>
      <c r="H3097" s="147">
        <f t="shared" si="156"/>
        <v>0</v>
      </c>
      <c r="I3097" s="148">
        <f t="shared" si="157"/>
        <v>0</v>
      </c>
      <c r="J3097" s="207" t="s">
        <v>838</v>
      </c>
      <c r="K3097" s="146" t="s">
        <v>893</v>
      </c>
      <c r="L3097" s="146" t="s">
        <v>849</v>
      </c>
      <c r="M3097" s="266"/>
      <c r="N3097" s="272">
        <v>43504</v>
      </c>
      <c r="O3097" s="270" t="s">
        <v>3694</v>
      </c>
      <c r="P3097" s="272">
        <v>43830</v>
      </c>
      <c r="Q3097" s="270" t="s">
        <v>3680</v>
      </c>
      <c r="R3097" s="266"/>
    </row>
    <row r="3098" spans="1:18" s="34" customFormat="1" ht="60" hidden="1" customHeight="1" outlineLevel="2" x14ac:dyDescent="0.25">
      <c r="A3098" s="203">
        <v>290</v>
      </c>
      <c r="B3098" s="209" t="s">
        <v>547</v>
      </c>
      <c r="C3098" s="207" t="s">
        <v>482</v>
      </c>
      <c r="D3098" s="208">
        <v>7</v>
      </c>
      <c r="E3098" s="110" t="s">
        <v>4237</v>
      </c>
      <c r="F3098" s="147">
        <v>246493.80000000002</v>
      </c>
      <c r="G3098" s="147">
        <f t="shared" si="155"/>
        <v>246493.80000000002</v>
      </c>
      <c r="H3098" s="147">
        <f t="shared" si="156"/>
        <v>0</v>
      </c>
      <c r="I3098" s="148">
        <f t="shared" si="157"/>
        <v>0</v>
      </c>
      <c r="J3098" s="207" t="s">
        <v>838</v>
      </c>
      <c r="K3098" s="146" t="s">
        <v>893</v>
      </c>
      <c r="L3098" s="146" t="s">
        <v>849</v>
      </c>
      <c r="M3098" s="266"/>
      <c r="N3098" s="272">
        <v>43504</v>
      </c>
      <c r="O3098" s="270" t="s">
        <v>3694</v>
      </c>
      <c r="P3098" s="272">
        <v>43830</v>
      </c>
      <c r="Q3098" s="270" t="s">
        <v>3680</v>
      </c>
      <c r="R3098" s="266"/>
    </row>
    <row r="3099" spans="1:18" s="34" customFormat="1" ht="60" hidden="1" customHeight="1" outlineLevel="2" x14ac:dyDescent="0.25">
      <c r="A3099" s="203">
        <v>291</v>
      </c>
      <c r="B3099" s="209" t="s">
        <v>546</v>
      </c>
      <c r="C3099" s="207" t="s">
        <v>482</v>
      </c>
      <c r="D3099" s="208">
        <v>2</v>
      </c>
      <c r="E3099" s="110" t="s">
        <v>4237</v>
      </c>
      <c r="F3099" s="147">
        <v>65167.199999999997</v>
      </c>
      <c r="G3099" s="147">
        <f t="shared" si="155"/>
        <v>65167.199999999997</v>
      </c>
      <c r="H3099" s="147">
        <f t="shared" si="156"/>
        <v>0</v>
      </c>
      <c r="I3099" s="148">
        <f t="shared" si="157"/>
        <v>0</v>
      </c>
      <c r="J3099" s="207" t="s">
        <v>838</v>
      </c>
      <c r="K3099" s="146" t="s">
        <v>893</v>
      </c>
      <c r="L3099" s="146" t="s">
        <v>849</v>
      </c>
      <c r="M3099" s="266"/>
      <c r="N3099" s="272">
        <v>43504</v>
      </c>
      <c r="O3099" s="270" t="s">
        <v>3694</v>
      </c>
      <c r="P3099" s="272">
        <v>43830</v>
      </c>
      <c r="Q3099" s="270" t="s">
        <v>3680</v>
      </c>
      <c r="R3099" s="266"/>
    </row>
    <row r="3100" spans="1:18" s="34" customFormat="1" ht="60" hidden="1" customHeight="1" outlineLevel="2" x14ac:dyDescent="0.25">
      <c r="A3100" s="203">
        <v>292</v>
      </c>
      <c r="B3100" s="209" t="s">
        <v>545</v>
      </c>
      <c r="C3100" s="207" t="s">
        <v>482</v>
      </c>
      <c r="D3100" s="208">
        <v>12</v>
      </c>
      <c r="E3100" s="110" t="s">
        <v>4237</v>
      </c>
      <c r="F3100" s="147">
        <v>788594.39999999991</v>
      </c>
      <c r="G3100" s="147">
        <f t="shared" si="155"/>
        <v>788594.39999999991</v>
      </c>
      <c r="H3100" s="147">
        <f t="shared" si="156"/>
        <v>0</v>
      </c>
      <c r="I3100" s="148">
        <f t="shared" si="157"/>
        <v>0</v>
      </c>
      <c r="J3100" s="207" t="s">
        <v>838</v>
      </c>
      <c r="K3100" s="146" t="s">
        <v>893</v>
      </c>
      <c r="L3100" s="146" t="s">
        <v>849</v>
      </c>
      <c r="M3100" s="266"/>
      <c r="N3100" s="272">
        <v>43504</v>
      </c>
      <c r="O3100" s="270" t="s">
        <v>3694</v>
      </c>
      <c r="P3100" s="272">
        <v>43830</v>
      </c>
      <c r="Q3100" s="270" t="s">
        <v>3680</v>
      </c>
      <c r="R3100" s="266"/>
    </row>
    <row r="3101" spans="1:18" s="34" customFormat="1" ht="60" hidden="1" customHeight="1" outlineLevel="2" x14ac:dyDescent="0.25">
      <c r="A3101" s="203">
        <v>293</v>
      </c>
      <c r="B3101" s="209" t="s">
        <v>544</v>
      </c>
      <c r="C3101" s="207" t="s">
        <v>482</v>
      </c>
      <c r="D3101" s="208">
        <v>13</v>
      </c>
      <c r="E3101" s="110" t="s">
        <v>4237</v>
      </c>
      <c r="F3101" s="147">
        <v>1445371.2</v>
      </c>
      <c r="G3101" s="147">
        <f t="shared" si="155"/>
        <v>1445371.2</v>
      </c>
      <c r="H3101" s="147">
        <f t="shared" si="156"/>
        <v>0</v>
      </c>
      <c r="I3101" s="148">
        <f t="shared" si="157"/>
        <v>0</v>
      </c>
      <c r="J3101" s="207" t="s">
        <v>838</v>
      </c>
      <c r="K3101" s="146" t="s">
        <v>893</v>
      </c>
      <c r="L3101" s="146" t="s">
        <v>849</v>
      </c>
      <c r="M3101" s="266"/>
      <c r="N3101" s="272">
        <v>43504</v>
      </c>
      <c r="O3101" s="270" t="s">
        <v>3694</v>
      </c>
      <c r="P3101" s="272">
        <v>43830</v>
      </c>
      <c r="Q3101" s="270" t="s">
        <v>3680</v>
      </c>
      <c r="R3101" s="266"/>
    </row>
    <row r="3102" spans="1:18" s="34" customFormat="1" ht="60" hidden="1" customHeight="1" outlineLevel="2" x14ac:dyDescent="0.25">
      <c r="A3102" s="203">
        <v>294</v>
      </c>
      <c r="B3102" s="209" t="s">
        <v>543</v>
      </c>
      <c r="C3102" s="207" t="s">
        <v>482</v>
      </c>
      <c r="D3102" s="208">
        <v>2</v>
      </c>
      <c r="E3102" s="110" t="s">
        <v>4237</v>
      </c>
      <c r="F3102" s="147">
        <v>23664.6</v>
      </c>
      <c r="G3102" s="147">
        <f t="shared" si="155"/>
        <v>23664.6</v>
      </c>
      <c r="H3102" s="147">
        <f t="shared" si="156"/>
        <v>0</v>
      </c>
      <c r="I3102" s="148">
        <f t="shared" si="157"/>
        <v>0</v>
      </c>
      <c r="J3102" s="207" t="s">
        <v>838</v>
      </c>
      <c r="K3102" s="146" t="s">
        <v>893</v>
      </c>
      <c r="L3102" s="146" t="s">
        <v>849</v>
      </c>
      <c r="M3102" s="266"/>
      <c r="N3102" s="272">
        <v>43504</v>
      </c>
      <c r="O3102" s="270" t="s">
        <v>3694</v>
      </c>
      <c r="P3102" s="272">
        <v>43830</v>
      </c>
      <c r="Q3102" s="270" t="s">
        <v>3680</v>
      </c>
      <c r="R3102" s="266"/>
    </row>
    <row r="3103" spans="1:18" s="34" customFormat="1" ht="60" hidden="1" customHeight="1" outlineLevel="2" x14ac:dyDescent="0.25">
      <c r="A3103" s="203">
        <v>295</v>
      </c>
      <c r="B3103" s="209" t="s">
        <v>542</v>
      </c>
      <c r="C3103" s="207" t="s">
        <v>482</v>
      </c>
      <c r="D3103" s="208">
        <v>2</v>
      </c>
      <c r="E3103" s="110" t="s">
        <v>4237</v>
      </c>
      <c r="F3103" s="147">
        <v>90581.4</v>
      </c>
      <c r="G3103" s="147">
        <f t="shared" si="155"/>
        <v>90581.4</v>
      </c>
      <c r="H3103" s="147">
        <f t="shared" si="156"/>
        <v>0</v>
      </c>
      <c r="I3103" s="148">
        <f t="shared" si="157"/>
        <v>0</v>
      </c>
      <c r="J3103" s="207" t="s">
        <v>838</v>
      </c>
      <c r="K3103" s="146" t="s">
        <v>893</v>
      </c>
      <c r="L3103" s="146" t="s">
        <v>849</v>
      </c>
      <c r="M3103" s="266"/>
      <c r="N3103" s="272">
        <v>43504</v>
      </c>
      <c r="O3103" s="270" t="s">
        <v>3694</v>
      </c>
      <c r="P3103" s="272">
        <v>43830</v>
      </c>
      <c r="Q3103" s="270" t="s">
        <v>3680</v>
      </c>
      <c r="R3103" s="266"/>
    </row>
    <row r="3104" spans="1:18" s="34" customFormat="1" ht="60" hidden="1" customHeight="1" outlineLevel="2" x14ac:dyDescent="0.25">
      <c r="A3104" s="203">
        <v>296</v>
      </c>
      <c r="B3104" s="209" t="s">
        <v>541</v>
      </c>
      <c r="C3104" s="207" t="s">
        <v>482</v>
      </c>
      <c r="D3104" s="208">
        <v>15</v>
      </c>
      <c r="E3104" s="110" t="s">
        <v>4237</v>
      </c>
      <c r="F3104" s="147">
        <v>862582.5</v>
      </c>
      <c r="G3104" s="147">
        <f t="shared" si="155"/>
        <v>862582.5</v>
      </c>
      <c r="H3104" s="147">
        <f t="shared" si="156"/>
        <v>0</v>
      </c>
      <c r="I3104" s="148">
        <f t="shared" si="157"/>
        <v>0</v>
      </c>
      <c r="J3104" s="207" t="s">
        <v>838</v>
      </c>
      <c r="K3104" s="146" t="s">
        <v>893</v>
      </c>
      <c r="L3104" s="146" t="s">
        <v>849</v>
      </c>
      <c r="M3104" s="266"/>
      <c r="N3104" s="272">
        <v>43504</v>
      </c>
      <c r="O3104" s="270" t="s">
        <v>3694</v>
      </c>
      <c r="P3104" s="272">
        <v>43830</v>
      </c>
      <c r="Q3104" s="270" t="s">
        <v>3680</v>
      </c>
      <c r="R3104" s="266"/>
    </row>
    <row r="3105" spans="1:18" s="34" customFormat="1" ht="75" hidden="1" customHeight="1" outlineLevel="2" x14ac:dyDescent="0.25">
      <c r="A3105" s="203">
        <v>297</v>
      </c>
      <c r="B3105" s="209" t="s">
        <v>540</v>
      </c>
      <c r="C3105" s="207" t="s">
        <v>482</v>
      </c>
      <c r="D3105" s="208">
        <v>15</v>
      </c>
      <c r="E3105" s="110" t="s">
        <v>4237</v>
      </c>
      <c r="F3105" s="147">
        <v>1191118.5</v>
      </c>
      <c r="G3105" s="147">
        <f t="shared" si="155"/>
        <v>1191118.5</v>
      </c>
      <c r="H3105" s="147">
        <f t="shared" si="156"/>
        <v>0</v>
      </c>
      <c r="I3105" s="148">
        <f t="shared" si="157"/>
        <v>0</v>
      </c>
      <c r="J3105" s="207" t="s">
        <v>838</v>
      </c>
      <c r="K3105" s="146" t="s">
        <v>893</v>
      </c>
      <c r="L3105" s="146" t="s">
        <v>849</v>
      </c>
      <c r="M3105" s="266"/>
      <c r="N3105" s="272">
        <v>43504</v>
      </c>
      <c r="O3105" s="270" t="s">
        <v>3694</v>
      </c>
      <c r="P3105" s="272">
        <v>43830</v>
      </c>
      <c r="Q3105" s="270" t="s">
        <v>3680</v>
      </c>
      <c r="R3105" s="266"/>
    </row>
    <row r="3106" spans="1:18" s="34" customFormat="1" ht="60" hidden="1" customHeight="1" outlineLevel="2" x14ac:dyDescent="0.25">
      <c r="A3106" s="203">
        <v>298</v>
      </c>
      <c r="B3106" s="209" t="s">
        <v>539</v>
      </c>
      <c r="C3106" s="207" t="s">
        <v>482</v>
      </c>
      <c r="D3106" s="208">
        <v>3</v>
      </c>
      <c r="E3106" s="110" t="s">
        <v>4237</v>
      </c>
      <c r="F3106" s="147">
        <v>95299.200000000012</v>
      </c>
      <c r="G3106" s="147">
        <f t="shared" si="155"/>
        <v>95299.200000000012</v>
      </c>
      <c r="H3106" s="147">
        <f t="shared" si="156"/>
        <v>0</v>
      </c>
      <c r="I3106" s="148">
        <f t="shared" si="157"/>
        <v>0</v>
      </c>
      <c r="J3106" s="207" t="s">
        <v>838</v>
      </c>
      <c r="K3106" s="146" t="s">
        <v>893</v>
      </c>
      <c r="L3106" s="146" t="s">
        <v>849</v>
      </c>
      <c r="M3106" s="266"/>
      <c r="N3106" s="272">
        <v>43504</v>
      </c>
      <c r="O3106" s="270" t="s">
        <v>3694</v>
      </c>
      <c r="P3106" s="272">
        <v>43830</v>
      </c>
      <c r="Q3106" s="270" t="s">
        <v>3680</v>
      </c>
      <c r="R3106" s="266"/>
    </row>
    <row r="3107" spans="1:18" s="34" customFormat="1" ht="60" hidden="1" customHeight="1" outlineLevel="2" x14ac:dyDescent="0.25">
      <c r="A3107" s="203">
        <v>299</v>
      </c>
      <c r="B3107" s="209" t="s">
        <v>538</v>
      </c>
      <c r="C3107" s="207" t="s">
        <v>482</v>
      </c>
      <c r="D3107" s="208">
        <v>3</v>
      </c>
      <c r="E3107" s="110" t="s">
        <v>4237</v>
      </c>
      <c r="F3107" s="147">
        <v>56678.399999999994</v>
      </c>
      <c r="G3107" s="147">
        <f t="shared" si="155"/>
        <v>56678.399999999994</v>
      </c>
      <c r="H3107" s="147">
        <f t="shared" si="156"/>
        <v>0</v>
      </c>
      <c r="I3107" s="148">
        <f t="shared" si="157"/>
        <v>0</v>
      </c>
      <c r="J3107" s="207" t="s">
        <v>838</v>
      </c>
      <c r="K3107" s="146" t="s">
        <v>893</v>
      </c>
      <c r="L3107" s="146" t="s">
        <v>849</v>
      </c>
      <c r="M3107" s="266"/>
      <c r="N3107" s="272">
        <v>43504</v>
      </c>
      <c r="O3107" s="270" t="s">
        <v>3694</v>
      </c>
      <c r="P3107" s="272">
        <v>43830</v>
      </c>
      <c r="Q3107" s="270" t="s">
        <v>3680</v>
      </c>
      <c r="R3107" s="266"/>
    </row>
    <row r="3108" spans="1:18" s="34" customFormat="1" ht="60" hidden="1" customHeight="1" outlineLevel="2" x14ac:dyDescent="0.25">
      <c r="A3108" s="203">
        <v>300</v>
      </c>
      <c r="B3108" s="209" t="s">
        <v>537</v>
      </c>
      <c r="C3108" s="207" t="s">
        <v>482</v>
      </c>
      <c r="D3108" s="208">
        <v>3</v>
      </c>
      <c r="E3108" s="110" t="s">
        <v>4237</v>
      </c>
      <c r="F3108" s="147">
        <v>55620</v>
      </c>
      <c r="G3108" s="147">
        <f t="shared" si="155"/>
        <v>55620</v>
      </c>
      <c r="H3108" s="147">
        <f t="shared" si="156"/>
        <v>0</v>
      </c>
      <c r="I3108" s="148">
        <f t="shared" si="157"/>
        <v>0</v>
      </c>
      <c r="J3108" s="207" t="s">
        <v>838</v>
      </c>
      <c r="K3108" s="146" t="s">
        <v>893</v>
      </c>
      <c r="L3108" s="146" t="s">
        <v>849</v>
      </c>
      <c r="M3108" s="266"/>
      <c r="N3108" s="272">
        <v>43504</v>
      </c>
      <c r="O3108" s="270" t="s">
        <v>3694</v>
      </c>
      <c r="P3108" s="272">
        <v>43830</v>
      </c>
      <c r="Q3108" s="270" t="s">
        <v>3680</v>
      </c>
      <c r="R3108" s="266"/>
    </row>
    <row r="3109" spans="1:18" s="34" customFormat="1" ht="60" hidden="1" customHeight="1" outlineLevel="2" x14ac:dyDescent="0.25">
      <c r="A3109" s="203">
        <v>301</v>
      </c>
      <c r="B3109" s="209" t="s">
        <v>536</v>
      </c>
      <c r="C3109" s="207" t="s">
        <v>482</v>
      </c>
      <c r="D3109" s="208">
        <v>3</v>
      </c>
      <c r="E3109" s="110" t="s">
        <v>4237</v>
      </c>
      <c r="F3109" s="147">
        <v>58449.600000000006</v>
      </c>
      <c r="G3109" s="147">
        <f t="shared" si="155"/>
        <v>58449.600000000006</v>
      </c>
      <c r="H3109" s="147">
        <f t="shared" si="156"/>
        <v>0</v>
      </c>
      <c r="I3109" s="148">
        <f t="shared" si="157"/>
        <v>0</v>
      </c>
      <c r="J3109" s="207" t="s">
        <v>838</v>
      </c>
      <c r="K3109" s="146" t="s">
        <v>893</v>
      </c>
      <c r="L3109" s="146" t="s">
        <v>849</v>
      </c>
      <c r="M3109" s="266"/>
      <c r="N3109" s="272">
        <v>43504</v>
      </c>
      <c r="O3109" s="270" t="s">
        <v>3694</v>
      </c>
      <c r="P3109" s="272">
        <v>43830</v>
      </c>
      <c r="Q3109" s="270" t="s">
        <v>3680</v>
      </c>
      <c r="R3109" s="266"/>
    </row>
    <row r="3110" spans="1:18" s="34" customFormat="1" ht="60" hidden="1" customHeight="1" outlineLevel="2" x14ac:dyDescent="0.25">
      <c r="A3110" s="203">
        <v>302</v>
      </c>
      <c r="B3110" s="209" t="s">
        <v>535</v>
      </c>
      <c r="C3110" s="207" t="s">
        <v>482</v>
      </c>
      <c r="D3110" s="208">
        <v>3</v>
      </c>
      <c r="E3110" s="110" t="s">
        <v>4237</v>
      </c>
      <c r="F3110" s="147">
        <v>88840.799999999988</v>
      </c>
      <c r="G3110" s="147">
        <f t="shared" si="155"/>
        <v>88840.799999999988</v>
      </c>
      <c r="H3110" s="147">
        <f t="shared" si="156"/>
        <v>0</v>
      </c>
      <c r="I3110" s="148">
        <f t="shared" si="157"/>
        <v>0</v>
      </c>
      <c r="J3110" s="207" t="s">
        <v>838</v>
      </c>
      <c r="K3110" s="146" t="s">
        <v>893</v>
      </c>
      <c r="L3110" s="146" t="s">
        <v>849</v>
      </c>
      <c r="M3110" s="266"/>
      <c r="N3110" s="272">
        <v>43504</v>
      </c>
      <c r="O3110" s="270" t="s">
        <v>3694</v>
      </c>
      <c r="P3110" s="272">
        <v>43830</v>
      </c>
      <c r="Q3110" s="270" t="s">
        <v>3680</v>
      </c>
      <c r="R3110" s="266"/>
    </row>
    <row r="3111" spans="1:18" s="34" customFormat="1" ht="60" hidden="1" customHeight="1" outlineLevel="2" x14ac:dyDescent="0.25">
      <c r="A3111" s="203">
        <v>303</v>
      </c>
      <c r="B3111" s="209" t="s">
        <v>534</v>
      </c>
      <c r="C3111" s="207" t="s">
        <v>482</v>
      </c>
      <c r="D3111" s="208">
        <v>3</v>
      </c>
      <c r="E3111" s="110" t="s">
        <v>4237</v>
      </c>
      <c r="F3111" s="147">
        <v>134800.20000000001</v>
      </c>
      <c r="G3111" s="147">
        <f t="shared" si="155"/>
        <v>134800.20000000001</v>
      </c>
      <c r="H3111" s="147">
        <f t="shared" si="156"/>
        <v>0</v>
      </c>
      <c r="I3111" s="148">
        <f t="shared" si="157"/>
        <v>0</v>
      </c>
      <c r="J3111" s="207" t="s">
        <v>838</v>
      </c>
      <c r="K3111" s="146" t="s">
        <v>893</v>
      </c>
      <c r="L3111" s="146" t="s">
        <v>849</v>
      </c>
      <c r="M3111" s="266"/>
      <c r="N3111" s="272">
        <v>43504</v>
      </c>
      <c r="O3111" s="270" t="s">
        <v>3694</v>
      </c>
      <c r="P3111" s="272">
        <v>43830</v>
      </c>
      <c r="Q3111" s="270" t="s">
        <v>3680</v>
      </c>
      <c r="R3111" s="266"/>
    </row>
    <row r="3112" spans="1:18" s="34" customFormat="1" ht="60" hidden="1" customHeight="1" outlineLevel="2" x14ac:dyDescent="0.25">
      <c r="A3112" s="203">
        <v>304</v>
      </c>
      <c r="B3112" s="209" t="s">
        <v>533</v>
      </c>
      <c r="C3112" s="207" t="s">
        <v>482</v>
      </c>
      <c r="D3112" s="208">
        <v>3</v>
      </c>
      <c r="E3112" s="110" t="s">
        <v>4237</v>
      </c>
      <c r="F3112" s="147">
        <v>55620</v>
      </c>
      <c r="G3112" s="147">
        <f t="shared" si="155"/>
        <v>55620</v>
      </c>
      <c r="H3112" s="147">
        <f t="shared" si="156"/>
        <v>0</v>
      </c>
      <c r="I3112" s="148">
        <f t="shared" si="157"/>
        <v>0</v>
      </c>
      <c r="J3112" s="207" t="s">
        <v>838</v>
      </c>
      <c r="K3112" s="146" t="s">
        <v>893</v>
      </c>
      <c r="L3112" s="146" t="s">
        <v>849</v>
      </c>
      <c r="M3112" s="266"/>
      <c r="N3112" s="272">
        <v>43504</v>
      </c>
      <c r="O3112" s="270" t="s">
        <v>3694</v>
      </c>
      <c r="P3112" s="272">
        <v>43830</v>
      </c>
      <c r="Q3112" s="270" t="s">
        <v>3680</v>
      </c>
      <c r="R3112" s="266"/>
    </row>
    <row r="3113" spans="1:18" s="34" customFormat="1" ht="60" hidden="1" customHeight="1" outlineLevel="2" x14ac:dyDescent="0.25">
      <c r="A3113" s="203">
        <v>305</v>
      </c>
      <c r="B3113" s="209" t="s">
        <v>532</v>
      </c>
      <c r="C3113" s="207" t="s">
        <v>482</v>
      </c>
      <c r="D3113" s="208">
        <v>3</v>
      </c>
      <c r="E3113" s="110" t="s">
        <v>4237</v>
      </c>
      <c r="F3113" s="147">
        <v>55620</v>
      </c>
      <c r="G3113" s="147">
        <f t="shared" si="155"/>
        <v>55620</v>
      </c>
      <c r="H3113" s="147">
        <f t="shared" si="156"/>
        <v>0</v>
      </c>
      <c r="I3113" s="148">
        <f t="shared" si="157"/>
        <v>0</v>
      </c>
      <c r="J3113" s="207" t="s">
        <v>838</v>
      </c>
      <c r="K3113" s="146" t="s">
        <v>893</v>
      </c>
      <c r="L3113" s="146" t="s">
        <v>849</v>
      </c>
      <c r="M3113" s="266"/>
      <c r="N3113" s="272">
        <v>43504</v>
      </c>
      <c r="O3113" s="270" t="s">
        <v>3694</v>
      </c>
      <c r="P3113" s="272">
        <v>43830</v>
      </c>
      <c r="Q3113" s="270" t="s">
        <v>3680</v>
      </c>
      <c r="R3113" s="266"/>
    </row>
    <row r="3114" spans="1:18" s="34" customFormat="1" ht="60" hidden="1" customHeight="1" outlineLevel="2" x14ac:dyDescent="0.25">
      <c r="A3114" s="203">
        <v>306</v>
      </c>
      <c r="B3114" s="209" t="s">
        <v>531</v>
      </c>
      <c r="C3114" s="207" t="s">
        <v>482</v>
      </c>
      <c r="D3114" s="208">
        <v>3</v>
      </c>
      <c r="E3114" s="110" t="s">
        <v>4237</v>
      </c>
      <c r="F3114" s="147">
        <v>128587.5</v>
      </c>
      <c r="G3114" s="147">
        <f t="shared" si="155"/>
        <v>128587.5</v>
      </c>
      <c r="H3114" s="147">
        <f t="shared" si="156"/>
        <v>0</v>
      </c>
      <c r="I3114" s="148">
        <f t="shared" si="157"/>
        <v>0</v>
      </c>
      <c r="J3114" s="207" t="s">
        <v>838</v>
      </c>
      <c r="K3114" s="146" t="s">
        <v>893</v>
      </c>
      <c r="L3114" s="146" t="s">
        <v>849</v>
      </c>
      <c r="M3114" s="266"/>
      <c r="N3114" s="272">
        <v>43504</v>
      </c>
      <c r="O3114" s="270" t="s">
        <v>3694</v>
      </c>
      <c r="P3114" s="272">
        <v>43830</v>
      </c>
      <c r="Q3114" s="270" t="s">
        <v>3680</v>
      </c>
      <c r="R3114" s="266"/>
    </row>
    <row r="3115" spans="1:18" s="34" customFormat="1" ht="60" hidden="1" customHeight="1" outlineLevel="2" x14ac:dyDescent="0.25">
      <c r="A3115" s="203">
        <v>307</v>
      </c>
      <c r="B3115" s="209" t="s">
        <v>530</v>
      </c>
      <c r="C3115" s="207" t="s">
        <v>482</v>
      </c>
      <c r="D3115" s="208">
        <v>3</v>
      </c>
      <c r="E3115" s="110" t="s">
        <v>4237</v>
      </c>
      <c r="F3115" s="147">
        <v>55620</v>
      </c>
      <c r="G3115" s="147">
        <f t="shared" si="155"/>
        <v>55620</v>
      </c>
      <c r="H3115" s="147">
        <f t="shared" si="156"/>
        <v>0</v>
      </c>
      <c r="I3115" s="148">
        <f t="shared" si="157"/>
        <v>0</v>
      </c>
      <c r="J3115" s="207" t="s">
        <v>838</v>
      </c>
      <c r="K3115" s="146" t="s">
        <v>893</v>
      </c>
      <c r="L3115" s="146" t="s">
        <v>849</v>
      </c>
      <c r="M3115" s="266"/>
      <c r="N3115" s="272">
        <v>43504</v>
      </c>
      <c r="O3115" s="270" t="s">
        <v>3694</v>
      </c>
      <c r="P3115" s="272">
        <v>43830</v>
      </c>
      <c r="Q3115" s="270" t="s">
        <v>3680</v>
      </c>
      <c r="R3115" s="266"/>
    </row>
    <row r="3116" spans="1:18" s="34" customFormat="1" ht="60" hidden="1" customHeight="1" outlineLevel="2" x14ac:dyDescent="0.25">
      <c r="A3116" s="203">
        <v>308</v>
      </c>
      <c r="B3116" s="209" t="s">
        <v>529</v>
      </c>
      <c r="C3116" s="207" t="s">
        <v>482</v>
      </c>
      <c r="D3116" s="208">
        <v>3</v>
      </c>
      <c r="E3116" s="110" t="s">
        <v>4237</v>
      </c>
      <c r="F3116" s="147">
        <v>147239.09999999998</v>
      </c>
      <c r="G3116" s="147">
        <f t="shared" si="155"/>
        <v>147239.09999999998</v>
      </c>
      <c r="H3116" s="147">
        <f t="shared" si="156"/>
        <v>0</v>
      </c>
      <c r="I3116" s="148">
        <f t="shared" si="157"/>
        <v>0</v>
      </c>
      <c r="J3116" s="207" t="s">
        <v>838</v>
      </c>
      <c r="K3116" s="146" t="s">
        <v>893</v>
      </c>
      <c r="L3116" s="146" t="s">
        <v>849</v>
      </c>
      <c r="M3116" s="266"/>
      <c r="N3116" s="272">
        <v>43504</v>
      </c>
      <c r="O3116" s="270" t="s">
        <v>3694</v>
      </c>
      <c r="P3116" s="272">
        <v>43830</v>
      </c>
      <c r="Q3116" s="270" t="s">
        <v>3680</v>
      </c>
      <c r="R3116" s="266"/>
    </row>
    <row r="3117" spans="1:18" s="34" customFormat="1" ht="60" hidden="1" customHeight="1" outlineLevel="2" x14ac:dyDescent="0.25">
      <c r="A3117" s="203">
        <v>309</v>
      </c>
      <c r="B3117" s="209" t="s">
        <v>528</v>
      </c>
      <c r="C3117" s="207" t="s">
        <v>482</v>
      </c>
      <c r="D3117" s="208">
        <v>3</v>
      </c>
      <c r="E3117" s="110" t="s">
        <v>4237</v>
      </c>
      <c r="F3117" s="147">
        <v>81826.200000000012</v>
      </c>
      <c r="G3117" s="147">
        <f t="shared" si="155"/>
        <v>81826.200000000012</v>
      </c>
      <c r="H3117" s="147">
        <f t="shared" si="156"/>
        <v>0</v>
      </c>
      <c r="I3117" s="148">
        <f t="shared" si="157"/>
        <v>0</v>
      </c>
      <c r="J3117" s="207" t="s">
        <v>838</v>
      </c>
      <c r="K3117" s="146" t="s">
        <v>893</v>
      </c>
      <c r="L3117" s="146" t="s">
        <v>849</v>
      </c>
      <c r="M3117" s="266"/>
      <c r="N3117" s="272">
        <v>43504</v>
      </c>
      <c r="O3117" s="270" t="s">
        <v>3694</v>
      </c>
      <c r="P3117" s="272">
        <v>43830</v>
      </c>
      <c r="Q3117" s="270" t="s">
        <v>3680</v>
      </c>
      <c r="R3117" s="266"/>
    </row>
    <row r="3118" spans="1:18" s="34" customFormat="1" ht="60" hidden="1" customHeight="1" outlineLevel="2" x14ac:dyDescent="0.25">
      <c r="A3118" s="203">
        <v>310</v>
      </c>
      <c r="B3118" s="209" t="s">
        <v>527</v>
      </c>
      <c r="C3118" s="207" t="s">
        <v>482</v>
      </c>
      <c r="D3118" s="208">
        <v>3</v>
      </c>
      <c r="E3118" s="110" t="s">
        <v>4237</v>
      </c>
      <c r="F3118" s="147">
        <v>83386.799999999988</v>
      </c>
      <c r="G3118" s="147">
        <f t="shared" si="155"/>
        <v>83386.799999999988</v>
      </c>
      <c r="H3118" s="147">
        <f t="shared" si="156"/>
        <v>0</v>
      </c>
      <c r="I3118" s="148">
        <f t="shared" si="157"/>
        <v>0</v>
      </c>
      <c r="J3118" s="207" t="s">
        <v>838</v>
      </c>
      <c r="K3118" s="146" t="s">
        <v>893</v>
      </c>
      <c r="L3118" s="146" t="s">
        <v>849</v>
      </c>
      <c r="M3118" s="266"/>
      <c r="N3118" s="272">
        <v>43504</v>
      </c>
      <c r="O3118" s="270" t="s">
        <v>3694</v>
      </c>
      <c r="P3118" s="272">
        <v>43830</v>
      </c>
      <c r="Q3118" s="270" t="s">
        <v>3680</v>
      </c>
      <c r="R3118" s="266"/>
    </row>
    <row r="3119" spans="1:18" s="34" customFormat="1" ht="60" hidden="1" customHeight="1" outlineLevel="2" x14ac:dyDescent="0.25">
      <c r="A3119" s="203">
        <v>311</v>
      </c>
      <c r="B3119" s="209" t="s">
        <v>526</v>
      </c>
      <c r="C3119" s="207" t="s">
        <v>482</v>
      </c>
      <c r="D3119" s="208">
        <v>3</v>
      </c>
      <c r="E3119" s="110" t="s">
        <v>4237</v>
      </c>
      <c r="F3119" s="147">
        <v>71474.399999999994</v>
      </c>
      <c r="G3119" s="147">
        <f t="shared" si="155"/>
        <v>71474.399999999994</v>
      </c>
      <c r="H3119" s="147">
        <f t="shared" si="156"/>
        <v>0</v>
      </c>
      <c r="I3119" s="148">
        <f t="shared" si="157"/>
        <v>0</v>
      </c>
      <c r="J3119" s="207" t="s">
        <v>838</v>
      </c>
      <c r="K3119" s="146" t="s">
        <v>893</v>
      </c>
      <c r="L3119" s="146" t="s">
        <v>849</v>
      </c>
      <c r="M3119" s="266"/>
      <c r="N3119" s="272">
        <v>43504</v>
      </c>
      <c r="O3119" s="270" t="s">
        <v>3694</v>
      </c>
      <c r="P3119" s="272">
        <v>43830</v>
      </c>
      <c r="Q3119" s="270" t="s">
        <v>3680</v>
      </c>
      <c r="R3119" s="266"/>
    </row>
    <row r="3120" spans="1:18" s="34" customFormat="1" ht="60" hidden="1" customHeight="1" outlineLevel="2" x14ac:dyDescent="0.25">
      <c r="A3120" s="203">
        <v>312</v>
      </c>
      <c r="B3120" s="209" t="s">
        <v>525</v>
      </c>
      <c r="C3120" s="207" t="s">
        <v>482</v>
      </c>
      <c r="D3120" s="208">
        <v>3</v>
      </c>
      <c r="E3120" s="110" t="s">
        <v>4237</v>
      </c>
      <c r="F3120" s="147">
        <v>118314</v>
      </c>
      <c r="G3120" s="147">
        <f t="shared" si="155"/>
        <v>118314</v>
      </c>
      <c r="H3120" s="147">
        <f t="shared" si="156"/>
        <v>0</v>
      </c>
      <c r="I3120" s="148">
        <f t="shared" si="157"/>
        <v>0</v>
      </c>
      <c r="J3120" s="207" t="s">
        <v>838</v>
      </c>
      <c r="K3120" s="146" t="s">
        <v>893</v>
      </c>
      <c r="L3120" s="146" t="s">
        <v>849</v>
      </c>
      <c r="M3120" s="266"/>
      <c r="N3120" s="272">
        <v>43504</v>
      </c>
      <c r="O3120" s="270" t="s">
        <v>3694</v>
      </c>
      <c r="P3120" s="272">
        <v>43830</v>
      </c>
      <c r="Q3120" s="270" t="s">
        <v>3680</v>
      </c>
      <c r="R3120" s="266"/>
    </row>
    <row r="3121" spans="1:18" s="34" customFormat="1" ht="60" hidden="1" customHeight="1" outlineLevel="2" x14ac:dyDescent="0.25">
      <c r="A3121" s="203">
        <v>313</v>
      </c>
      <c r="B3121" s="209" t="s">
        <v>524</v>
      </c>
      <c r="C3121" s="207" t="s">
        <v>482</v>
      </c>
      <c r="D3121" s="208">
        <v>3</v>
      </c>
      <c r="E3121" s="110" t="s">
        <v>4237</v>
      </c>
      <c r="F3121" s="147">
        <v>77905.799999999988</v>
      </c>
      <c r="G3121" s="147">
        <f t="shared" si="155"/>
        <v>77905.799999999988</v>
      </c>
      <c r="H3121" s="147">
        <f t="shared" si="156"/>
        <v>0</v>
      </c>
      <c r="I3121" s="148">
        <f t="shared" si="157"/>
        <v>0</v>
      </c>
      <c r="J3121" s="207" t="s">
        <v>838</v>
      </c>
      <c r="K3121" s="146" t="s">
        <v>893</v>
      </c>
      <c r="L3121" s="146" t="s">
        <v>849</v>
      </c>
      <c r="M3121" s="266"/>
      <c r="N3121" s="272">
        <v>43504</v>
      </c>
      <c r="O3121" s="270" t="s">
        <v>3694</v>
      </c>
      <c r="P3121" s="272">
        <v>43830</v>
      </c>
      <c r="Q3121" s="270" t="s">
        <v>3680</v>
      </c>
      <c r="R3121" s="266"/>
    </row>
    <row r="3122" spans="1:18" s="34" customFormat="1" ht="60" hidden="1" customHeight="1" outlineLevel="2" x14ac:dyDescent="0.25">
      <c r="A3122" s="203">
        <v>314</v>
      </c>
      <c r="B3122" s="209" t="s">
        <v>523</v>
      </c>
      <c r="C3122" s="207" t="s">
        <v>482</v>
      </c>
      <c r="D3122" s="208">
        <v>3</v>
      </c>
      <c r="E3122" s="110" t="s">
        <v>4237</v>
      </c>
      <c r="F3122" s="147">
        <v>55620</v>
      </c>
      <c r="G3122" s="147">
        <f t="shared" si="155"/>
        <v>55620</v>
      </c>
      <c r="H3122" s="147">
        <f t="shared" si="156"/>
        <v>0</v>
      </c>
      <c r="I3122" s="148">
        <f t="shared" si="157"/>
        <v>0</v>
      </c>
      <c r="J3122" s="207" t="s">
        <v>838</v>
      </c>
      <c r="K3122" s="146" t="s">
        <v>893</v>
      </c>
      <c r="L3122" s="146" t="s">
        <v>849</v>
      </c>
      <c r="M3122" s="266"/>
      <c r="N3122" s="272">
        <v>43504</v>
      </c>
      <c r="O3122" s="270" t="s">
        <v>3694</v>
      </c>
      <c r="P3122" s="272">
        <v>43830</v>
      </c>
      <c r="Q3122" s="270" t="s">
        <v>3680</v>
      </c>
      <c r="R3122" s="266"/>
    </row>
    <row r="3123" spans="1:18" s="34" customFormat="1" ht="60" hidden="1" customHeight="1" outlineLevel="2" x14ac:dyDescent="0.25">
      <c r="A3123" s="203">
        <v>315</v>
      </c>
      <c r="B3123" s="209" t="s">
        <v>522</v>
      </c>
      <c r="C3123" s="207" t="s">
        <v>482</v>
      </c>
      <c r="D3123" s="208">
        <v>3</v>
      </c>
      <c r="E3123" s="110" t="s">
        <v>4237</v>
      </c>
      <c r="F3123" s="147">
        <v>55620</v>
      </c>
      <c r="G3123" s="147">
        <f t="shared" si="155"/>
        <v>55620</v>
      </c>
      <c r="H3123" s="147">
        <f t="shared" si="156"/>
        <v>0</v>
      </c>
      <c r="I3123" s="148">
        <f t="shared" si="157"/>
        <v>0</v>
      </c>
      <c r="J3123" s="207" t="s">
        <v>838</v>
      </c>
      <c r="K3123" s="146" t="s">
        <v>893</v>
      </c>
      <c r="L3123" s="146" t="s">
        <v>849</v>
      </c>
      <c r="M3123" s="266"/>
      <c r="N3123" s="272">
        <v>43504</v>
      </c>
      <c r="O3123" s="270" t="s">
        <v>3694</v>
      </c>
      <c r="P3123" s="272">
        <v>43830</v>
      </c>
      <c r="Q3123" s="270" t="s">
        <v>3680</v>
      </c>
      <c r="R3123" s="266"/>
    </row>
    <row r="3124" spans="1:18" s="34" customFormat="1" ht="60" hidden="1" customHeight="1" outlineLevel="2" x14ac:dyDescent="0.25">
      <c r="A3124" s="203">
        <v>316</v>
      </c>
      <c r="B3124" s="209" t="s">
        <v>521</v>
      </c>
      <c r="C3124" s="207" t="s">
        <v>482</v>
      </c>
      <c r="D3124" s="208">
        <v>3</v>
      </c>
      <c r="E3124" s="110" t="s">
        <v>4237</v>
      </c>
      <c r="F3124" s="147">
        <v>56678.399999999994</v>
      </c>
      <c r="G3124" s="147">
        <f t="shared" si="155"/>
        <v>56678.399999999994</v>
      </c>
      <c r="H3124" s="147">
        <f t="shared" si="156"/>
        <v>0</v>
      </c>
      <c r="I3124" s="148">
        <f t="shared" si="157"/>
        <v>0</v>
      </c>
      <c r="J3124" s="207" t="s">
        <v>838</v>
      </c>
      <c r="K3124" s="146" t="s">
        <v>893</v>
      </c>
      <c r="L3124" s="146" t="s">
        <v>849</v>
      </c>
      <c r="M3124" s="266"/>
      <c r="N3124" s="272">
        <v>43504</v>
      </c>
      <c r="O3124" s="270" t="s">
        <v>3694</v>
      </c>
      <c r="P3124" s="272">
        <v>43830</v>
      </c>
      <c r="Q3124" s="270" t="s">
        <v>3680</v>
      </c>
      <c r="R3124" s="266"/>
    </row>
    <row r="3125" spans="1:18" s="34" customFormat="1" ht="60" hidden="1" customHeight="1" outlineLevel="2" x14ac:dyDescent="0.25">
      <c r="A3125" s="203">
        <v>317</v>
      </c>
      <c r="B3125" s="209" t="s">
        <v>520</v>
      </c>
      <c r="C3125" s="207" t="s">
        <v>482</v>
      </c>
      <c r="D3125" s="208">
        <v>3</v>
      </c>
      <c r="E3125" s="110" t="s">
        <v>4237</v>
      </c>
      <c r="F3125" s="147">
        <v>55620</v>
      </c>
      <c r="G3125" s="147">
        <f t="shared" si="155"/>
        <v>55620</v>
      </c>
      <c r="H3125" s="147">
        <f t="shared" si="156"/>
        <v>0</v>
      </c>
      <c r="I3125" s="148">
        <f t="shared" si="157"/>
        <v>0</v>
      </c>
      <c r="J3125" s="207" t="s">
        <v>838</v>
      </c>
      <c r="K3125" s="146" t="s">
        <v>893</v>
      </c>
      <c r="L3125" s="146" t="s">
        <v>849</v>
      </c>
      <c r="M3125" s="266"/>
      <c r="N3125" s="272">
        <v>43504</v>
      </c>
      <c r="O3125" s="270" t="s">
        <v>3694</v>
      </c>
      <c r="P3125" s="272">
        <v>43830</v>
      </c>
      <c r="Q3125" s="270" t="s">
        <v>3680</v>
      </c>
      <c r="R3125" s="266"/>
    </row>
    <row r="3126" spans="1:18" s="34" customFormat="1" ht="60" hidden="1" customHeight="1" outlineLevel="2" x14ac:dyDescent="0.25">
      <c r="A3126" s="203">
        <v>318</v>
      </c>
      <c r="B3126" s="209" t="s">
        <v>519</v>
      </c>
      <c r="C3126" s="207" t="s">
        <v>482</v>
      </c>
      <c r="D3126" s="208">
        <v>3</v>
      </c>
      <c r="E3126" s="110" t="s">
        <v>4237</v>
      </c>
      <c r="F3126" s="147">
        <v>55620</v>
      </c>
      <c r="G3126" s="147">
        <f t="shared" si="155"/>
        <v>55620</v>
      </c>
      <c r="H3126" s="147">
        <f t="shared" si="156"/>
        <v>0</v>
      </c>
      <c r="I3126" s="148">
        <f t="shared" si="157"/>
        <v>0</v>
      </c>
      <c r="J3126" s="207" t="s">
        <v>838</v>
      </c>
      <c r="K3126" s="146" t="s">
        <v>893</v>
      </c>
      <c r="L3126" s="146" t="s">
        <v>849</v>
      </c>
      <c r="M3126" s="266"/>
      <c r="N3126" s="272">
        <v>43504</v>
      </c>
      <c r="O3126" s="270" t="s">
        <v>3694</v>
      </c>
      <c r="P3126" s="272">
        <v>43830</v>
      </c>
      <c r="Q3126" s="270" t="s">
        <v>3680</v>
      </c>
      <c r="R3126" s="266"/>
    </row>
    <row r="3127" spans="1:18" s="34" customFormat="1" ht="60" hidden="1" customHeight="1" outlineLevel="2" x14ac:dyDescent="0.25">
      <c r="A3127" s="203">
        <v>319</v>
      </c>
      <c r="B3127" s="209" t="s">
        <v>518</v>
      </c>
      <c r="C3127" s="207" t="s">
        <v>482</v>
      </c>
      <c r="D3127" s="208">
        <v>3</v>
      </c>
      <c r="E3127" s="110" t="s">
        <v>4237</v>
      </c>
      <c r="F3127" s="147">
        <v>514347.30000000005</v>
      </c>
      <c r="G3127" s="147">
        <f t="shared" si="155"/>
        <v>514347.30000000005</v>
      </c>
      <c r="H3127" s="147">
        <f t="shared" si="156"/>
        <v>0</v>
      </c>
      <c r="I3127" s="148">
        <f t="shared" si="157"/>
        <v>0</v>
      </c>
      <c r="J3127" s="207" t="s">
        <v>838</v>
      </c>
      <c r="K3127" s="146" t="s">
        <v>893</v>
      </c>
      <c r="L3127" s="146" t="s">
        <v>849</v>
      </c>
      <c r="M3127" s="266"/>
      <c r="N3127" s="272">
        <v>43504</v>
      </c>
      <c r="O3127" s="270" t="s">
        <v>3694</v>
      </c>
      <c r="P3127" s="272">
        <v>43830</v>
      </c>
      <c r="Q3127" s="270" t="s">
        <v>3680</v>
      </c>
      <c r="R3127" s="266"/>
    </row>
    <row r="3128" spans="1:18" s="34" customFormat="1" ht="60" hidden="1" customHeight="1" outlineLevel="2" x14ac:dyDescent="0.25">
      <c r="A3128" s="203">
        <v>320</v>
      </c>
      <c r="B3128" s="209" t="s">
        <v>517</v>
      </c>
      <c r="C3128" s="207" t="s">
        <v>482</v>
      </c>
      <c r="D3128" s="208">
        <v>3</v>
      </c>
      <c r="E3128" s="110" t="s">
        <v>4237</v>
      </c>
      <c r="F3128" s="147">
        <v>166773.59999999998</v>
      </c>
      <c r="G3128" s="147">
        <f t="shared" si="155"/>
        <v>166773.59999999998</v>
      </c>
      <c r="H3128" s="147">
        <f t="shared" si="156"/>
        <v>0</v>
      </c>
      <c r="I3128" s="148">
        <f t="shared" si="157"/>
        <v>0</v>
      </c>
      <c r="J3128" s="207" t="s">
        <v>838</v>
      </c>
      <c r="K3128" s="146" t="s">
        <v>893</v>
      </c>
      <c r="L3128" s="146" t="s">
        <v>849</v>
      </c>
      <c r="M3128" s="266"/>
      <c r="N3128" s="272">
        <v>43504</v>
      </c>
      <c r="O3128" s="270" t="s">
        <v>3694</v>
      </c>
      <c r="P3128" s="272">
        <v>43830</v>
      </c>
      <c r="Q3128" s="270" t="s">
        <v>3680</v>
      </c>
      <c r="R3128" s="266"/>
    </row>
    <row r="3129" spans="1:18" s="34" customFormat="1" ht="60" hidden="1" customHeight="1" outlineLevel="2" x14ac:dyDescent="0.25">
      <c r="A3129" s="203">
        <v>321</v>
      </c>
      <c r="B3129" s="209" t="s">
        <v>516</v>
      </c>
      <c r="C3129" s="207" t="s">
        <v>482</v>
      </c>
      <c r="D3129" s="208">
        <v>3</v>
      </c>
      <c r="E3129" s="110" t="s">
        <v>4237</v>
      </c>
      <c r="F3129" s="147">
        <v>55620</v>
      </c>
      <c r="G3129" s="147">
        <f t="shared" si="155"/>
        <v>55620</v>
      </c>
      <c r="H3129" s="147">
        <f t="shared" si="156"/>
        <v>0</v>
      </c>
      <c r="I3129" s="148">
        <f t="shared" si="157"/>
        <v>0</v>
      </c>
      <c r="J3129" s="207" t="s">
        <v>838</v>
      </c>
      <c r="K3129" s="146" t="s">
        <v>893</v>
      </c>
      <c r="L3129" s="146" t="s">
        <v>849</v>
      </c>
      <c r="M3129" s="266"/>
      <c r="N3129" s="272">
        <v>43504</v>
      </c>
      <c r="O3129" s="270" t="s">
        <v>3694</v>
      </c>
      <c r="P3129" s="272">
        <v>43830</v>
      </c>
      <c r="Q3129" s="270" t="s">
        <v>3680</v>
      </c>
      <c r="R3129" s="266"/>
    </row>
    <row r="3130" spans="1:18" s="34" customFormat="1" ht="60" hidden="1" customHeight="1" outlineLevel="2" x14ac:dyDescent="0.25">
      <c r="A3130" s="203">
        <v>322</v>
      </c>
      <c r="B3130" s="209" t="s">
        <v>515</v>
      </c>
      <c r="C3130" s="207" t="s">
        <v>482</v>
      </c>
      <c r="D3130" s="208">
        <v>3</v>
      </c>
      <c r="E3130" s="110" t="s">
        <v>4237</v>
      </c>
      <c r="F3130" s="147">
        <v>166773.59999999998</v>
      </c>
      <c r="G3130" s="147">
        <f t="shared" ref="G3130:G3193" si="158">F3130</f>
        <v>166773.59999999998</v>
      </c>
      <c r="H3130" s="147">
        <f t="shared" ref="H3130:H3193" si="159">F3130-G3130</f>
        <v>0</v>
      </c>
      <c r="I3130" s="148">
        <f t="shared" ref="I3130:I3193" si="160">H3130/G3130</f>
        <v>0</v>
      </c>
      <c r="J3130" s="207" t="s">
        <v>838</v>
      </c>
      <c r="K3130" s="146" t="s">
        <v>893</v>
      </c>
      <c r="L3130" s="146" t="s">
        <v>849</v>
      </c>
      <c r="M3130" s="266"/>
      <c r="N3130" s="272">
        <v>43504</v>
      </c>
      <c r="O3130" s="270" t="s">
        <v>3694</v>
      </c>
      <c r="P3130" s="272">
        <v>43830</v>
      </c>
      <c r="Q3130" s="270" t="s">
        <v>3680</v>
      </c>
      <c r="R3130" s="266"/>
    </row>
    <row r="3131" spans="1:18" s="34" customFormat="1" ht="60" hidden="1" customHeight="1" outlineLevel="2" x14ac:dyDescent="0.25">
      <c r="A3131" s="203">
        <v>323</v>
      </c>
      <c r="B3131" s="209" t="s">
        <v>514</v>
      </c>
      <c r="C3131" s="207" t="s">
        <v>482</v>
      </c>
      <c r="D3131" s="208">
        <v>3</v>
      </c>
      <c r="E3131" s="110" t="s">
        <v>4237</v>
      </c>
      <c r="F3131" s="147">
        <v>178683.3</v>
      </c>
      <c r="G3131" s="147">
        <f t="shared" si="158"/>
        <v>178683.3</v>
      </c>
      <c r="H3131" s="147">
        <f t="shared" si="159"/>
        <v>0</v>
      </c>
      <c r="I3131" s="148">
        <f t="shared" si="160"/>
        <v>0</v>
      </c>
      <c r="J3131" s="207" t="s">
        <v>838</v>
      </c>
      <c r="K3131" s="146" t="s">
        <v>893</v>
      </c>
      <c r="L3131" s="146" t="s">
        <v>849</v>
      </c>
      <c r="M3131" s="266"/>
      <c r="N3131" s="272">
        <v>43504</v>
      </c>
      <c r="O3131" s="270" t="s">
        <v>3694</v>
      </c>
      <c r="P3131" s="272">
        <v>43830</v>
      </c>
      <c r="Q3131" s="270" t="s">
        <v>3680</v>
      </c>
      <c r="R3131" s="266"/>
    </row>
    <row r="3132" spans="1:18" s="34" customFormat="1" ht="60" hidden="1" customHeight="1" outlineLevel="2" x14ac:dyDescent="0.25">
      <c r="A3132" s="203">
        <v>324</v>
      </c>
      <c r="B3132" s="209" t="s">
        <v>513</v>
      </c>
      <c r="C3132" s="207" t="s">
        <v>482</v>
      </c>
      <c r="D3132" s="208">
        <v>3</v>
      </c>
      <c r="E3132" s="110" t="s">
        <v>4237</v>
      </c>
      <c r="F3132" s="147">
        <v>81826.200000000012</v>
      </c>
      <c r="G3132" s="147">
        <f t="shared" si="158"/>
        <v>81826.200000000012</v>
      </c>
      <c r="H3132" s="147">
        <f t="shared" si="159"/>
        <v>0</v>
      </c>
      <c r="I3132" s="148">
        <f t="shared" si="160"/>
        <v>0</v>
      </c>
      <c r="J3132" s="207" t="s">
        <v>838</v>
      </c>
      <c r="K3132" s="146" t="s">
        <v>893</v>
      </c>
      <c r="L3132" s="146" t="s">
        <v>849</v>
      </c>
      <c r="M3132" s="266"/>
      <c r="N3132" s="272">
        <v>43504</v>
      </c>
      <c r="O3132" s="270" t="s">
        <v>3694</v>
      </c>
      <c r="P3132" s="272">
        <v>43830</v>
      </c>
      <c r="Q3132" s="270" t="s">
        <v>3680</v>
      </c>
      <c r="R3132" s="266"/>
    </row>
    <row r="3133" spans="1:18" s="34" customFormat="1" ht="60" hidden="1" customHeight="1" outlineLevel="2" x14ac:dyDescent="0.25">
      <c r="A3133" s="203">
        <v>325</v>
      </c>
      <c r="B3133" s="209" t="s">
        <v>512</v>
      </c>
      <c r="C3133" s="207" t="s">
        <v>482</v>
      </c>
      <c r="D3133" s="208">
        <v>3</v>
      </c>
      <c r="E3133" s="110" t="s">
        <v>4237</v>
      </c>
      <c r="F3133" s="147">
        <v>69616.799999999988</v>
      </c>
      <c r="G3133" s="147">
        <f t="shared" si="158"/>
        <v>69616.799999999988</v>
      </c>
      <c r="H3133" s="147">
        <f t="shared" si="159"/>
        <v>0</v>
      </c>
      <c r="I3133" s="148">
        <f t="shared" si="160"/>
        <v>0</v>
      </c>
      <c r="J3133" s="207" t="s">
        <v>838</v>
      </c>
      <c r="K3133" s="146" t="s">
        <v>893</v>
      </c>
      <c r="L3133" s="146" t="s">
        <v>849</v>
      </c>
      <c r="M3133" s="266"/>
      <c r="N3133" s="272">
        <v>43504</v>
      </c>
      <c r="O3133" s="270" t="s">
        <v>3694</v>
      </c>
      <c r="P3133" s="272">
        <v>43830</v>
      </c>
      <c r="Q3133" s="270" t="s">
        <v>3680</v>
      </c>
      <c r="R3133" s="266"/>
    </row>
    <row r="3134" spans="1:18" s="34" customFormat="1" ht="60" hidden="1" customHeight="1" outlineLevel="2" x14ac:dyDescent="0.25">
      <c r="A3134" s="203">
        <v>326</v>
      </c>
      <c r="B3134" s="209" t="s">
        <v>511</v>
      </c>
      <c r="C3134" s="207" t="s">
        <v>482</v>
      </c>
      <c r="D3134" s="208">
        <v>3</v>
      </c>
      <c r="E3134" s="110" t="s">
        <v>4237</v>
      </c>
      <c r="F3134" s="147">
        <v>55620</v>
      </c>
      <c r="G3134" s="147">
        <f t="shared" si="158"/>
        <v>55620</v>
      </c>
      <c r="H3134" s="147">
        <f t="shared" si="159"/>
        <v>0</v>
      </c>
      <c r="I3134" s="148">
        <f t="shared" si="160"/>
        <v>0</v>
      </c>
      <c r="J3134" s="207" t="s">
        <v>838</v>
      </c>
      <c r="K3134" s="146" t="s">
        <v>893</v>
      </c>
      <c r="L3134" s="146" t="s">
        <v>849</v>
      </c>
      <c r="M3134" s="266"/>
      <c r="N3134" s="272">
        <v>43504</v>
      </c>
      <c r="O3134" s="270" t="s">
        <v>3694</v>
      </c>
      <c r="P3134" s="272">
        <v>43830</v>
      </c>
      <c r="Q3134" s="270" t="s">
        <v>3680</v>
      </c>
      <c r="R3134" s="266"/>
    </row>
    <row r="3135" spans="1:18" s="34" customFormat="1" ht="60" hidden="1" customHeight="1" outlineLevel="2" x14ac:dyDescent="0.25">
      <c r="A3135" s="203">
        <v>327</v>
      </c>
      <c r="B3135" s="209" t="s">
        <v>510</v>
      </c>
      <c r="C3135" s="207" t="s">
        <v>482</v>
      </c>
      <c r="D3135" s="208">
        <v>3</v>
      </c>
      <c r="E3135" s="110" t="s">
        <v>4237</v>
      </c>
      <c r="F3135" s="147">
        <v>128587.5</v>
      </c>
      <c r="G3135" s="147">
        <f t="shared" si="158"/>
        <v>128587.5</v>
      </c>
      <c r="H3135" s="147">
        <f t="shared" si="159"/>
        <v>0</v>
      </c>
      <c r="I3135" s="148">
        <f t="shared" si="160"/>
        <v>0</v>
      </c>
      <c r="J3135" s="207" t="s">
        <v>838</v>
      </c>
      <c r="K3135" s="146" t="s">
        <v>893</v>
      </c>
      <c r="L3135" s="146" t="s">
        <v>849</v>
      </c>
      <c r="M3135" s="266"/>
      <c r="N3135" s="272">
        <v>43504</v>
      </c>
      <c r="O3135" s="270" t="s">
        <v>3694</v>
      </c>
      <c r="P3135" s="272">
        <v>43830</v>
      </c>
      <c r="Q3135" s="270" t="s">
        <v>3680</v>
      </c>
      <c r="R3135" s="266"/>
    </row>
    <row r="3136" spans="1:18" s="34" customFormat="1" ht="60" hidden="1" customHeight="1" outlineLevel="2" x14ac:dyDescent="0.25">
      <c r="A3136" s="203">
        <v>328</v>
      </c>
      <c r="B3136" s="209" t="s">
        <v>509</v>
      </c>
      <c r="C3136" s="207" t="s">
        <v>482</v>
      </c>
      <c r="D3136" s="208">
        <v>3</v>
      </c>
      <c r="E3136" s="110" t="s">
        <v>4237</v>
      </c>
      <c r="F3136" s="147">
        <v>74814.299999999988</v>
      </c>
      <c r="G3136" s="147">
        <f t="shared" si="158"/>
        <v>74814.299999999988</v>
      </c>
      <c r="H3136" s="147">
        <f t="shared" si="159"/>
        <v>0</v>
      </c>
      <c r="I3136" s="148">
        <f t="shared" si="160"/>
        <v>0</v>
      </c>
      <c r="J3136" s="207" t="s">
        <v>838</v>
      </c>
      <c r="K3136" s="146" t="s">
        <v>893</v>
      </c>
      <c r="L3136" s="146" t="s">
        <v>849</v>
      </c>
      <c r="M3136" s="266"/>
      <c r="N3136" s="272">
        <v>43504</v>
      </c>
      <c r="O3136" s="270" t="s">
        <v>3694</v>
      </c>
      <c r="P3136" s="272">
        <v>43830</v>
      </c>
      <c r="Q3136" s="270" t="s">
        <v>3680</v>
      </c>
      <c r="R3136" s="266"/>
    </row>
    <row r="3137" spans="1:18" s="34" customFormat="1" ht="60" hidden="1" customHeight="1" outlineLevel="2" x14ac:dyDescent="0.25">
      <c r="A3137" s="203">
        <v>329</v>
      </c>
      <c r="B3137" s="209" t="s">
        <v>508</v>
      </c>
      <c r="C3137" s="207" t="s">
        <v>482</v>
      </c>
      <c r="D3137" s="208">
        <v>3</v>
      </c>
      <c r="E3137" s="110" t="s">
        <v>4237</v>
      </c>
      <c r="F3137" s="147">
        <v>56678.399999999994</v>
      </c>
      <c r="G3137" s="147">
        <f t="shared" si="158"/>
        <v>56678.399999999994</v>
      </c>
      <c r="H3137" s="147">
        <f t="shared" si="159"/>
        <v>0</v>
      </c>
      <c r="I3137" s="148">
        <f t="shared" si="160"/>
        <v>0</v>
      </c>
      <c r="J3137" s="207" t="s">
        <v>838</v>
      </c>
      <c r="K3137" s="146" t="s">
        <v>893</v>
      </c>
      <c r="L3137" s="146" t="s">
        <v>849</v>
      </c>
      <c r="M3137" s="266"/>
      <c r="N3137" s="272">
        <v>43504</v>
      </c>
      <c r="O3137" s="270" t="s">
        <v>3694</v>
      </c>
      <c r="P3137" s="272">
        <v>43830</v>
      </c>
      <c r="Q3137" s="270" t="s">
        <v>3680</v>
      </c>
      <c r="R3137" s="266"/>
    </row>
    <row r="3138" spans="1:18" s="34" customFormat="1" ht="60" hidden="1" customHeight="1" outlineLevel="2" x14ac:dyDescent="0.25">
      <c r="A3138" s="203">
        <v>330</v>
      </c>
      <c r="B3138" s="209" t="s">
        <v>507</v>
      </c>
      <c r="C3138" s="207" t="s">
        <v>482</v>
      </c>
      <c r="D3138" s="208">
        <v>3</v>
      </c>
      <c r="E3138" s="110" t="s">
        <v>4237</v>
      </c>
      <c r="F3138" s="147">
        <v>131036.40000000001</v>
      </c>
      <c r="G3138" s="147">
        <f t="shared" si="158"/>
        <v>131036.40000000001</v>
      </c>
      <c r="H3138" s="147">
        <f t="shared" si="159"/>
        <v>0</v>
      </c>
      <c r="I3138" s="148">
        <f t="shared" si="160"/>
        <v>0</v>
      </c>
      <c r="J3138" s="207" t="s">
        <v>838</v>
      </c>
      <c r="K3138" s="146" t="s">
        <v>893</v>
      </c>
      <c r="L3138" s="146" t="s">
        <v>849</v>
      </c>
      <c r="M3138" s="266"/>
      <c r="N3138" s="272">
        <v>43504</v>
      </c>
      <c r="O3138" s="270" t="s">
        <v>3694</v>
      </c>
      <c r="P3138" s="272">
        <v>43830</v>
      </c>
      <c r="Q3138" s="270" t="s">
        <v>3680</v>
      </c>
      <c r="R3138" s="266"/>
    </row>
    <row r="3139" spans="1:18" s="34" customFormat="1" ht="60" hidden="1" customHeight="1" outlineLevel="2" x14ac:dyDescent="0.25">
      <c r="A3139" s="203">
        <v>331</v>
      </c>
      <c r="B3139" s="209" t="s">
        <v>506</v>
      </c>
      <c r="C3139" s="207" t="s">
        <v>482</v>
      </c>
      <c r="D3139" s="208">
        <v>3</v>
      </c>
      <c r="E3139" s="110" t="s">
        <v>4237</v>
      </c>
      <c r="F3139" s="147">
        <v>55620</v>
      </c>
      <c r="G3139" s="147">
        <f t="shared" si="158"/>
        <v>55620</v>
      </c>
      <c r="H3139" s="147">
        <f t="shared" si="159"/>
        <v>0</v>
      </c>
      <c r="I3139" s="148">
        <f t="shared" si="160"/>
        <v>0</v>
      </c>
      <c r="J3139" s="207" t="s">
        <v>838</v>
      </c>
      <c r="K3139" s="146" t="s">
        <v>893</v>
      </c>
      <c r="L3139" s="146" t="s">
        <v>849</v>
      </c>
      <c r="M3139" s="266"/>
      <c r="N3139" s="272">
        <v>43504</v>
      </c>
      <c r="O3139" s="270" t="s">
        <v>3694</v>
      </c>
      <c r="P3139" s="272">
        <v>43830</v>
      </c>
      <c r="Q3139" s="270" t="s">
        <v>3680</v>
      </c>
      <c r="R3139" s="266"/>
    </row>
    <row r="3140" spans="1:18" s="34" customFormat="1" ht="60" hidden="1" customHeight="1" outlineLevel="2" x14ac:dyDescent="0.25">
      <c r="A3140" s="203">
        <v>332</v>
      </c>
      <c r="B3140" s="209" t="s">
        <v>505</v>
      </c>
      <c r="C3140" s="207" t="s">
        <v>482</v>
      </c>
      <c r="D3140" s="208">
        <v>3</v>
      </c>
      <c r="E3140" s="110" t="s">
        <v>4237</v>
      </c>
      <c r="F3140" s="147">
        <v>55620</v>
      </c>
      <c r="G3140" s="147">
        <f t="shared" si="158"/>
        <v>55620</v>
      </c>
      <c r="H3140" s="147">
        <f t="shared" si="159"/>
        <v>0</v>
      </c>
      <c r="I3140" s="148">
        <f t="shared" si="160"/>
        <v>0</v>
      </c>
      <c r="J3140" s="207" t="s">
        <v>838</v>
      </c>
      <c r="K3140" s="146" t="s">
        <v>893</v>
      </c>
      <c r="L3140" s="146" t="s">
        <v>849</v>
      </c>
      <c r="M3140" s="266"/>
      <c r="N3140" s="272">
        <v>43504</v>
      </c>
      <c r="O3140" s="270" t="s">
        <v>3694</v>
      </c>
      <c r="P3140" s="272">
        <v>43830</v>
      </c>
      <c r="Q3140" s="270" t="s">
        <v>3680</v>
      </c>
      <c r="R3140" s="266"/>
    </row>
    <row r="3141" spans="1:18" s="34" customFormat="1" ht="60" hidden="1" customHeight="1" outlineLevel="2" x14ac:dyDescent="0.25">
      <c r="A3141" s="203">
        <v>333</v>
      </c>
      <c r="B3141" s="209" t="s">
        <v>504</v>
      </c>
      <c r="C3141" s="207" t="s">
        <v>482</v>
      </c>
      <c r="D3141" s="208">
        <v>3</v>
      </c>
      <c r="E3141" s="110" t="s">
        <v>4237</v>
      </c>
      <c r="F3141" s="147">
        <v>46267.199999999997</v>
      </c>
      <c r="G3141" s="147">
        <f t="shared" si="158"/>
        <v>46267.199999999997</v>
      </c>
      <c r="H3141" s="147">
        <f t="shared" si="159"/>
        <v>0</v>
      </c>
      <c r="I3141" s="148">
        <f t="shared" si="160"/>
        <v>0</v>
      </c>
      <c r="J3141" s="207" t="s">
        <v>838</v>
      </c>
      <c r="K3141" s="146" t="s">
        <v>893</v>
      </c>
      <c r="L3141" s="146" t="s">
        <v>849</v>
      </c>
      <c r="M3141" s="266"/>
      <c r="N3141" s="272">
        <v>43504</v>
      </c>
      <c r="O3141" s="270" t="s">
        <v>3694</v>
      </c>
      <c r="P3141" s="272">
        <v>43830</v>
      </c>
      <c r="Q3141" s="270" t="s">
        <v>3680</v>
      </c>
      <c r="R3141" s="266"/>
    </row>
    <row r="3142" spans="1:18" s="34" customFormat="1" ht="60" hidden="1" customHeight="1" outlineLevel="2" x14ac:dyDescent="0.25">
      <c r="A3142" s="203">
        <v>334</v>
      </c>
      <c r="B3142" s="209" t="s">
        <v>503</v>
      </c>
      <c r="C3142" s="207" t="s">
        <v>482</v>
      </c>
      <c r="D3142" s="208">
        <v>3</v>
      </c>
      <c r="E3142" s="110" t="s">
        <v>4237</v>
      </c>
      <c r="F3142" s="147">
        <v>322636.5</v>
      </c>
      <c r="G3142" s="147">
        <f t="shared" si="158"/>
        <v>322636.5</v>
      </c>
      <c r="H3142" s="147">
        <f t="shared" si="159"/>
        <v>0</v>
      </c>
      <c r="I3142" s="148">
        <f t="shared" si="160"/>
        <v>0</v>
      </c>
      <c r="J3142" s="207" t="s">
        <v>838</v>
      </c>
      <c r="K3142" s="146" t="s">
        <v>893</v>
      </c>
      <c r="L3142" s="146" t="s">
        <v>849</v>
      </c>
      <c r="M3142" s="266"/>
      <c r="N3142" s="272">
        <v>43504</v>
      </c>
      <c r="O3142" s="270" t="s">
        <v>3694</v>
      </c>
      <c r="P3142" s="272">
        <v>43830</v>
      </c>
      <c r="Q3142" s="270" t="s">
        <v>3680</v>
      </c>
      <c r="R3142" s="266"/>
    </row>
    <row r="3143" spans="1:18" s="34" customFormat="1" ht="60" hidden="1" customHeight="1" outlineLevel="2" x14ac:dyDescent="0.25">
      <c r="A3143" s="203">
        <v>335</v>
      </c>
      <c r="B3143" s="209" t="s">
        <v>502</v>
      </c>
      <c r="C3143" s="207" t="s">
        <v>482</v>
      </c>
      <c r="D3143" s="208">
        <v>3</v>
      </c>
      <c r="E3143" s="110" t="s">
        <v>4237</v>
      </c>
      <c r="F3143" s="147">
        <v>75961.799999999988</v>
      </c>
      <c r="G3143" s="147">
        <f t="shared" si="158"/>
        <v>75961.799999999988</v>
      </c>
      <c r="H3143" s="147">
        <f t="shared" si="159"/>
        <v>0</v>
      </c>
      <c r="I3143" s="148">
        <f t="shared" si="160"/>
        <v>0</v>
      </c>
      <c r="J3143" s="207" t="s">
        <v>838</v>
      </c>
      <c r="K3143" s="146" t="s">
        <v>893</v>
      </c>
      <c r="L3143" s="146" t="s">
        <v>849</v>
      </c>
      <c r="M3143" s="266"/>
      <c r="N3143" s="272">
        <v>43504</v>
      </c>
      <c r="O3143" s="270" t="s">
        <v>3694</v>
      </c>
      <c r="P3143" s="272">
        <v>43830</v>
      </c>
      <c r="Q3143" s="270" t="s">
        <v>3680</v>
      </c>
      <c r="R3143" s="266"/>
    </row>
    <row r="3144" spans="1:18" s="34" customFormat="1" ht="60" hidden="1" customHeight="1" outlineLevel="2" x14ac:dyDescent="0.25">
      <c r="A3144" s="203">
        <v>336</v>
      </c>
      <c r="B3144" s="209" t="s">
        <v>501</v>
      </c>
      <c r="C3144" s="207" t="s">
        <v>482</v>
      </c>
      <c r="D3144" s="208">
        <v>3</v>
      </c>
      <c r="E3144" s="110" t="s">
        <v>4237</v>
      </c>
      <c r="F3144" s="147">
        <v>62278.200000000004</v>
      </c>
      <c r="G3144" s="147">
        <f t="shared" si="158"/>
        <v>62278.200000000004</v>
      </c>
      <c r="H3144" s="147">
        <f t="shared" si="159"/>
        <v>0</v>
      </c>
      <c r="I3144" s="148">
        <f t="shared" si="160"/>
        <v>0</v>
      </c>
      <c r="J3144" s="207" t="s">
        <v>838</v>
      </c>
      <c r="K3144" s="146" t="s">
        <v>893</v>
      </c>
      <c r="L3144" s="146" t="s">
        <v>849</v>
      </c>
      <c r="M3144" s="266"/>
      <c r="N3144" s="272">
        <v>43504</v>
      </c>
      <c r="O3144" s="270" t="s">
        <v>3694</v>
      </c>
      <c r="P3144" s="272">
        <v>43830</v>
      </c>
      <c r="Q3144" s="270" t="s">
        <v>3680</v>
      </c>
      <c r="R3144" s="266"/>
    </row>
    <row r="3145" spans="1:18" s="34" customFormat="1" ht="60" hidden="1" customHeight="1" outlineLevel="2" x14ac:dyDescent="0.25">
      <c r="A3145" s="203">
        <v>337</v>
      </c>
      <c r="B3145" s="209" t="s">
        <v>500</v>
      </c>
      <c r="C3145" s="207" t="s">
        <v>482</v>
      </c>
      <c r="D3145" s="208">
        <v>3</v>
      </c>
      <c r="E3145" s="110" t="s">
        <v>4237</v>
      </c>
      <c r="F3145" s="147">
        <v>55620</v>
      </c>
      <c r="G3145" s="147">
        <f t="shared" si="158"/>
        <v>55620</v>
      </c>
      <c r="H3145" s="147">
        <f t="shared" si="159"/>
        <v>0</v>
      </c>
      <c r="I3145" s="148">
        <f t="shared" si="160"/>
        <v>0</v>
      </c>
      <c r="J3145" s="207" t="s">
        <v>838</v>
      </c>
      <c r="K3145" s="146" t="s">
        <v>893</v>
      </c>
      <c r="L3145" s="146" t="s">
        <v>849</v>
      </c>
      <c r="M3145" s="266"/>
      <c r="N3145" s="272">
        <v>43504</v>
      </c>
      <c r="O3145" s="270" t="s">
        <v>3694</v>
      </c>
      <c r="P3145" s="272">
        <v>43830</v>
      </c>
      <c r="Q3145" s="270" t="s">
        <v>3680</v>
      </c>
      <c r="R3145" s="266"/>
    </row>
    <row r="3146" spans="1:18" s="34" customFormat="1" ht="60" hidden="1" customHeight="1" outlineLevel="2" x14ac:dyDescent="0.25">
      <c r="A3146" s="203">
        <v>338</v>
      </c>
      <c r="B3146" s="209" t="s">
        <v>499</v>
      </c>
      <c r="C3146" s="207" t="s">
        <v>482</v>
      </c>
      <c r="D3146" s="208">
        <v>3</v>
      </c>
      <c r="E3146" s="110" t="s">
        <v>4237</v>
      </c>
      <c r="F3146" s="147">
        <v>55620</v>
      </c>
      <c r="G3146" s="147">
        <f t="shared" si="158"/>
        <v>55620</v>
      </c>
      <c r="H3146" s="147">
        <f t="shared" si="159"/>
        <v>0</v>
      </c>
      <c r="I3146" s="148">
        <f t="shared" si="160"/>
        <v>0</v>
      </c>
      <c r="J3146" s="207" t="s">
        <v>838</v>
      </c>
      <c r="K3146" s="146" t="s">
        <v>893</v>
      </c>
      <c r="L3146" s="146" t="s">
        <v>849</v>
      </c>
      <c r="M3146" s="266"/>
      <c r="N3146" s="272">
        <v>43504</v>
      </c>
      <c r="O3146" s="270" t="s">
        <v>3694</v>
      </c>
      <c r="P3146" s="272">
        <v>43830</v>
      </c>
      <c r="Q3146" s="270" t="s">
        <v>3680</v>
      </c>
      <c r="R3146" s="266"/>
    </row>
    <row r="3147" spans="1:18" s="34" customFormat="1" ht="60" hidden="1" customHeight="1" outlineLevel="2" x14ac:dyDescent="0.25">
      <c r="A3147" s="203">
        <v>339</v>
      </c>
      <c r="B3147" s="209" t="s">
        <v>498</v>
      </c>
      <c r="C3147" s="207" t="s">
        <v>482</v>
      </c>
      <c r="D3147" s="208">
        <v>3</v>
      </c>
      <c r="E3147" s="110" t="s">
        <v>4237</v>
      </c>
      <c r="F3147" s="147">
        <v>56678.399999999994</v>
      </c>
      <c r="G3147" s="147">
        <f t="shared" si="158"/>
        <v>56678.399999999994</v>
      </c>
      <c r="H3147" s="147">
        <f t="shared" si="159"/>
        <v>0</v>
      </c>
      <c r="I3147" s="148">
        <f t="shared" si="160"/>
        <v>0</v>
      </c>
      <c r="J3147" s="207" t="s">
        <v>838</v>
      </c>
      <c r="K3147" s="146" t="s">
        <v>893</v>
      </c>
      <c r="L3147" s="146" t="s">
        <v>849</v>
      </c>
      <c r="M3147" s="266"/>
      <c r="N3147" s="272">
        <v>43504</v>
      </c>
      <c r="O3147" s="270" t="s">
        <v>3694</v>
      </c>
      <c r="P3147" s="272">
        <v>43830</v>
      </c>
      <c r="Q3147" s="270" t="s">
        <v>3680</v>
      </c>
      <c r="R3147" s="266"/>
    </row>
    <row r="3148" spans="1:18" s="34" customFormat="1" ht="60" hidden="1" customHeight="1" outlineLevel="2" x14ac:dyDescent="0.25">
      <c r="A3148" s="203">
        <v>340</v>
      </c>
      <c r="B3148" s="209" t="s">
        <v>497</v>
      </c>
      <c r="C3148" s="207" t="s">
        <v>482</v>
      </c>
      <c r="D3148" s="208">
        <v>2</v>
      </c>
      <c r="E3148" s="110" t="s">
        <v>4237</v>
      </c>
      <c r="F3148" s="147">
        <v>111182.39999999999</v>
      </c>
      <c r="G3148" s="147">
        <f t="shared" si="158"/>
        <v>111182.39999999999</v>
      </c>
      <c r="H3148" s="147">
        <f t="shared" si="159"/>
        <v>0</v>
      </c>
      <c r="I3148" s="148">
        <f t="shared" si="160"/>
        <v>0</v>
      </c>
      <c r="J3148" s="207" t="s">
        <v>838</v>
      </c>
      <c r="K3148" s="146" t="s">
        <v>893</v>
      </c>
      <c r="L3148" s="146" t="s">
        <v>849</v>
      </c>
      <c r="M3148" s="266"/>
      <c r="N3148" s="272">
        <v>43504</v>
      </c>
      <c r="O3148" s="270" t="s">
        <v>3694</v>
      </c>
      <c r="P3148" s="272">
        <v>43830</v>
      </c>
      <c r="Q3148" s="270" t="s">
        <v>3680</v>
      </c>
      <c r="R3148" s="266"/>
    </row>
    <row r="3149" spans="1:18" s="34" customFormat="1" ht="60" hidden="1" customHeight="1" outlineLevel="2" x14ac:dyDescent="0.25">
      <c r="A3149" s="203">
        <v>341</v>
      </c>
      <c r="B3149" s="209" t="s">
        <v>496</v>
      </c>
      <c r="C3149" s="207" t="s">
        <v>482</v>
      </c>
      <c r="D3149" s="208">
        <v>30</v>
      </c>
      <c r="E3149" s="110" t="s">
        <v>4237</v>
      </c>
      <c r="F3149" s="147">
        <v>433188</v>
      </c>
      <c r="G3149" s="147">
        <f t="shared" si="158"/>
        <v>433188</v>
      </c>
      <c r="H3149" s="147">
        <f t="shared" si="159"/>
        <v>0</v>
      </c>
      <c r="I3149" s="148">
        <f t="shared" si="160"/>
        <v>0</v>
      </c>
      <c r="J3149" s="207" t="s">
        <v>838</v>
      </c>
      <c r="K3149" s="146" t="s">
        <v>893</v>
      </c>
      <c r="L3149" s="146" t="s">
        <v>849</v>
      </c>
      <c r="M3149" s="266"/>
      <c r="N3149" s="272">
        <v>43504</v>
      </c>
      <c r="O3149" s="270" t="s">
        <v>3694</v>
      </c>
      <c r="P3149" s="272">
        <v>43830</v>
      </c>
      <c r="Q3149" s="270" t="s">
        <v>3680</v>
      </c>
      <c r="R3149" s="266"/>
    </row>
    <row r="3150" spans="1:18" s="34" customFormat="1" ht="60" hidden="1" customHeight="1" outlineLevel="2" x14ac:dyDescent="0.25">
      <c r="A3150" s="203">
        <v>342</v>
      </c>
      <c r="B3150" s="209" t="s">
        <v>495</v>
      </c>
      <c r="C3150" s="207" t="s">
        <v>482</v>
      </c>
      <c r="D3150" s="208">
        <v>16</v>
      </c>
      <c r="E3150" s="110" t="s">
        <v>4237</v>
      </c>
      <c r="F3150" s="147">
        <v>693086.4</v>
      </c>
      <c r="G3150" s="147">
        <f t="shared" si="158"/>
        <v>693086.4</v>
      </c>
      <c r="H3150" s="147">
        <f t="shared" si="159"/>
        <v>0</v>
      </c>
      <c r="I3150" s="148">
        <f t="shared" si="160"/>
        <v>0</v>
      </c>
      <c r="J3150" s="207" t="s">
        <v>838</v>
      </c>
      <c r="K3150" s="146" t="s">
        <v>893</v>
      </c>
      <c r="L3150" s="146" t="s">
        <v>849</v>
      </c>
      <c r="M3150" s="266"/>
      <c r="N3150" s="272">
        <v>43504</v>
      </c>
      <c r="O3150" s="270" t="s">
        <v>3694</v>
      </c>
      <c r="P3150" s="272">
        <v>43830</v>
      </c>
      <c r="Q3150" s="270" t="s">
        <v>3680</v>
      </c>
      <c r="R3150" s="266"/>
    </row>
    <row r="3151" spans="1:18" s="34" customFormat="1" ht="75" hidden="1" customHeight="1" outlineLevel="2" x14ac:dyDescent="0.25">
      <c r="A3151" s="203">
        <v>343</v>
      </c>
      <c r="B3151" s="209" t="s">
        <v>494</v>
      </c>
      <c r="C3151" s="207" t="s">
        <v>482</v>
      </c>
      <c r="D3151" s="208">
        <v>11</v>
      </c>
      <c r="E3151" s="110" t="s">
        <v>4237</v>
      </c>
      <c r="F3151" s="147">
        <v>620730</v>
      </c>
      <c r="G3151" s="147">
        <f t="shared" si="158"/>
        <v>620730</v>
      </c>
      <c r="H3151" s="147">
        <f t="shared" si="159"/>
        <v>0</v>
      </c>
      <c r="I3151" s="148">
        <f t="shared" si="160"/>
        <v>0</v>
      </c>
      <c r="J3151" s="207" t="s">
        <v>838</v>
      </c>
      <c r="K3151" s="146" t="s">
        <v>893</v>
      </c>
      <c r="L3151" s="146" t="s">
        <v>849</v>
      </c>
      <c r="M3151" s="266"/>
      <c r="N3151" s="272">
        <v>43504</v>
      </c>
      <c r="O3151" s="270" t="s">
        <v>3694</v>
      </c>
      <c r="P3151" s="272">
        <v>43830</v>
      </c>
      <c r="Q3151" s="270" t="s">
        <v>3680</v>
      </c>
      <c r="R3151" s="266"/>
    </row>
    <row r="3152" spans="1:18" s="34" customFormat="1" ht="60" hidden="1" customHeight="1" outlineLevel="2" x14ac:dyDescent="0.25">
      <c r="A3152" s="203">
        <v>344</v>
      </c>
      <c r="B3152" s="209" t="s">
        <v>493</v>
      </c>
      <c r="C3152" s="207" t="s">
        <v>482</v>
      </c>
      <c r="D3152" s="208">
        <v>2</v>
      </c>
      <c r="E3152" s="110" t="s">
        <v>724</v>
      </c>
      <c r="F3152" s="147">
        <v>161910</v>
      </c>
      <c r="G3152" s="147">
        <f t="shared" si="158"/>
        <v>161910</v>
      </c>
      <c r="H3152" s="147">
        <f t="shared" si="159"/>
        <v>0</v>
      </c>
      <c r="I3152" s="148">
        <f t="shared" si="160"/>
        <v>0</v>
      </c>
      <c r="J3152" s="207" t="s">
        <v>838</v>
      </c>
      <c r="K3152" s="146" t="s">
        <v>893</v>
      </c>
      <c r="L3152" s="146" t="s">
        <v>849</v>
      </c>
      <c r="M3152" s="266"/>
      <c r="N3152" s="272">
        <v>43504</v>
      </c>
      <c r="O3152" s="270" t="s">
        <v>3694</v>
      </c>
      <c r="P3152" s="272">
        <v>43830</v>
      </c>
      <c r="Q3152" s="270" t="s">
        <v>3680</v>
      </c>
      <c r="R3152" s="266"/>
    </row>
    <row r="3153" spans="1:18" s="34" customFormat="1" ht="60" hidden="1" customHeight="1" outlineLevel="2" x14ac:dyDescent="0.25">
      <c r="A3153" s="203">
        <v>345</v>
      </c>
      <c r="B3153" s="209" t="s">
        <v>492</v>
      </c>
      <c r="C3153" s="207" t="s">
        <v>482</v>
      </c>
      <c r="D3153" s="208">
        <v>2</v>
      </c>
      <c r="E3153" s="110" t="s">
        <v>724</v>
      </c>
      <c r="F3153" s="147">
        <v>228996</v>
      </c>
      <c r="G3153" s="147">
        <f t="shared" si="158"/>
        <v>228996</v>
      </c>
      <c r="H3153" s="147">
        <f t="shared" si="159"/>
        <v>0</v>
      </c>
      <c r="I3153" s="148">
        <f t="shared" si="160"/>
        <v>0</v>
      </c>
      <c r="J3153" s="207" t="s">
        <v>838</v>
      </c>
      <c r="K3153" s="146" t="s">
        <v>893</v>
      </c>
      <c r="L3153" s="146" t="s">
        <v>849</v>
      </c>
      <c r="M3153" s="266"/>
      <c r="N3153" s="272">
        <v>43504</v>
      </c>
      <c r="O3153" s="270" t="s">
        <v>3694</v>
      </c>
      <c r="P3153" s="272">
        <v>43830</v>
      </c>
      <c r="Q3153" s="270" t="s">
        <v>3680</v>
      </c>
      <c r="R3153" s="266"/>
    </row>
    <row r="3154" spans="1:18" s="34" customFormat="1" ht="60" hidden="1" customHeight="1" outlineLevel="2" x14ac:dyDescent="0.25">
      <c r="A3154" s="203">
        <v>346</v>
      </c>
      <c r="B3154" s="209" t="s">
        <v>491</v>
      </c>
      <c r="C3154" s="207" t="s">
        <v>482</v>
      </c>
      <c r="D3154" s="208">
        <v>6</v>
      </c>
      <c r="E3154" s="110" t="s">
        <v>724</v>
      </c>
      <c r="F3154" s="147">
        <v>590662.80000000005</v>
      </c>
      <c r="G3154" s="147">
        <f t="shared" si="158"/>
        <v>590662.80000000005</v>
      </c>
      <c r="H3154" s="147">
        <f t="shared" si="159"/>
        <v>0</v>
      </c>
      <c r="I3154" s="148">
        <f t="shared" si="160"/>
        <v>0</v>
      </c>
      <c r="J3154" s="207" t="s">
        <v>838</v>
      </c>
      <c r="K3154" s="146" t="s">
        <v>893</v>
      </c>
      <c r="L3154" s="146" t="s">
        <v>849</v>
      </c>
      <c r="M3154" s="266"/>
      <c r="N3154" s="272">
        <v>43504</v>
      </c>
      <c r="O3154" s="270" t="s">
        <v>3694</v>
      </c>
      <c r="P3154" s="272">
        <v>43830</v>
      </c>
      <c r="Q3154" s="270" t="s">
        <v>3680</v>
      </c>
      <c r="R3154" s="266"/>
    </row>
    <row r="3155" spans="1:18" s="34" customFormat="1" ht="60" hidden="1" customHeight="1" outlineLevel="2" x14ac:dyDescent="0.25">
      <c r="A3155" s="203">
        <v>347</v>
      </c>
      <c r="B3155" s="209" t="s">
        <v>490</v>
      </c>
      <c r="C3155" s="207" t="s">
        <v>482</v>
      </c>
      <c r="D3155" s="208">
        <v>6</v>
      </c>
      <c r="E3155" s="110" t="s">
        <v>724</v>
      </c>
      <c r="F3155" s="147">
        <v>367680.6</v>
      </c>
      <c r="G3155" s="147">
        <f t="shared" si="158"/>
        <v>367680.6</v>
      </c>
      <c r="H3155" s="147">
        <f t="shared" si="159"/>
        <v>0</v>
      </c>
      <c r="I3155" s="148">
        <f t="shared" si="160"/>
        <v>0</v>
      </c>
      <c r="J3155" s="207" t="s">
        <v>838</v>
      </c>
      <c r="K3155" s="146" t="s">
        <v>893</v>
      </c>
      <c r="L3155" s="146" t="s">
        <v>849</v>
      </c>
      <c r="M3155" s="266"/>
      <c r="N3155" s="272">
        <v>43504</v>
      </c>
      <c r="O3155" s="270" t="s">
        <v>3694</v>
      </c>
      <c r="P3155" s="272">
        <v>43830</v>
      </c>
      <c r="Q3155" s="270" t="s">
        <v>3680</v>
      </c>
      <c r="R3155" s="266"/>
    </row>
    <row r="3156" spans="1:18" s="34" customFormat="1" ht="60" hidden="1" customHeight="1" outlineLevel="2" x14ac:dyDescent="0.25">
      <c r="A3156" s="203">
        <v>348</v>
      </c>
      <c r="B3156" s="209" t="s">
        <v>489</v>
      </c>
      <c r="C3156" s="207" t="s">
        <v>482</v>
      </c>
      <c r="D3156" s="208">
        <v>6</v>
      </c>
      <c r="E3156" s="110" t="s">
        <v>724</v>
      </c>
      <c r="F3156" s="147">
        <v>373005</v>
      </c>
      <c r="G3156" s="147">
        <f t="shared" si="158"/>
        <v>373005</v>
      </c>
      <c r="H3156" s="147">
        <f t="shared" si="159"/>
        <v>0</v>
      </c>
      <c r="I3156" s="148">
        <f t="shared" si="160"/>
        <v>0</v>
      </c>
      <c r="J3156" s="207" t="s">
        <v>838</v>
      </c>
      <c r="K3156" s="146" t="s">
        <v>893</v>
      </c>
      <c r="L3156" s="146" t="s">
        <v>849</v>
      </c>
      <c r="M3156" s="266"/>
      <c r="N3156" s="272">
        <v>43504</v>
      </c>
      <c r="O3156" s="270" t="s">
        <v>3694</v>
      </c>
      <c r="P3156" s="272">
        <v>43830</v>
      </c>
      <c r="Q3156" s="270" t="s">
        <v>3680</v>
      </c>
      <c r="R3156" s="266"/>
    </row>
    <row r="3157" spans="1:18" s="34" customFormat="1" ht="60" hidden="1" customHeight="1" outlineLevel="2" x14ac:dyDescent="0.25">
      <c r="A3157" s="203">
        <v>349</v>
      </c>
      <c r="B3157" s="209" t="s">
        <v>488</v>
      </c>
      <c r="C3157" s="207" t="s">
        <v>482</v>
      </c>
      <c r="D3157" s="208">
        <v>4</v>
      </c>
      <c r="E3157" s="53" t="s">
        <v>2295</v>
      </c>
      <c r="F3157" s="147">
        <v>40989.599999999999</v>
      </c>
      <c r="G3157" s="147">
        <f t="shared" si="158"/>
        <v>40989.599999999999</v>
      </c>
      <c r="H3157" s="147">
        <f t="shared" si="159"/>
        <v>0</v>
      </c>
      <c r="I3157" s="148">
        <f t="shared" si="160"/>
        <v>0</v>
      </c>
      <c r="J3157" s="207" t="s">
        <v>838</v>
      </c>
      <c r="K3157" s="146" t="s">
        <v>893</v>
      </c>
      <c r="L3157" s="146" t="s">
        <v>849</v>
      </c>
      <c r="M3157" s="266"/>
      <c r="N3157" s="272">
        <v>43504</v>
      </c>
      <c r="O3157" s="270" t="s">
        <v>3694</v>
      </c>
      <c r="P3157" s="272">
        <v>43830</v>
      </c>
      <c r="Q3157" s="270" t="s">
        <v>3680</v>
      </c>
      <c r="R3157" s="266"/>
    </row>
    <row r="3158" spans="1:18" s="34" customFormat="1" ht="60" hidden="1" customHeight="1" outlineLevel="2" x14ac:dyDescent="0.25">
      <c r="A3158" s="203">
        <v>350</v>
      </c>
      <c r="B3158" s="209" t="s">
        <v>487</v>
      </c>
      <c r="C3158" s="207" t="s">
        <v>482</v>
      </c>
      <c r="D3158" s="208">
        <v>5</v>
      </c>
      <c r="E3158" s="53" t="s">
        <v>2295</v>
      </c>
      <c r="F3158" s="147">
        <v>31921.874999999996</v>
      </c>
      <c r="G3158" s="147">
        <f t="shared" si="158"/>
        <v>31921.874999999996</v>
      </c>
      <c r="H3158" s="147">
        <f t="shared" si="159"/>
        <v>0</v>
      </c>
      <c r="I3158" s="148">
        <f t="shared" si="160"/>
        <v>0</v>
      </c>
      <c r="J3158" s="207" t="s">
        <v>838</v>
      </c>
      <c r="K3158" s="146" t="s">
        <v>893</v>
      </c>
      <c r="L3158" s="146" t="s">
        <v>849</v>
      </c>
      <c r="M3158" s="266"/>
      <c r="N3158" s="272">
        <v>43504</v>
      </c>
      <c r="O3158" s="270" t="s">
        <v>3694</v>
      </c>
      <c r="P3158" s="272">
        <v>43830</v>
      </c>
      <c r="Q3158" s="270" t="s">
        <v>3680</v>
      </c>
      <c r="R3158" s="266"/>
    </row>
    <row r="3159" spans="1:18" s="34" customFormat="1" ht="60" hidden="1" customHeight="1" outlineLevel="2" x14ac:dyDescent="0.25">
      <c r="A3159" s="203">
        <v>351</v>
      </c>
      <c r="B3159" s="209" t="s">
        <v>486</v>
      </c>
      <c r="C3159" s="207" t="s">
        <v>482</v>
      </c>
      <c r="D3159" s="208">
        <v>120</v>
      </c>
      <c r="E3159" s="110" t="s">
        <v>724</v>
      </c>
      <c r="F3159" s="147">
        <v>7124004</v>
      </c>
      <c r="G3159" s="147">
        <f t="shared" si="158"/>
        <v>7124004</v>
      </c>
      <c r="H3159" s="147">
        <f t="shared" si="159"/>
        <v>0</v>
      </c>
      <c r="I3159" s="148">
        <f t="shared" si="160"/>
        <v>0</v>
      </c>
      <c r="J3159" s="207" t="s">
        <v>838</v>
      </c>
      <c r="K3159" s="146" t="s">
        <v>893</v>
      </c>
      <c r="L3159" s="146" t="s">
        <v>849</v>
      </c>
      <c r="M3159" s="266"/>
      <c r="N3159" s="272">
        <v>43504</v>
      </c>
      <c r="O3159" s="270" t="s">
        <v>3694</v>
      </c>
      <c r="P3159" s="272">
        <v>43830</v>
      </c>
      <c r="Q3159" s="270" t="s">
        <v>3680</v>
      </c>
      <c r="R3159" s="266"/>
    </row>
    <row r="3160" spans="1:18" s="34" customFormat="1" ht="60" hidden="1" customHeight="1" outlineLevel="2" x14ac:dyDescent="0.25">
      <c r="A3160" s="203">
        <v>352</v>
      </c>
      <c r="B3160" s="209" t="s">
        <v>485</v>
      </c>
      <c r="C3160" s="207" t="s">
        <v>482</v>
      </c>
      <c r="D3160" s="208">
        <v>1</v>
      </c>
      <c r="E3160" s="110" t="s">
        <v>4234</v>
      </c>
      <c r="F3160" s="147">
        <v>8319.375</v>
      </c>
      <c r="G3160" s="147">
        <f t="shared" si="158"/>
        <v>8319.375</v>
      </c>
      <c r="H3160" s="147">
        <f t="shared" si="159"/>
        <v>0</v>
      </c>
      <c r="I3160" s="148">
        <f t="shared" si="160"/>
        <v>0</v>
      </c>
      <c r="J3160" s="207" t="s">
        <v>838</v>
      </c>
      <c r="K3160" s="146" t="s">
        <v>893</v>
      </c>
      <c r="L3160" s="146" t="s">
        <v>849</v>
      </c>
      <c r="M3160" s="266"/>
      <c r="N3160" s="272">
        <v>43504</v>
      </c>
      <c r="O3160" s="270" t="s">
        <v>3694</v>
      </c>
      <c r="P3160" s="272">
        <v>43830</v>
      </c>
      <c r="Q3160" s="270" t="s">
        <v>3680</v>
      </c>
      <c r="R3160" s="266"/>
    </row>
    <row r="3161" spans="1:18" s="34" customFormat="1" ht="60" hidden="1" customHeight="1" outlineLevel="2" x14ac:dyDescent="0.25">
      <c r="A3161" s="203">
        <v>353</v>
      </c>
      <c r="B3161" s="209" t="s">
        <v>484</v>
      </c>
      <c r="C3161" s="207" t="s">
        <v>482</v>
      </c>
      <c r="D3161" s="208">
        <v>1</v>
      </c>
      <c r="E3161" s="53" t="s">
        <v>2295</v>
      </c>
      <c r="F3161" s="147">
        <v>41679.642857142848</v>
      </c>
      <c r="G3161" s="147">
        <f t="shared" si="158"/>
        <v>41679.642857142848</v>
      </c>
      <c r="H3161" s="147">
        <f t="shared" si="159"/>
        <v>0</v>
      </c>
      <c r="I3161" s="148">
        <f t="shared" si="160"/>
        <v>0</v>
      </c>
      <c r="J3161" s="207" t="s">
        <v>838</v>
      </c>
      <c r="K3161" s="146" t="s">
        <v>893</v>
      </c>
      <c r="L3161" s="146" t="s">
        <v>849</v>
      </c>
      <c r="M3161" s="266"/>
      <c r="N3161" s="272">
        <v>43504</v>
      </c>
      <c r="O3161" s="270" t="s">
        <v>3694</v>
      </c>
      <c r="P3161" s="272">
        <v>43830</v>
      </c>
      <c r="Q3161" s="270" t="s">
        <v>3680</v>
      </c>
      <c r="R3161" s="266"/>
    </row>
    <row r="3162" spans="1:18" s="34" customFormat="1" ht="60" hidden="1" customHeight="1" outlineLevel="2" x14ac:dyDescent="0.25">
      <c r="A3162" s="203">
        <v>354</v>
      </c>
      <c r="B3162" s="209" t="s">
        <v>483</v>
      </c>
      <c r="C3162" s="207" t="s">
        <v>482</v>
      </c>
      <c r="D3162" s="208">
        <v>32</v>
      </c>
      <c r="E3162" s="110" t="s">
        <v>4234</v>
      </c>
      <c r="F3162" s="147">
        <v>1547845.7142857141</v>
      </c>
      <c r="G3162" s="147">
        <f t="shared" si="158"/>
        <v>1547845.7142857141</v>
      </c>
      <c r="H3162" s="147">
        <f t="shared" si="159"/>
        <v>0</v>
      </c>
      <c r="I3162" s="148">
        <f t="shared" si="160"/>
        <v>0</v>
      </c>
      <c r="J3162" s="207" t="s">
        <v>838</v>
      </c>
      <c r="K3162" s="146" t="s">
        <v>893</v>
      </c>
      <c r="L3162" s="146" t="s">
        <v>849</v>
      </c>
      <c r="M3162" s="266"/>
      <c r="N3162" s="272">
        <v>43504</v>
      </c>
      <c r="O3162" s="270" t="s">
        <v>3694</v>
      </c>
      <c r="P3162" s="272">
        <v>43830</v>
      </c>
      <c r="Q3162" s="270" t="s">
        <v>3680</v>
      </c>
      <c r="R3162" s="266"/>
    </row>
    <row r="3163" spans="1:18" s="34" customFormat="1" ht="60" hidden="1" customHeight="1" outlineLevel="2" x14ac:dyDescent="0.25">
      <c r="A3163" s="203">
        <v>355</v>
      </c>
      <c r="B3163" s="209" t="s">
        <v>481</v>
      </c>
      <c r="C3163" s="207" t="s">
        <v>184</v>
      </c>
      <c r="D3163" s="208">
        <v>1</v>
      </c>
      <c r="E3163" s="110" t="s">
        <v>4234</v>
      </c>
      <c r="F3163" s="147">
        <v>48510</v>
      </c>
      <c r="G3163" s="147">
        <f t="shared" si="158"/>
        <v>48510</v>
      </c>
      <c r="H3163" s="147">
        <f t="shared" si="159"/>
        <v>0</v>
      </c>
      <c r="I3163" s="148">
        <f t="shared" si="160"/>
        <v>0</v>
      </c>
      <c r="J3163" s="207" t="s">
        <v>838</v>
      </c>
      <c r="K3163" s="146" t="s">
        <v>894</v>
      </c>
      <c r="L3163" s="146" t="s">
        <v>849</v>
      </c>
      <c r="M3163" s="263"/>
      <c r="N3163" s="264">
        <v>43515</v>
      </c>
      <c r="O3163" s="263" t="s">
        <v>3748</v>
      </c>
      <c r="P3163" s="264">
        <v>43830</v>
      </c>
      <c r="Q3163" s="263" t="s">
        <v>3680</v>
      </c>
      <c r="R3163" s="263"/>
    </row>
    <row r="3164" spans="1:18" s="34" customFormat="1" ht="60" hidden="1" customHeight="1" outlineLevel="2" x14ac:dyDescent="0.25">
      <c r="A3164" s="203">
        <v>356</v>
      </c>
      <c r="B3164" s="209" t="s">
        <v>480</v>
      </c>
      <c r="C3164" s="207" t="s">
        <v>184</v>
      </c>
      <c r="D3164" s="208">
        <v>25</v>
      </c>
      <c r="E3164" s="110" t="s">
        <v>4234</v>
      </c>
      <c r="F3164" s="147">
        <v>923400</v>
      </c>
      <c r="G3164" s="147">
        <f t="shared" si="158"/>
        <v>923400</v>
      </c>
      <c r="H3164" s="147">
        <f t="shared" si="159"/>
        <v>0</v>
      </c>
      <c r="I3164" s="148">
        <f t="shared" si="160"/>
        <v>0</v>
      </c>
      <c r="J3164" s="207" t="s">
        <v>838</v>
      </c>
      <c r="K3164" s="146" t="s">
        <v>894</v>
      </c>
      <c r="L3164" s="146" t="s">
        <v>849</v>
      </c>
      <c r="M3164" s="263"/>
      <c r="N3164" s="264">
        <v>43515</v>
      </c>
      <c r="O3164" s="263" t="s">
        <v>3748</v>
      </c>
      <c r="P3164" s="264">
        <v>43830</v>
      </c>
      <c r="Q3164" s="263" t="s">
        <v>3680</v>
      </c>
      <c r="R3164" s="263"/>
    </row>
    <row r="3165" spans="1:18" s="34" customFormat="1" ht="60" hidden="1" customHeight="1" outlineLevel="2" x14ac:dyDescent="0.25">
      <c r="A3165" s="203">
        <v>357</v>
      </c>
      <c r="B3165" s="209" t="s">
        <v>479</v>
      </c>
      <c r="C3165" s="207" t="s">
        <v>184</v>
      </c>
      <c r="D3165" s="208">
        <v>12</v>
      </c>
      <c r="E3165" s="110" t="s">
        <v>4234</v>
      </c>
      <c r="F3165" s="147">
        <v>227016</v>
      </c>
      <c r="G3165" s="147">
        <f t="shared" si="158"/>
        <v>227016</v>
      </c>
      <c r="H3165" s="147">
        <f t="shared" si="159"/>
        <v>0</v>
      </c>
      <c r="I3165" s="148">
        <f t="shared" si="160"/>
        <v>0</v>
      </c>
      <c r="J3165" s="207" t="s">
        <v>838</v>
      </c>
      <c r="K3165" s="146" t="s">
        <v>894</v>
      </c>
      <c r="L3165" s="146" t="s">
        <v>849</v>
      </c>
      <c r="M3165" s="263"/>
      <c r="N3165" s="264">
        <v>43515</v>
      </c>
      <c r="O3165" s="263" t="s">
        <v>3748</v>
      </c>
      <c r="P3165" s="264">
        <v>43830</v>
      </c>
      <c r="Q3165" s="263" t="s">
        <v>3680</v>
      </c>
      <c r="R3165" s="263"/>
    </row>
    <row r="3166" spans="1:18" s="34" customFormat="1" ht="60" hidden="1" customHeight="1" outlineLevel="2" x14ac:dyDescent="0.25">
      <c r="A3166" s="203">
        <v>358</v>
      </c>
      <c r="B3166" s="209" t="s">
        <v>478</v>
      </c>
      <c r="C3166" s="207" t="s">
        <v>184</v>
      </c>
      <c r="D3166" s="208">
        <v>18</v>
      </c>
      <c r="E3166" s="110" t="s">
        <v>4234</v>
      </c>
      <c r="F3166" s="147">
        <v>267300</v>
      </c>
      <c r="G3166" s="147">
        <f t="shared" si="158"/>
        <v>267300</v>
      </c>
      <c r="H3166" s="147">
        <f t="shared" si="159"/>
        <v>0</v>
      </c>
      <c r="I3166" s="148">
        <f t="shared" si="160"/>
        <v>0</v>
      </c>
      <c r="J3166" s="207" t="s">
        <v>838</v>
      </c>
      <c r="K3166" s="146" t="s">
        <v>894</v>
      </c>
      <c r="L3166" s="146" t="s">
        <v>849</v>
      </c>
      <c r="M3166" s="263"/>
      <c r="N3166" s="264">
        <v>43515</v>
      </c>
      <c r="O3166" s="263" t="s">
        <v>3748</v>
      </c>
      <c r="P3166" s="264">
        <v>43830</v>
      </c>
      <c r="Q3166" s="263" t="s">
        <v>3680</v>
      </c>
      <c r="R3166" s="263"/>
    </row>
    <row r="3167" spans="1:18" s="34" customFormat="1" ht="60" hidden="1" customHeight="1" outlineLevel="2" x14ac:dyDescent="0.25">
      <c r="A3167" s="203">
        <v>359</v>
      </c>
      <c r="B3167" s="209" t="s">
        <v>477</v>
      </c>
      <c r="C3167" s="207" t="s">
        <v>184</v>
      </c>
      <c r="D3167" s="208">
        <v>3</v>
      </c>
      <c r="E3167" s="110" t="s">
        <v>4234</v>
      </c>
      <c r="F3167" s="147">
        <v>259458</v>
      </c>
      <c r="G3167" s="147">
        <f t="shared" si="158"/>
        <v>259458</v>
      </c>
      <c r="H3167" s="147">
        <f t="shared" si="159"/>
        <v>0</v>
      </c>
      <c r="I3167" s="148">
        <f t="shared" si="160"/>
        <v>0</v>
      </c>
      <c r="J3167" s="207" t="s">
        <v>838</v>
      </c>
      <c r="K3167" s="146" t="s">
        <v>894</v>
      </c>
      <c r="L3167" s="146" t="s">
        <v>849</v>
      </c>
      <c r="M3167" s="263"/>
      <c r="N3167" s="264">
        <v>43515</v>
      </c>
      <c r="O3167" s="263" t="s">
        <v>3748</v>
      </c>
      <c r="P3167" s="264">
        <v>43830</v>
      </c>
      <c r="Q3167" s="263" t="s">
        <v>3680</v>
      </c>
      <c r="R3167" s="263"/>
    </row>
    <row r="3168" spans="1:18" s="34" customFormat="1" ht="60" hidden="1" customHeight="1" outlineLevel="2" x14ac:dyDescent="0.25">
      <c r="A3168" s="203">
        <v>360</v>
      </c>
      <c r="B3168" s="209" t="s">
        <v>476</v>
      </c>
      <c r="C3168" s="207" t="s">
        <v>184</v>
      </c>
      <c r="D3168" s="208">
        <v>36</v>
      </c>
      <c r="E3168" s="110" t="s">
        <v>4234</v>
      </c>
      <c r="F3168" s="147">
        <v>1388160</v>
      </c>
      <c r="G3168" s="147">
        <f t="shared" si="158"/>
        <v>1388160</v>
      </c>
      <c r="H3168" s="147">
        <f t="shared" si="159"/>
        <v>0</v>
      </c>
      <c r="I3168" s="148">
        <f t="shared" si="160"/>
        <v>0</v>
      </c>
      <c r="J3168" s="207" t="s">
        <v>838</v>
      </c>
      <c r="K3168" s="146" t="s">
        <v>894</v>
      </c>
      <c r="L3168" s="146" t="s">
        <v>849</v>
      </c>
      <c r="M3168" s="263"/>
      <c r="N3168" s="264">
        <v>43515</v>
      </c>
      <c r="O3168" s="263" t="s">
        <v>3748</v>
      </c>
      <c r="P3168" s="264">
        <v>43830</v>
      </c>
      <c r="Q3168" s="263" t="s">
        <v>3680</v>
      </c>
      <c r="R3168" s="263"/>
    </row>
    <row r="3169" spans="1:18" s="34" customFormat="1" ht="60" hidden="1" customHeight="1" outlineLevel="2" x14ac:dyDescent="0.25">
      <c r="A3169" s="203">
        <v>361</v>
      </c>
      <c r="B3169" s="209" t="s">
        <v>475</v>
      </c>
      <c r="C3169" s="207" t="s">
        <v>184</v>
      </c>
      <c r="D3169" s="208">
        <v>52</v>
      </c>
      <c r="E3169" s="110" t="s">
        <v>4234</v>
      </c>
      <c r="F3169" s="147">
        <v>1338480</v>
      </c>
      <c r="G3169" s="147">
        <f t="shared" si="158"/>
        <v>1338480</v>
      </c>
      <c r="H3169" s="147">
        <f t="shared" si="159"/>
        <v>0</v>
      </c>
      <c r="I3169" s="148">
        <f t="shared" si="160"/>
        <v>0</v>
      </c>
      <c r="J3169" s="207" t="s">
        <v>838</v>
      </c>
      <c r="K3169" s="146" t="s">
        <v>894</v>
      </c>
      <c r="L3169" s="146" t="s">
        <v>849</v>
      </c>
      <c r="M3169" s="263"/>
      <c r="N3169" s="264">
        <v>43515</v>
      </c>
      <c r="O3169" s="263" t="s">
        <v>3748</v>
      </c>
      <c r="P3169" s="264">
        <v>43830</v>
      </c>
      <c r="Q3169" s="263" t="s">
        <v>3680</v>
      </c>
      <c r="R3169" s="263"/>
    </row>
    <row r="3170" spans="1:18" s="34" customFormat="1" ht="60" hidden="1" customHeight="1" outlineLevel="2" x14ac:dyDescent="0.25">
      <c r="A3170" s="203">
        <v>362</v>
      </c>
      <c r="B3170" s="209" t="s">
        <v>474</v>
      </c>
      <c r="C3170" s="207" t="s">
        <v>184</v>
      </c>
      <c r="D3170" s="208">
        <v>5</v>
      </c>
      <c r="E3170" s="110" t="s">
        <v>4234</v>
      </c>
      <c r="F3170" s="147">
        <v>257400</v>
      </c>
      <c r="G3170" s="147">
        <f t="shared" si="158"/>
        <v>257400</v>
      </c>
      <c r="H3170" s="147">
        <f t="shared" si="159"/>
        <v>0</v>
      </c>
      <c r="I3170" s="148">
        <f t="shared" si="160"/>
        <v>0</v>
      </c>
      <c r="J3170" s="207" t="s">
        <v>838</v>
      </c>
      <c r="K3170" s="146" t="s">
        <v>894</v>
      </c>
      <c r="L3170" s="146" t="s">
        <v>849</v>
      </c>
      <c r="M3170" s="263"/>
      <c r="N3170" s="264">
        <v>43515</v>
      </c>
      <c r="O3170" s="263" t="s">
        <v>3748</v>
      </c>
      <c r="P3170" s="264">
        <v>43830</v>
      </c>
      <c r="Q3170" s="263" t="s">
        <v>3680</v>
      </c>
      <c r="R3170" s="263"/>
    </row>
    <row r="3171" spans="1:18" s="34" customFormat="1" ht="60" hidden="1" customHeight="1" outlineLevel="2" x14ac:dyDescent="0.25">
      <c r="A3171" s="203">
        <v>363</v>
      </c>
      <c r="B3171" s="209" t="s">
        <v>473</v>
      </c>
      <c r="C3171" s="207" t="s">
        <v>184</v>
      </c>
      <c r="D3171" s="208">
        <v>35</v>
      </c>
      <c r="E3171" s="110" t="s">
        <v>4234</v>
      </c>
      <c r="F3171" s="147">
        <v>900900</v>
      </c>
      <c r="G3171" s="147">
        <f t="shared" si="158"/>
        <v>900900</v>
      </c>
      <c r="H3171" s="147">
        <f t="shared" si="159"/>
        <v>0</v>
      </c>
      <c r="I3171" s="148">
        <f t="shared" si="160"/>
        <v>0</v>
      </c>
      <c r="J3171" s="207" t="s">
        <v>838</v>
      </c>
      <c r="K3171" s="146" t="s">
        <v>894</v>
      </c>
      <c r="L3171" s="146" t="s">
        <v>849</v>
      </c>
      <c r="M3171" s="263"/>
      <c r="N3171" s="264">
        <v>43515</v>
      </c>
      <c r="O3171" s="263" t="s">
        <v>3748</v>
      </c>
      <c r="P3171" s="264">
        <v>43830</v>
      </c>
      <c r="Q3171" s="263" t="s">
        <v>3680</v>
      </c>
      <c r="R3171" s="263"/>
    </row>
    <row r="3172" spans="1:18" s="34" customFormat="1" ht="60" hidden="1" customHeight="1" outlineLevel="2" x14ac:dyDescent="0.25">
      <c r="A3172" s="203">
        <v>364</v>
      </c>
      <c r="B3172" s="209" t="s">
        <v>472</v>
      </c>
      <c r="C3172" s="207" t="s">
        <v>184</v>
      </c>
      <c r="D3172" s="208">
        <v>45</v>
      </c>
      <c r="E3172" s="110" t="s">
        <v>4234</v>
      </c>
      <c r="F3172" s="147">
        <v>1158300</v>
      </c>
      <c r="G3172" s="147">
        <f t="shared" si="158"/>
        <v>1158300</v>
      </c>
      <c r="H3172" s="147">
        <f t="shared" si="159"/>
        <v>0</v>
      </c>
      <c r="I3172" s="148">
        <f t="shared" si="160"/>
        <v>0</v>
      </c>
      <c r="J3172" s="207" t="s">
        <v>838</v>
      </c>
      <c r="K3172" s="146" t="s">
        <v>894</v>
      </c>
      <c r="L3172" s="146" t="s">
        <v>849</v>
      </c>
      <c r="M3172" s="263"/>
      <c r="N3172" s="264">
        <v>43515</v>
      </c>
      <c r="O3172" s="263" t="s">
        <v>3748</v>
      </c>
      <c r="P3172" s="264">
        <v>43830</v>
      </c>
      <c r="Q3172" s="263" t="s">
        <v>3680</v>
      </c>
      <c r="R3172" s="263"/>
    </row>
    <row r="3173" spans="1:18" s="34" customFormat="1" ht="60" hidden="1" customHeight="1" outlineLevel="2" x14ac:dyDescent="0.25">
      <c r="A3173" s="203">
        <v>365</v>
      </c>
      <c r="B3173" s="209" t="s">
        <v>471</v>
      </c>
      <c r="C3173" s="207" t="s">
        <v>184</v>
      </c>
      <c r="D3173" s="208">
        <v>6</v>
      </c>
      <c r="E3173" s="110" t="s">
        <v>4234</v>
      </c>
      <c r="F3173" s="147">
        <v>534600</v>
      </c>
      <c r="G3173" s="147">
        <f t="shared" si="158"/>
        <v>534600</v>
      </c>
      <c r="H3173" s="147">
        <f t="shared" si="159"/>
        <v>0</v>
      </c>
      <c r="I3173" s="148">
        <f t="shared" si="160"/>
        <v>0</v>
      </c>
      <c r="J3173" s="207" t="s">
        <v>838</v>
      </c>
      <c r="K3173" s="146" t="s">
        <v>894</v>
      </c>
      <c r="L3173" s="146" t="s">
        <v>849</v>
      </c>
      <c r="M3173" s="263"/>
      <c r="N3173" s="264">
        <v>43515</v>
      </c>
      <c r="O3173" s="263" t="s">
        <v>3748</v>
      </c>
      <c r="P3173" s="264">
        <v>43830</v>
      </c>
      <c r="Q3173" s="263" t="s">
        <v>3680</v>
      </c>
      <c r="R3173" s="263"/>
    </row>
    <row r="3174" spans="1:18" s="34" customFormat="1" ht="75" hidden="1" customHeight="1" outlineLevel="2" x14ac:dyDescent="0.25">
      <c r="A3174" s="203">
        <v>366</v>
      </c>
      <c r="B3174" s="209" t="s">
        <v>470</v>
      </c>
      <c r="C3174" s="207" t="s">
        <v>184</v>
      </c>
      <c r="D3174" s="208">
        <v>10</v>
      </c>
      <c r="E3174" s="110" t="s">
        <v>4234</v>
      </c>
      <c r="F3174" s="147">
        <v>594590</v>
      </c>
      <c r="G3174" s="147">
        <f t="shared" si="158"/>
        <v>594590</v>
      </c>
      <c r="H3174" s="147">
        <f t="shared" si="159"/>
        <v>0</v>
      </c>
      <c r="I3174" s="148">
        <f t="shared" si="160"/>
        <v>0</v>
      </c>
      <c r="J3174" s="207" t="s">
        <v>838</v>
      </c>
      <c r="K3174" s="146" t="s">
        <v>894</v>
      </c>
      <c r="L3174" s="146" t="s">
        <v>849</v>
      </c>
      <c r="M3174" s="263"/>
      <c r="N3174" s="264">
        <v>43515</v>
      </c>
      <c r="O3174" s="263" t="s">
        <v>3748</v>
      </c>
      <c r="P3174" s="264">
        <v>43830</v>
      </c>
      <c r="Q3174" s="263" t="s">
        <v>3680</v>
      </c>
      <c r="R3174" s="263"/>
    </row>
    <row r="3175" spans="1:18" s="34" customFormat="1" ht="60" hidden="1" customHeight="1" outlineLevel="2" x14ac:dyDescent="0.25">
      <c r="A3175" s="203">
        <v>367</v>
      </c>
      <c r="B3175" s="209" t="s">
        <v>469</v>
      </c>
      <c r="C3175" s="207" t="s">
        <v>184</v>
      </c>
      <c r="D3175" s="208">
        <v>5</v>
      </c>
      <c r="E3175" s="110" t="s">
        <v>4234</v>
      </c>
      <c r="F3175" s="147">
        <v>148500</v>
      </c>
      <c r="G3175" s="147">
        <f t="shared" si="158"/>
        <v>148500</v>
      </c>
      <c r="H3175" s="147">
        <f t="shared" si="159"/>
        <v>0</v>
      </c>
      <c r="I3175" s="148">
        <f t="shared" si="160"/>
        <v>0</v>
      </c>
      <c r="J3175" s="207" t="s">
        <v>838</v>
      </c>
      <c r="K3175" s="146" t="s">
        <v>894</v>
      </c>
      <c r="L3175" s="146" t="s">
        <v>849</v>
      </c>
      <c r="M3175" s="263"/>
      <c r="N3175" s="264">
        <v>43515</v>
      </c>
      <c r="O3175" s="263" t="s">
        <v>3748</v>
      </c>
      <c r="P3175" s="264">
        <v>43830</v>
      </c>
      <c r="Q3175" s="263" t="s">
        <v>3680</v>
      </c>
      <c r="R3175" s="263"/>
    </row>
    <row r="3176" spans="1:18" s="34" customFormat="1" ht="60" hidden="1" customHeight="1" outlineLevel="2" x14ac:dyDescent="0.25">
      <c r="A3176" s="203">
        <v>368</v>
      </c>
      <c r="B3176" s="209" t="s">
        <v>468</v>
      </c>
      <c r="C3176" s="207" t="s">
        <v>184</v>
      </c>
      <c r="D3176" s="208">
        <v>5</v>
      </c>
      <c r="E3176" s="110" t="s">
        <v>4234</v>
      </c>
      <c r="F3176" s="147">
        <v>232250</v>
      </c>
      <c r="G3176" s="147">
        <f t="shared" si="158"/>
        <v>232250</v>
      </c>
      <c r="H3176" s="147">
        <f t="shared" si="159"/>
        <v>0</v>
      </c>
      <c r="I3176" s="148">
        <f t="shared" si="160"/>
        <v>0</v>
      </c>
      <c r="J3176" s="207" t="s">
        <v>838</v>
      </c>
      <c r="K3176" s="146" t="s">
        <v>894</v>
      </c>
      <c r="L3176" s="146" t="s">
        <v>849</v>
      </c>
      <c r="M3176" s="263"/>
      <c r="N3176" s="264">
        <v>43515</v>
      </c>
      <c r="O3176" s="263" t="s">
        <v>3748</v>
      </c>
      <c r="P3176" s="264">
        <v>43830</v>
      </c>
      <c r="Q3176" s="263" t="s">
        <v>3680</v>
      </c>
      <c r="R3176" s="263"/>
    </row>
    <row r="3177" spans="1:18" s="34" customFormat="1" ht="60" hidden="1" customHeight="1" outlineLevel="2" x14ac:dyDescent="0.25">
      <c r="A3177" s="203">
        <v>369</v>
      </c>
      <c r="B3177" s="209" t="s">
        <v>467</v>
      </c>
      <c r="C3177" s="207" t="s">
        <v>184</v>
      </c>
      <c r="D3177" s="208">
        <v>3</v>
      </c>
      <c r="E3177" s="110" t="s">
        <v>4234</v>
      </c>
      <c r="F3177" s="147">
        <v>145530</v>
      </c>
      <c r="G3177" s="147">
        <f t="shared" si="158"/>
        <v>145530</v>
      </c>
      <c r="H3177" s="147">
        <f t="shared" si="159"/>
        <v>0</v>
      </c>
      <c r="I3177" s="148">
        <f t="shared" si="160"/>
        <v>0</v>
      </c>
      <c r="J3177" s="207" t="s">
        <v>838</v>
      </c>
      <c r="K3177" s="146" t="s">
        <v>894</v>
      </c>
      <c r="L3177" s="146" t="s">
        <v>849</v>
      </c>
      <c r="M3177" s="263"/>
      <c r="N3177" s="264">
        <v>43515</v>
      </c>
      <c r="O3177" s="263" t="s">
        <v>3748</v>
      </c>
      <c r="P3177" s="264">
        <v>43830</v>
      </c>
      <c r="Q3177" s="263" t="s">
        <v>3680</v>
      </c>
      <c r="R3177" s="263"/>
    </row>
    <row r="3178" spans="1:18" s="34" customFormat="1" ht="60" hidden="1" customHeight="1" outlineLevel="2" x14ac:dyDescent="0.25">
      <c r="A3178" s="203">
        <v>370</v>
      </c>
      <c r="B3178" s="209" t="s">
        <v>466</v>
      </c>
      <c r="C3178" s="207" t="s">
        <v>184</v>
      </c>
      <c r="D3178" s="208">
        <v>7</v>
      </c>
      <c r="E3178" s="110" t="s">
        <v>4234</v>
      </c>
      <c r="F3178" s="147">
        <v>907830</v>
      </c>
      <c r="G3178" s="147">
        <f t="shared" si="158"/>
        <v>907830</v>
      </c>
      <c r="H3178" s="147">
        <f t="shared" si="159"/>
        <v>0</v>
      </c>
      <c r="I3178" s="148">
        <f t="shared" si="160"/>
        <v>0</v>
      </c>
      <c r="J3178" s="207" t="s">
        <v>838</v>
      </c>
      <c r="K3178" s="146" t="s">
        <v>894</v>
      </c>
      <c r="L3178" s="146" t="s">
        <v>849</v>
      </c>
      <c r="M3178" s="263"/>
      <c r="N3178" s="264">
        <v>43515</v>
      </c>
      <c r="O3178" s="263" t="s">
        <v>3748</v>
      </c>
      <c r="P3178" s="264">
        <v>43830</v>
      </c>
      <c r="Q3178" s="263" t="s">
        <v>3680</v>
      </c>
      <c r="R3178" s="263"/>
    </row>
    <row r="3179" spans="1:18" s="34" customFormat="1" ht="60" hidden="1" customHeight="1" outlineLevel="2" x14ac:dyDescent="0.25">
      <c r="A3179" s="203">
        <v>371</v>
      </c>
      <c r="B3179" s="209" t="s">
        <v>465</v>
      </c>
      <c r="C3179" s="207" t="s">
        <v>184</v>
      </c>
      <c r="D3179" s="208">
        <v>7</v>
      </c>
      <c r="E3179" s="110" t="s">
        <v>4234</v>
      </c>
      <c r="F3179" s="147">
        <v>907830</v>
      </c>
      <c r="G3179" s="147">
        <f t="shared" si="158"/>
        <v>907830</v>
      </c>
      <c r="H3179" s="147">
        <f t="shared" si="159"/>
        <v>0</v>
      </c>
      <c r="I3179" s="148">
        <f t="shared" si="160"/>
        <v>0</v>
      </c>
      <c r="J3179" s="207" t="s">
        <v>838</v>
      </c>
      <c r="K3179" s="146" t="s">
        <v>894</v>
      </c>
      <c r="L3179" s="146" t="s">
        <v>849</v>
      </c>
      <c r="M3179" s="263"/>
      <c r="N3179" s="264">
        <v>43515</v>
      </c>
      <c r="O3179" s="263" t="s">
        <v>3748</v>
      </c>
      <c r="P3179" s="264">
        <v>43830</v>
      </c>
      <c r="Q3179" s="263" t="s">
        <v>3680</v>
      </c>
      <c r="R3179" s="263"/>
    </row>
    <row r="3180" spans="1:18" s="34" customFormat="1" ht="60" hidden="1" customHeight="1" outlineLevel="2" x14ac:dyDescent="0.25">
      <c r="A3180" s="203">
        <v>372</v>
      </c>
      <c r="B3180" s="209" t="s">
        <v>464</v>
      </c>
      <c r="C3180" s="207" t="s">
        <v>184</v>
      </c>
      <c r="D3180" s="208">
        <v>12</v>
      </c>
      <c r="E3180" s="110" t="s">
        <v>4234</v>
      </c>
      <c r="F3180" s="147">
        <v>1817640</v>
      </c>
      <c r="G3180" s="147">
        <f t="shared" si="158"/>
        <v>1817640</v>
      </c>
      <c r="H3180" s="147">
        <f t="shared" si="159"/>
        <v>0</v>
      </c>
      <c r="I3180" s="148">
        <f t="shared" si="160"/>
        <v>0</v>
      </c>
      <c r="J3180" s="207" t="s">
        <v>838</v>
      </c>
      <c r="K3180" s="146" t="s">
        <v>894</v>
      </c>
      <c r="L3180" s="146" t="s">
        <v>849</v>
      </c>
      <c r="M3180" s="263"/>
      <c r="N3180" s="264">
        <v>43515</v>
      </c>
      <c r="O3180" s="263" t="s">
        <v>3748</v>
      </c>
      <c r="P3180" s="264">
        <v>43830</v>
      </c>
      <c r="Q3180" s="263" t="s">
        <v>3680</v>
      </c>
      <c r="R3180" s="263"/>
    </row>
    <row r="3181" spans="1:18" s="34" customFormat="1" ht="105" hidden="1" customHeight="1" outlineLevel="2" x14ac:dyDescent="0.25">
      <c r="A3181" s="203">
        <v>373</v>
      </c>
      <c r="B3181" s="209" t="s">
        <v>463</v>
      </c>
      <c r="C3181" s="207" t="s">
        <v>184</v>
      </c>
      <c r="D3181" s="208">
        <v>4</v>
      </c>
      <c r="E3181" s="110" t="s">
        <v>4234</v>
      </c>
      <c r="F3181" s="147">
        <v>792000</v>
      </c>
      <c r="G3181" s="147">
        <f t="shared" si="158"/>
        <v>792000</v>
      </c>
      <c r="H3181" s="147">
        <f t="shared" si="159"/>
        <v>0</v>
      </c>
      <c r="I3181" s="148">
        <f t="shared" si="160"/>
        <v>0</v>
      </c>
      <c r="J3181" s="207" t="s">
        <v>838</v>
      </c>
      <c r="K3181" s="146" t="s">
        <v>894</v>
      </c>
      <c r="L3181" s="146" t="s">
        <v>849</v>
      </c>
      <c r="M3181" s="263"/>
      <c r="N3181" s="264">
        <v>43515</v>
      </c>
      <c r="O3181" s="263" t="s">
        <v>3748</v>
      </c>
      <c r="P3181" s="264">
        <v>43830</v>
      </c>
      <c r="Q3181" s="263" t="s">
        <v>3680</v>
      </c>
      <c r="R3181" s="263"/>
    </row>
    <row r="3182" spans="1:18" s="34" customFormat="1" ht="90" hidden="1" customHeight="1" outlineLevel="2" x14ac:dyDescent="0.25">
      <c r="A3182" s="203">
        <v>374</v>
      </c>
      <c r="B3182" s="209" t="s">
        <v>462</v>
      </c>
      <c r="C3182" s="207" t="s">
        <v>184</v>
      </c>
      <c r="D3182" s="208">
        <v>1</v>
      </c>
      <c r="E3182" s="110" t="s">
        <v>4234</v>
      </c>
      <c r="F3182" s="147">
        <v>578160</v>
      </c>
      <c r="G3182" s="147">
        <f t="shared" si="158"/>
        <v>578160</v>
      </c>
      <c r="H3182" s="147">
        <f t="shared" si="159"/>
        <v>0</v>
      </c>
      <c r="I3182" s="148">
        <f t="shared" si="160"/>
        <v>0</v>
      </c>
      <c r="J3182" s="207" t="s">
        <v>838</v>
      </c>
      <c r="K3182" s="146" t="s">
        <v>894</v>
      </c>
      <c r="L3182" s="146" t="s">
        <v>849</v>
      </c>
      <c r="M3182" s="263"/>
      <c r="N3182" s="264">
        <v>43515</v>
      </c>
      <c r="O3182" s="263" t="s">
        <v>3748</v>
      </c>
      <c r="P3182" s="264">
        <v>43830</v>
      </c>
      <c r="Q3182" s="263" t="s">
        <v>3680</v>
      </c>
      <c r="R3182" s="263"/>
    </row>
    <row r="3183" spans="1:18" s="34" customFormat="1" ht="60" hidden="1" customHeight="1" outlineLevel="2" x14ac:dyDescent="0.25">
      <c r="A3183" s="203">
        <v>375</v>
      </c>
      <c r="B3183" s="209" t="s">
        <v>461</v>
      </c>
      <c r="C3183" s="207" t="s">
        <v>184</v>
      </c>
      <c r="D3183" s="208">
        <v>80</v>
      </c>
      <c r="E3183" s="110" t="s">
        <v>4234</v>
      </c>
      <c r="F3183" s="147">
        <v>2455200</v>
      </c>
      <c r="G3183" s="147">
        <f t="shared" si="158"/>
        <v>2455200</v>
      </c>
      <c r="H3183" s="147">
        <f t="shared" si="159"/>
        <v>0</v>
      </c>
      <c r="I3183" s="148">
        <f t="shared" si="160"/>
        <v>0</v>
      </c>
      <c r="J3183" s="207" t="s">
        <v>838</v>
      </c>
      <c r="K3183" s="146" t="s">
        <v>894</v>
      </c>
      <c r="L3183" s="146" t="s">
        <v>849</v>
      </c>
      <c r="M3183" s="263"/>
      <c r="N3183" s="264">
        <v>43515</v>
      </c>
      <c r="O3183" s="263" t="s">
        <v>3748</v>
      </c>
      <c r="P3183" s="264">
        <v>43830</v>
      </c>
      <c r="Q3183" s="263" t="s">
        <v>3680</v>
      </c>
      <c r="R3183" s="263"/>
    </row>
    <row r="3184" spans="1:18" s="34" customFormat="1" ht="60" hidden="1" customHeight="1" outlineLevel="2" x14ac:dyDescent="0.25">
      <c r="A3184" s="203">
        <v>376</v>
      </c>
      <c r="B3184" s="209" t="s">
        <v>460</v>
      </c>
      <c r="C3184" s="207" t="s">
        <v>184</v>
      </c>
      <c r="D3184" s="208">
        <v>57</v>
      </c>
      <c r="E3184" s="110" t="s">
        <v>4234</v>
      </c>
      <c r="F3184" s="147">
        <v>3055656</v>
      </c>
      <c r="G3184" s="147">
        <f t="shared" si="158"/>
        <v>3055656</v>
      </c>
      <c r="H3184" s="147">
        <f t="shared" si="159"/>
        <v>0</v>
      </c>
      <c r="I3184" s="148">
        <f t="shared" si="160"/>
        <v>0</v>
      </c>
      <c r="J3184" s="207" t="s">
        <v>838</v>
      </c>
      <c r="K3184" s="146" t="s">
        <v>894</v>
      </c>
      <c r="L3184" s="146" t="s">
        <v>849</v>
      </c>
      <c r="M3184" s="263"/>
      <c r="N3184" s="264">
        <v>43515</v>
      </c>
      <c r="O3184" s="263" t="s">
        <v>3748</v>
      </c>
      <c r="P3184" s="264">
        <v>43830</v>
      </c>
      <c r="Q3184" s="263" t="s">
        <v>3680</v>
      </c>
      <c r="R3184" s="263"/>
    </row>
    <row r="3185" spans="1:18" s="34" customFormat="1" ht="60" hidden="1" customHeight="1" outlineLevel="2" x14ac:dyDescent="0.25">
      <c r="A3185" s="203">
        <v>377</v>
      </c>
      <c r="B3185" s="209" t="s">
        <v>459</v>
      </c>
      <c r="C3185" s="207" t="s">
        <v>184</v>
      </c>
      <c r="D3185" s="208">
        <v>3</v>
      </c>
      <c r="E3185" s="110" t="s">
        <v>4234</v>
      </c>
      <c r="F3185" s="147">
        <v>133650</v>
      </c>
      <c r="G3185" s="147">
        <f t="shared" si="158"/>
        <v>133650</v>
      </c>
      <c r="H3185" s="147">
        <f t="shared" si="159"/>
        <v>0</v>
      </c>
      <c r="I3185" s="148">
        <f t="shared" si="160"/>
        <v>0</v>
      </c>
      <c r="J3185" s="207" t="s">
        <v>838</v>
      </c>
      <c r="K3185" s="146" t="s">
        <v>894</v>
      </c>
      <c r="L3185" s="146" t="s">
        <v>849</v>
      </c>
      <c r="M3185" s="263"/>
      <c r="N3185" s="264">
        <v>43515</v>
      </c>
      <c r="O3185" s="263" t="s">
        <v>3748</v>
      </c>
      <c r="P3185" s="264">
        <v>43830</v>
      </c>
      <c r="Q3185" s="263" t="s">
        <v>3680</v>
      </c>
      <c r="R3185" s="263"/>
    </row>
    <row r="3186" spans="1:18" s="34" customFormat="1" ht="60" hidden="1" customHeight="1" outlineLevel="2" x14ac:dyDescent="0.25">
      <c r="A3186" s="203">
        <v>378</v>
      </c>
      <c r="B3186" s="209" t="s">
        <v>458</v>
      </c>
      <c r="C3186" s="207" t="s">
        <v>184</v>
      </c>
      <c r="D3186" s="208">
        <v>206</v>
      </c>
      <c r="E3186" s="110" t="s">
        <v>4234</v>
      </c>
      <c r="F3186" s="147">
        <v>6730020</v>
      </c>
      <c r="G3186" s="147">
        <f t="shared" si="158"/>
        <v>6730020</v>
      </c>
      <c r="H3186" s="147">
        <f t="shared" si="159"/>
        <v>0</v>
      </c>
      <c r="I3186" s="148">
        <f t="shared" si="160"/>
        <v>0</v>
      </c>
      <c r="J3186" s="207" t="s">
        <v>838</v>
      </c>
      <c r="K3186" s="146" t="s">
        <v>894</v>
      </c>
      <c r="L3186" s="146" t="s">
        <v>849</v>
      </c>
      <c r="M3186" s="263"/>
      <c r="N3186" s="264">
        <v>43515</v>
      </c>
      <c r="O3186" s="263" t="s">
        <v>3748</v>
      </c>
      <c r="P3186" s="264">
        <v>43830</v>
      </c>
      <c r="Q3186" s="263" t="s">
        <v>3680</v>
      </c>
      <c r="R3186" s="263"/>
    </row>
    <row r="3187" spans="1:18" s="34" customFormat="1" ht="60" hidden="1" customHeight="1" outlineLevel="2" x14ac:dyDescent="0.25">
      <c r="A3187" s="203">
        <v>379</v>
      </c>
      <c r="B3187" s="209" t="s">
        <v>457</v>
      </c>
      <c r="C3187" s="207" t="s">
        <v>184</v>
      </c>
      <c r="D3187" s="208">
        <v>4</v>
      </c>
      <c r="E3187" s="110" t="s">
        <v>4234</v>
      </c>
      <c r="F3187" s="147">
        <v>324720</v>
      </c>
      <c r="G3187" s="147">
        <f t="shared" si="158"/>
        <v>324720</v>
      </c>
      <c r="H3187" s="147">
        <f t="shared" si="159"/>
        <v>0</v>
      </c>
      <c r="I3187" s="148">
        <f t="shared" si="160"/>
        <v>0</v>
      </c>
      <c r="J3187" s="207" t="s">
        <v>838</v>
      </c>
      <c r="K3187" s="146" t="s">
        <v>894</v>
      </c>
      <c r="L3187" s="146" t="s">
        <v>849</v>
      </c>
      <c r="M3187" s="263"/>
      <c r="N3187" s="264">
        <v>43515</v>
      </c>
      <c r="O3187" s="263" t="s">
        <v>3748</v>
      </c>
      <c r="P3187" s="264">
        <v>43830</v>
      </c>
      <c r="Q3187" s="263" t="s">
        <v>3680</v>
      </c>
      <c r="R3187" s="263"/>
    </row>
    <row r="3188" spans="1:18" s="34" customFormat="1" ht="60" hidden="1" customHeight="1" outlineLevel="2" x14ac:dyDescent="0.25">
      <c r="A3188" s="203">
        <v>380</v>
      </c>
      <c r="B3188" s="209" t="s">
        <v>456</v>
      </c>
      <c r="C3188" s="207" t="s">
        <v>184</v>
      </c>
      <c r="D3188" s="208">
        <v>25</v>
      </c>
      <c r="E3188" s="110" t="s">
        <v>4234</v>
      </c>
      <c r="F3188" s="147">
        <v>420750</v>
      </c>
      <c r="G3188" s="147">
        <f t="shared" si="158"/>
        <v>420750</v>
      </c>
      <c r="H3188" s="147">
        <f t="shared" si="159"/>
        <v>0</v>
      </c>
      <c r="I3188" s="148">
        <f t="shared" si="160"/>
        <v>0</v>
      </c>
      <c r="J3188" s="207" t="s">
        <v>838</v>
      </c>
      <c r="K3188" s="146" t="s">
        <v>894</v>
      </c>
      <c r="L3188" s="146" t="s">
        <v>849</v>
      </c>
      <c r="M3188" s="263"/>
      <c r="N3188" s="264">
        <v>43515</v>
      </c>
      <c r="O3188" s="263" t="s">
        <v>3748</v>
      </c>
      <c r="P3188" s="264">
        <v>43830</v>
      </c>
      <c r="Q3188" s="263" t="s">
        <v>3680</v>
      </c>
      <c r="R3188" s="263"/>
    </row>
    <row r="3189" spans="1:18" s="34" customFormat="1" ht="60" hidden="1" customHeight="1" outlineLevel="2" x14ac:dyDescent="0.25">
      <c r="A3189" s="203">
        <v>381</v>
      </c>
      <c r="B3189" s="209" t="s">
        <v>455</v>
      </c>
      <c r="C3189" s="207" t="s">
        <v>184</v>
      </c>
      <c r="D3189" s="208">
        <v>23</v>
      </c>
      <c r="E3189" s="110" t="s">
        <v>4234</v>
      </c>
      <c r="F3189" s="147">
        <v>4144140</v>
      </c>
      <c r="G3189" s="147">
        <f t="shared" si="158"/>
        <v>4144140</v>
      </c>
      <c r="H3189" s="147">
        <f t="shared" si="159"/>
        <v>0</v>
      </c>
      <c r="I3189" s="148">
        <f t="shared" si="160"/>
        <v>0</v>
      </c>
      <c r="J3189" s="207" t="s">
        <v>838</v>
      </c>
      <c r="K3189" s="146" t="s">
        <v>894</v>
      </c>
      <c r="L3189" s="146" t="s">
        <v>849</v>
      </c>
      <c r="M3189" s="263"/>
      <c r="N3189" s="264">
        <v>43515</v>
      </c>
      <c r="O3189" s="263" t="s">
        <v>3748</v>
      </c>
      <c r="P3189" s="264">
        <v>43830</v>
      </c>
      <c r="Q3189" s="263" t="s">
        <v>3680</v>
      </c>
      <c r="R3189" s="263"/>
    </row>
    <row r="3190" spans="1:18" s="34" customFormat="1" ht="60" hidden="1" customHeight="1" outlineLevel="2" x14ac:dyDescent="0.25">
      <c r="A3190" s="203">
        <v>382</v>
      </c>
      <c r="B3190" s="209" t="s">
        <v>454</v>
      </c>
      <c r="C3190" s="207" t="s">
        <v>184</v>
      </c>
      <c r="D3190" s="208">
        <v>12</v>
      </c>
      <c r="E3190" s="110" t="s">
        <v>4234</v>
      </c>
      <c r="F3190" s="147">
        <v>570240</v>
      </c>
      <c r="G3190" s="147">
        <f t="shared" si="158"/>
        <v>570240</v>
      </c>
      <c r="H3190" s="147">
        <f t="shared" si="159"/>
        <v>0</v>
      </c>
      <c r="I3190" s="148">
        <f t="shared" si="160"/>
        <v>0</v>
      </c>
      <c r="J3190" s="207" t="s">
        <v>838</v>
      </c>
      <c r="K3190" s="146" t="s">
        <v>894</v>
      </c>
      <c r="L3190" s="146" t="s">
        <v>849</v>
      </c>
      <c r="M3190" s="263"/>
      <c r="N3190" s="264">
        <v>43515</v>
      </c>
      <c r="O3190" s="263" t="s">
        <v>3748</v>
      </c>
      <c r="P3190" s="264">
        <v>43830</v>
      </c>
      <c r="Q3190" s="263" t="s">
        <v>3680</v>
      </c>
      <c r="R3190" s="263"/>
    </row>
    <row r="3191" spans="1:18" s="34" customFormat="1" ht="60" hidden="1" customHeight="1" outlineLevel="2" x14ac:dyDescent="0.25">
      <c r="A3191" s="203">
        <v>383</v>
      </c>
      <c r="B3191" s="209" t="s">
        <v>453</v>
      </c>
      <c r="C3191" s="207" t="s">
        <v>184</v>
      </c>
      <c r="D3191" s="208">
        <v>25</v>
      </c>
      <c r="E3191" s="110" t="s">
        <v>4234</v>
      </c>
      <c r="F3191" s="147">
        <v>4504500</v>
      </c>
      <c r="G3191" s="147">
        <f t="shared" si="158"/>
        <v>4504500</v>
      </c>
      <c r="H3191" s="147">
        <f t="shared" si="159"/>
        <v>0</v>
      </c>
      <c r="I3191" s="148">
        <f t="shared" si="160"/>
        <v>0</v>
      </c>
      <c r="J3191" s="207" t="s">
        <v>838</v>
      </c>
      <c r="K3191" s="146" t="s">
        <v>894</v>
      </c>
      <c r="L3191" s="146" t="s">
        <v>849</v>
      </c>
      <c r="M3191" s="263"/>
      <c r="N3191" s="264">
        <v>43515</v>
      </c>
      <c r="O3191" s="263" t="s">
        <v>3748</v>
      </c>
      <c r="P3191" s="264">
        <v>43830</v>
      </c>
      <c r="Q3191" s="263" t="s">
        <v>3680</v>
      </c>
      <c r="R3191" s="263"/>
    </row>
    <row r="3192" spans="1:18" s="34" customFormat="1" ht="60" hidden="1" customHeight="1" outlineLevel="2" x14ac:dyDescent="0.25">
      <c r="A3192" s="203">
        <v>384</v>
      </c>
      <c r="B3192" s="209" t="s">
        <v>452</v>
      </c>
      <c r="C3192" s="207" t="s">
        <v>184</v>
      </c>
      <c r="D3192" s="208">
        <v>14</v>
      </c>
      <c r="E3192" s="110" t="s">
        <v>4237</v>
      </c>
      <c r="F3192" s="147">
        <v>1566866</v>
      </c>
      <c r="G3192" s="147">
        <f t="shared" si="158"/>
        <v>1566866</v>
      </c>
      <c r="H3192" s="147">
        <f t="shared" si="159"/>
        <v>0</v>
      </c>
      <c r="I3192" s="148">
        <f t="shared" si="160"/>
        <v>0</v>
      </c>
      <c r="J3192" s="207" t="s">
        <v>838</v>
      </c>
      <c r="K3192" s="146" t="s">
        <v>894</v>
      </c>
      <c r="L3192" s="146" t="s">
        <v>849</v>
      </c>
      <c r="M3192" s="263"/>
      <c r="N3192" s="264">
        <v>43515</v>
      </c>
      <c r="O3192" s="263" t="s">
        <v>3748</v>
      </c>
      <c r="P3192" s="264">
        <v>43830</v>
      </c>
      <c r="Q3192" s="263" t="s">
        <v>3680</v>
      </c>
      <c r="R3192" s="263"/>
    </row>
    <row r="3193" spans="1:18" s="34" customFormat="1" ht="60" hidden="1" customHeight="1" outlineLevel="2" x14ac:dyDescent="0.25">
      <c r="A3193" s="203">
        <v>385</v>
      </c>
      <c r="B3193" s="209" t="s">
        <v>451</v>
      </c>
      <c r="C3193" s="207" t="s">
        <v>184</v>
      </c>
      <c r="D3193" s="208">
        <v>14</v>
      </c>
      <c r="E3193" s="110" t="s">
        <v>4237</v>
      </c>
      <c r="F3193" s="147">
        <v>1659042</v>
      </c>
      <c r="G3193" s="147">
        <f t="shared" si="158"/>
        <v>1659042</v>
      </c>
      <c r="H3193" s="147">
        <f t="shared" si="159"/>
        <v>0</v>
      </c>
      <c r="I3193" s="148">
        <f t="shared" si="160"/>
        <v>0</v>
      </c>
      <c r="J3193" s="207" t="s">
        <v>838</v>
      </c>
      <c r="K3193" s="146" t="s">
        <v>894</v>
      </c>
      <c r="L3193" s="146" t="s">
        <v>849</v>
      </c>
      <c r="M3193" s="263"/>
      <c r="N3193" s="264">
        <v>43515</v>
      </c>
      <c r="O3193" s="263" t="s">
        <v>3748</v>
      </c>
      <c r="P3193" s="264">
        <v>43830</v>
      </c>
      <c r="Q3193" s="263" t="s">
        <v>3680</v>
      </c>
      <c r="R3193" s="263"/>
    </row>
    <row r="3194" spans="1:18" s="34" customFormat="1" ht="60" hidden="1" customHeight="1" outlineLevel="2" x14ac:dyDescent="0.25">
      <c r="A3194" s="203">
        <v>386</v>
      </c>
      <c r="B3194" s="209" t="s">
        <v>450</v>
      </c>
      <c r="C3194" s="207" t="s">
        <v>184</v>
      </c>
      <c r="D3194" s="208">
        <v>2</v>
      </c>
      <c r="E3194" s="110" t="s">
        <v>4237</v>
      </c>
      <c r="F3194" s="147">
        <v>244530</v>
      </c>
      <c r="G3194" s="147">
        <f t="shared" ref="G3194:G3257" si="161">F3194</f>
        <v>244530</v>
      </c>
      <c r="H3194" s="147">
        <f t="shared" ref="H3194:H3257" si="162">F3194-G3194</f>
        <v>0</v>
      </c>
      <c r="I3194" s="148">
        <f t="shared" ref="I3194:I3257" si="163">H3194/G3194</f>
        <v>0</v>
      </c>
      <c r="J3194" s="207" t="s">
        <v>838</v>
      </c>
      <c r="K3194" s="146" t="s">
        <v>894</v>
      </c>
      <c r="L3194" s="146" t="s">
        <v>849</v>
      </c>
      <c r="M3194" s="263"/>
      <c r="N3194" s="264">
        <v>43515</v>
      </c>
      <c r="O3194" s="263" t="s">
        <v>3748</v>
      </c>
      <c r="P3194" s="264">
        <v>43830</v>
      </c>
      <c r="Q3194" s="263" t="s">
        <v>3680</v>
      </c>
      <c r="R3194" s="263"/>
    </row>
    <row r="3195" spans="1:18" s="34" customFormat="1" ht="60" hidden="1" customHeight="1" outlineLevel="2" x14ac:dyDescent="0.25">
      <c r="A3195" s="203">
        <v>387</v>
      </c>
      <c r="B3195" s="209" t="s">
        <v>449</v>
      </c>
      <c r="C3195" s="207" t="s">
        <v>184</v>
      </c>
      <c r="D3195" s="208">
        <v>3</v>
      </c>
      <c r="E3195" s="110" t="s">
        <v>4237</v>
      </c>
      <c r="F3195" s="147">
        <v>264330</v>
      </c>
      <c r="G3195" s="147">
        <f t="shared" si="161"/>
        <v>264330</v>
      </c>
      <c r="H3195" s="147">
        <f t="shared" si="162"/>
        <v>0</v>
      </c>
      <c r="I3195" s="148">
        <f t="shared" si="163"/>
        <v>0</v>
      </c>
      <c r="J3195" s="207" t="s">
        <v>838</v>
      </c>
      <c r="K3195" s="146" t="s">
        <v>894</v>
      </c>
      <c r="L3195" s="146" t="s">
        <v>849</v>
      </c>
      <c r="M3195" s="263"/>
      <c r="N3195" s="264">
        <v>43515</v>
      </c>
      <c r="O3195" s="263" t="s">
        <v>3748</v>
      </c>
      <c r="P3195" s="264">
        <v>43830</v>
      </c>
      <c r="Q3195" s="263" t="s">
        <v>3680</v>
      </c>
      <c r="R3195" s="263"/>
    </row>
    <row r="3196" spans="1:18" s="34" customFormat="1" ht="60" hidden="1" customHeight="1" outlineLevel="2" x14ac:dyDescent="0.25">
      <c r="A3196" s="203">
        <v>388</v>
      </c>
      <c r="B3196" s="209" t="s">
        <v>448</v>
      </c>
      <c r="C3196" s="207" t="s">
        <v>184</v>
      </c>
      <c r="D3196" s="208">
        <v>3</v>
      </c>
      <c r="E3196" s="110" t="s">
        <v>4237</v>
      </c>
      <c r="F3196" s="147">
        <v>348567</v>
      </c>
      <c r="G3196" s="147">
        <f t="shared" si="161"/>
        <v>348567</v>
      </c>
      <c r="H3196" s="147">
        <f t="shared" si="162"/>
        <v>0</v>
      </c>
      <c r="I3196" s="148">
        <f t="shared" si="163"/>
        <v>0</v>
      </c>
      <c r="J3196" s="207" t="s">
        <v>838</v>
      </c>
      <c r="K3196" s="146" t="s">
        <v>894</v>
      </c>
      <c r="L3196" s="146" t="s">
        <v>849</v>
      </c>
      <c r="M3196" s="263"/>
      <c r="N3196" s="264">
        <v>43515</v>
      </c>
      <c r="O3196" s="263" t="s">
        <v>3748</v>
      </c>
      <c r="P3196" s="264">
        <v>43830</v>
      </c>
      <c r="Q3196" s="263" t="s">
        <v>3680</v>
      </c>
      <c r="R3196" s="263"/>
    </row>
    <row r="3197" spans="1:18" s="34" customFormat="1" ht="60" hidden="1" customHeight="1" outlineLevel="2" x14ac:dyDescent="0.25">
      <c r="A3197" s="203">
        <v>389</v>
      </c>
      <c r="B3197" s="209" t="s">
        <v>447</v>
      </c>
      <c r="C3197" s="207" t="s">
        <v>184</v>
      </c>
      <c r="D3197" s="208">
        <v>4</v>
      </c>
      <c r="E3197" s="110" t="s">
        <v>4237</v>
      </c>
      <c r="F3197" s="147">
        <v>445156</v>
      </c>
      <c r="G3197" s="147">
        <f t="shared" si="161"/>
        <v>445156</v>
      </c>
      <c r="H3197" s="147">
        <f t="shared" si="162"/>
        <v>0</v>
      </c>
      <c r="I3197" s="148">
        <f t="shared" si="163"/>
        <v>0</v>
      </c>
      <c r="J3197" s="207" t="s">
        <v>838</v>
      </c>
      <c r="K3197" s="146" t="s">
        <v>894</v>
      </c>
      <c r="L3197" s="146" t="s">
        <v>849</v>
      </c>
      <c r="M3197" s="263"/>
      <c r="N3197" s="264">
        <v>43515</v>
      </c>
      <c r="O3197" s="263" t="s">
        <v>3748</v>
      </c>
      <c r="P3197" s="264">
        <v>43830</v>
      </c>
      <c r="Q3197" s="263" t="s">
        <v>3680</v>
      </c>
      <c r="R3197" s="263"/>
    </row>
    <row r="3198" spans="1:18" s="34" customFormat="1" ht="60" hidden="1" customHeight="1" outlineLevel="2" x14ac:dyDescent="0.25">
      <c r="A3198" s="203">
        <v>390</v>
      </c>
      <c r="B3198" s="209" t="s">
        <v>446</v>
      </c>
      <c r="C3198" s="207" t="s">
        <v>184</v>
      </c>
      <c r="D3198" s="208">
        <v>4</v>
      </c>
      <c r="E3198" s="110" t="s">
        <v>4237</v>
      </c>
      <c r="F3198" s="147">
        <v>669636</v>
      </c>
      <c r="G3198" s="147">
        <f t="shared" si="161"/>
        <v>669636</v>
      </c>
      <c r="H3198" s="147">
        <f t="shared" si="162"/>
        <v>0</v>
      </c>
      <c r="I3198" s="148">
        <f t="shared" si="163"/>
        <v>0</v>
      </c>
      <c r="J3198" s="207" t="s">
        <v>838</v>
      </c>
      <c r="K3198" s="146" t="s">
        <v>894</v>
      </c>
      <c r="L3198" s="146" t="s">
        <v>849</v>
      </c>
      <c r="M3198" s="263"/>
      <c r="N3198" s="264">
        <v>43515</v>
      </c>
      <c r="O3198" s="263" t="s">
        <v>3748</v>
      </c>
      <c r="P3198" s="264">
        <v>43830</v>
      </c>
      <c r="Q3198" s="263" t="s">
        <v>3680</v>
      </c>
      <c r="R3198" s="263"/>
    </row>
    <row r="3199" spans="1:18" s="34" customFormat="1" ht="60" hidden="1" customHeight="1" outlineLevel="2" x14ac:dyDescent="0.25">
      <c r="A3199" s="203">
        <v>391</v>
      </c>
      <c r="B3199" s="209" t="s">
        <v>445</v>
      </c>
      <c r="C3199" s="207" t="s">
        <v>184</v>
      </c>
      <c r="D3199" s="208">
        <v>4</v>
      </c>
      <c r="E3199" s="110" t="s">
        <v>4237</v>
      </c>
      <c r="F3199" s="147">
        <v>677160</v>
      </c>
      <c r="G3199" s="147">
        <f t="shared" si="161"/>
        <v>677160</v>
      </c>
      <c r="H3199" s="147">
        <f t="shared" si="162"/>
        <v>0</v>
      </c>
      <c r="I3199" s="148">
        <f t="shared" si="163"/>
        <v>0</v>
      </c>
      <c r="J3199" s="207" t="s">
        <v>838</v>
      </c>
      <c r="K3199" s="146" t="s">
        <v>894</v>
      </c>
      <c r="L3199" s="146" t="s">
        <v>849</v>
      </c>
      <c r="M3199" s="263"/>
      <c r="N3199" s="264">
        <v>43515</v>
      </c>
      <c r="O3199" s="263" t="s">
        <v>3748</v>
      </c>
      <c r="P3199" s="264">
        <v>43830</v>
      </c>
      <c r="Q3199" s="263" t="s">
        <v>3680</v>
      </c>
      <c r="R3199" s="263"/>
    </row>
    <row r="3200" spans="1:18" s="34" customFormat="1" ht="60" hidden="1" customHeight="1" outlineLevel="2" x14ac:dyDescent="0.25">
      <c r="A3200" s="203">
        <v>392</v>
      </c>
      <c r="B3200" s="209" t="s">
        <v>444</v>
      </c>
      <c r="C3200" s="207" t="s">
        <v>184</v>
      </c>
      <c r="D3200" s="208">
        <v>1</v>
      </c>
      <c r="E3200" s="110" t="s">
        <v>4237</v>
      </c>
      <c r="F3200" s="147">
        <v>196564</v>
      </c>
      <c r="G3200" s="147">
        <f t="shared" si="161"/>
        <v>196564</v>
      </c>
      <c r="H3200" s="147">
        <f t="shared" si="162"/>
        <v>0</v>
      </c>
      <c r="I3200" s="148">
        <f t="shared" si="163"/>
        <v>0</v>
      </c>
      <c r="J3200" s="207" t="s">
        <v>838</v>
      </c>
      <c r="K3200" s="146" t="s">
        <v>894</v>
      </c>
      <c r="L3200" s="146" t="s">
        <v>849</v>
      </c>
      <c r="M3200" s="263"/>
      <c r="N3200" s="264">
        <v>43515</v>
      </c>
      <c r="O3200" s="263" t="s">
        <v>3748</v>
      </c>
      <c r="P3200" s="264">
        <v>43830</v>
      </c>
      <c r="Q3200" s="263" t="s">
        <v>3680</v>
      </c>
      <c r="R3200" s="263"/>
    </row>
    <row r="3201" spans="1:18" s="34" customFormat="1" ht="60" hidden="1" customHeight="1" outlineLevel="2" x14ac:dyDescent="0.25">
      <c r="A3201" s="203">
        <v>393</v>
      </c>
      <c r="B3201" s="209" t="s">
        <v>443</v>
      </c>
      <c r="C3201" s="207" t="s">
        <v>184</v>
      </c>
      <c r="D3201" s="208">
        <v>18</v>
      </c>
      <c r="E3201" s="110" t="s">
        <v>4237</v>
      </c>
      <c r="F3201" s="147">
        <v>1963764</v>
      </c>
      <c r="G3201" s="147">
        <f t="shared" si="161"/>
        <v>1963764</v>
      </c>
      <c r="H3201" s="147">
        <f t="shared" si="162"/>
        <v>0</v>
      </c>
      <c r="I3201" s="148">
        <f t="shared" si="163"/>
        <v>0</v>
      </c>
      <c r="J3201" s="207" t="s">
        <v>838</v>
      </c>
      <c r="K3201" s="146" t="s">
        <v>894</v>
      </c>
      <c r="L3201" s="146" t="s">
        <v>849</v>
      </c>
      <c r="M3201" s="263"/>
      <c r="N3201" s="264">
        <v>43515</v>
      </c>
      <c r="O3201" s="263" t="s">
        <v>3748</v>
      </c>
      <c r="P3201" s="264">
        <v>43830</v>
      </c>
      <c r="Q3201" s="263" t="s">
        <v>3680</v>
      </c>
      <c r="R3201" s="263"/>
    </row>
    <row r="3202" spans="1:18" s="34" customFormat="1" ht="105" hidden="1" customHeight="1" outlineLevel="2" x14ac:dyDescent="0.25">
      <c r="A3202" s="203">
        <v>394</v>
      </c>
      <c r="B3202" s="209" t="s">
        <v>442</v>
      </c>
      <c r="C3202" s="207" t="s">
        <v>184</v>
      </c>
      <c r="D3202" s="208">
        <v>4</v>
      </c>
      <c r="E3202" s="110" t="s">
        <v>4237</v>
      </c>
      <c r="F3202" s="147">
        <v>146124</v>
      </c>
      <c r="G3202" s="147">
        <f t="shared" si="161"/>
        <v>146124</v>
      </c>
      <c r="H3202" s="147">
        <f t="shared" si="162"/>
        <v>0</v>
      </c>
      <c r="I3202" s="148">
        <f t="shared" si="163"/>
        <v>0</v>
      </c>
      <c r="J3202" s="207" t="s">
        <v>838</v>
      </c>
      <c r="K3202" s="146" t="s">
        <v>894</v>
      </c>
      <c r="L3202" s="146" t="s">
        <v>849</v>
      </c>
      <c r="M3202" s="263"/>
      <c r="N3202" s="264">
        <v>43515</v>
      </c>
      <c r="O3202" s="263" t="s">
        <v>3748</v>
      </c>
      <c r="P3202" s="264">
        <v>43830</v>
      </c>
      <c r="Q3202" s="263" t="s">
        <v>3680</v>
      </c>
      <c r="R3202" s="263"/>
    </row>
    <row r="3203" spans="1:18" s="34" customFormat="1" ht="75" hidden="1" customHeight="1" outlineLevel="2" x14ac:dyDescent="0.25">
      <c r="A3203" s="203">
        <v>395</v>
      </c>
      <c r="B3203" s="209" t="s">
        <v>441</v>
      </c>
      <c r="C3203" s="207" t="s">
        <v>184</v>
      </c>
      <c r="D3203" s="208">
        <v>5</v>
      </c>
      <c r="E3203" s="110" t="s">
        <v>4237</v>
      </c>
      <c r="F3203" s="147">
        <v>202950</v>
      </c>
      <c r="G3203" s="147">
        <f t="shared" si="161"/>
        <v>202950</v>
      </c>
      <c r="H3203" s="147">
        <f t="shared" si="162"/>
        <v>0</v>
      </c>
      <c r="I3203" s="148">
        <f t="shared" si="163"/>
        <v>0</v>
      </c>
      <c r="J3203" s="207" t="s">
        <v>838</v>
      </c>
      <c r="K3203" s="146" t="s">
        <v>894</v>
      </c>
      <c r="L3203" s="146" t="s">
        <v>849</v>
      </c>
      <c r="M3203" s="263"/>
      <c r="N3203" s="264">
        <v>43515</v>
      </c>
      <c r="O3203" s="263" t="s">
        <v>3748</v>
      </c>
      <c r="P3203" s="264">
        <v>43830</v>
      </c>
      <c r="Q3203" s="263" t="s">
        <v>3680</v>
      </c>
      <c r="R3203" s="263"/>
    </row>
    <row r="3204" spans="1:18" s="34" customFormat="1" ht="75" hidden="1" customHeight="1" outlineLevel="2" x14ac:dyDescent="0.25">
      <c r="A3204" s="203">
        <v>396</v>
      </c>
      <c r="B3204" s="209" t="s">
        <v>440</v>
      </c>
      <c r="C3204" s="207" t="s">
        <v>184</v>
      </c>
      <c r="D3204" s="208">
        <v>6</v>
      </c>
      <c r="E3204" s="110" t="s">
        <v>4237</v>
      </c>
      <c r="F3204" s="147">
        <v>229878</v>
      </c>
      <c r="G3204" s="147">
        <f t="shared" si="161"/>
        <v>229878</v>
      </c>
      <c r="H3204" s="147">
        <f t="shared" si="162"/>
        <v>0</v>
      </c>
      <c r="I3204" s="148">
        <f t="shared" si="163"/>
        <v>0</v>
      </c>
      <c r="J3204" s="207" t="s">
        <v>838</v>
      </c>
      <c r="K3204" s="146" t="s">
        <v>894</v>
      </c>
      <c r="L3204" s="146" t="s">
        <v>849</v>
      </c>
      <c r="M3204" s="263"/>
      <c r="N3204" s="264">
        <v>43515</v>
      </c>
      <c r="O3204" s="263" t="s">
        <v>3748</v>
      </c>
      <c r="P3204" s="264">
        <v>43830</v>
      </c>
      <c r="Q3204" s="263" t="s">
        <v>3680</v>
      </c>
      <c r="R3204" s="263"/>
    </row>
    <row r="3205" spans="1:18" s="34" customFormat="1" ht="75" hidden="1" customHeight="1" outlineLevel="2" x14ac:dyDescent="0.25">
      <c r="A3205" s="203">
        <v>397</v>
      </c>
      <c r="B3205" s="209" t="s">
        <v>439</v>
      </c>
      <c r="C3205" s="207" t="s">
        <v>184</v>
      </c>
      <c r="D3205" s="208">
        <v>5</v>
      </c>
      <c r="E3205" s="110" t="s">
        <v>4237</v>
      </c>
      <c r="F3205" s="147">
        <v>212850</v>
      </c>
      <c r="G3205" s="147">
        <f t="shared" si="161"/>
        <v>212850</v>
      </c>
      <c r="H3205" s="147">
        <f t="shared" si="162"/>
        <v>0</v>
      </c>
      <c r="I3205" s="148">
        <f t="shared" si="163"/>
        <v>0</v>
      </c>
      <c r="J3205" s="207" t="s">
        <v>838</v>
      </c>
      <c r="K3205" s="146" t="s">
        <v>894</v>
      </c>
      <c r="L3205" s="146" t="s">
        <v>849</v>
      </c>
      <c r="M3205" s="263"/>
      <c r="N3205" s="264">
        <v>43515</v>
      </c>
      <c r="O3205" s="263" t="s">
        <v>3748</v>
      </c>
      <c r="P3205" s="264">
        <v>43830</v>
      </c>
      <c r="Q3205" s="263" t="s">
        <v>3680</v>
      </c>
      <c r="R3205" s="263"/>
    </row>
    <row r="3206" spans="1:18" s="34" customFormat="1" ht="75" hidden="1" customHeight="1" outlineLevel="2" x14ac:dyDescent="0.25">
      <c r="A3206" s="203">
        <v>398</v>
      </c>
      <c r="B3206" s="209" t="s">
        <v>438</v>
      </c>
      <c r="C3206" s="207" t="s">
        <v>184</v>
      </c>
      <c r="D3206" s="208">
        <v>6</v>
      </c>
      <c r="E3206" s="110" t="s">
        <v>4237</v>
      </c>
      <c r="F3206" s="147">
        <v>229878</v>
      </c>
      <c r="G3206" s="147">
        <f t="shared" si="161"/>
        <v>229878</v>
      </c>
      <c r="H3206" s="147">
        <f t="shared" si="162"/>
        <v>0</v>
      </c>
      <c r="I3206" s="148">
        <f t="shared" si="163"/>
        <v>0</v>
      </c>
      <c r="J3206" s="207" t="s">
        <v>838</v>
      </c>
      <c r="K3206" s="146" t="s">
        <v>894</v>
      </c>
      <c r="L3206" s="146" t="s">
        <v>849</v>
      </c>
      <c r="M3206" s="263"/>
      <c r="N3206" s="264">
        <v>43515</v>
      </c>
      <c r="O3206" s="263" t="s">
        <v>3748</v>
      </c>
      <c r="P3206" s="264">
        <v>43830</v>
      </c>
      <c r="Q3206" s="263" t="s">
        <v>3680</v>
      </c>
      <c r="R3206" s="263"/>
    </row>
    <row r="3207" spans="1:18" s="34" customFormat="1" ht="75" hidden="1" customHeight="1" outlineLevel="2" x14ac:dyDescent="0.25">
      <c r="A3207" s="203">
        <v>399</v>
      </c>
      <c r="B3207" s="209" t="s">
        <v>437</v>
      </c>
      <c r="C3207" s="207" t="s">
        <v>184</v>
      </c>
      <c r="D3207" s="208">
        <v>8</v>
      </c>
      <c r="E3207" s="110" t="s">
        <v>4237</v>
      </c>
      <c r="F3207" s="147">
        <v>306504</v>
      </c>
      <c r="G3207" s="147">
        <f t="shared" si="161"/>
        <v>306504</v>
      </c>
      <c r="H3207" s="147">
        <f t="shared" si="162"/>
        <v>0</v>
      </c>
      <c r="I3207" s="148">
        <f t="shared" si="163"/>
        <v>0</v>
      </c>
      <c r="J3207" s="207" t="s">
        <v>838</v>
      </c>
      <c r="K3207" s="146" t="s">
        <v>894</v>
      </c>
      <c r="L3207" s="146" t="s">
        <v>849</v>
      </c>
      <c r="M3207" s="263"/>
      <c r="N3207" s="264">
        <v>43515</v>
      </c>
      <c r="O3207" s="263" t="s">
        <v>3748</v>
      </c>
      <c r="P3207" s="264">
        <v>43830</v>
      </c>
      <c r="Q3207" s="263" t="s">
        <v>3680</v>
      </c>
      <c r="R3207" s="263"/>
    </row>
    <row r="3208" spans="1:18" s="34" customFormat="1" ht="75" hidden="1" customHeight="1" outlineLevel="2" x14ac:dyDescent="0.25">
      <c r="A3208" s="203">
        <v>400</v>
      </c>
      <c r="B3208" s="209" t="s">
        <v>436</v>
      </c>
      <c r="C3208" s="207" t="s">
        <v>184</v>
      </c>
      <c r="D3208" s="208">
        <v>0</v>
      </c>
      <c r="E3208" s="208">
        <v>8</v>
      </c>
      <c r="F3208" s="147">
        <v>306504</v>
      </c>
      <c r="G3208" s="147">
        <f t="shared" si="161"/>
        <v>306504</v>
      </c>
      <c r="H3208" s="147">
        <f t="shared" si="162"/>
        <v>0</v>
      </c>
      <c r="I3208" s="148">
        <f t="shared" si="163"/>
        <v>0</v>
      </c>
      <c r="J3208" s="207" t="s">
        <v>838</v>
      </c>
      <c r="K3208" s="146" t="s">
        <v>894</v>
      </c>
      <c r="L3208" s="146" t="s">
        <v>849</v>
      </c>
      <c r="M3208" s="263"/>
      <c r="N3208" s="264">
        <v>43515</v>
      </c>
      <c r="O3208" s="263" t="s">
        <v>3748</v>
      </c>
      <c r="P3208" s="264">
        <v>43830</v>
      </c>
      <c r="Q3208" s="263" t="s">
        <v>3680</v>
      </c>
      <c r="R3208" s="263"/>
    </row>
    <row r="3209" spans="1:18" s="34" customFormat="1" ht="75" hidden="1" customHeight="1" outlineLevel="2" x14ac:dyDescent="0.25">
      <c r="A3209" s="203">
        <v>401</v>
      </c>
      <c r="B3209" s="209" t="s">
        <v>435</v>
      </c>
      <c r="C3209" s="207" t="s">
        <v>184</v>
      </c>
      <c r="D3209" s="208">
        <v>1</v>
      </c>
      <c r="E3209" s="110" t="s">
        <v>4237</v>
      </c>
      <c r="F3209" s="147">
        <v>42570</v>
      </c>
      <c r="G3209" s="147">
        <f t="shared" si="161"/>
        <v>42570</v>
      </c>
      <c r="H3209" s="147">
        <f t="shared" si="162"/>
        <v>0</v>
      </c>
      <c r="I3209" s="148">
        <f t="shared" si="163"/>
        <v>0</v>
      </c>
      <c r="J3209" s="207" t="s">
        <v>838</v>
      </c>
      <c r="K3209" s="146" t="s">
        <v>894</v>
      </c>
      <c r="L3209" s="146" t="s">
        <v>849</v>
      </c>
      <c r="M3209" s="263"/>
      <c r="N3209" s="264">
        <v>43515</v>
      </c>
      <c r="O3209" s="263" t="s">
        <v>3748</v>
      </c>
      <c r="P3209" s="264">
        <v>43830</v>
      </c>
      <c r="Q3209" s="263" t="s">
        <v>3680</v>
      </c>
      <c r="R3209" s="263"/>
    </row>
    <row r="3210" spans="1:18" s="34" customFormat="1" ht="90" hidden="1" customHeight="1" outlineLevel="2" x14ac:dyDescent="0.25">
      <c r="A3210" s="203">
        <v>402</v>
      </c>
      <c r="B3210" s="209" t="s">
        <v>434</v>
      </c>
      <c r="C3210" s="207" t="s">
        <v>184</v>
      </c>
      <c r="D3210" s="208">
        <v>1</v>
      </c>
      <c r="E3210" s="110" t="s">
        <v>4237</v>
      </c>
      <c r="F3210" s="147">
        <v>60588</v>
      </c>
      <c r="G3210" s="147">
        <f t="shared" si="161"/>
        <v>60588</v>
      </c>
      <c r="H3210" s="147">
        <f t="shared" si="162"/>
        <v>0</v>
      </c>
      <c r="I3210" s="148">
        <f t="shared" si="163"/>
        <v>0</v>
      </c>
      <c r="J3210" s="207" t="s">
        <v>838</v>
      </c>
      <c r="K3210" s="146" t="s">
        <v>894</v>
      </c>
      <c r="L3210" s="146" t="s">
        <v>849</v>
      </c>
      <c r="M3210" s="263"/>
      <c r="N3210" s="264">
        <v>43515</v>
      </c>
      <c r="O3210" s="263" t="s">
        <v>3748</v>
      </c>
      <c r="P3210" s="264">
        <v>43830</v>
      </c>
      <c r="Q3210" s="263" t="s">
        <v>3680</v>
      </c>
      <c r="R3210" s="263"/>
    </row>
    <row r="3211" spans="1:18" s="34" customFormat="1" ht="90" hidden="1" customHeight="1" outlineLevel="2" x14ac:dyDescent="0.25">
      <c r="A3211" s="203">
        <v>403</v>
      </c>
      <c r="B3211" s="209" t="s">
        <v>433</v>
      </c>
      <c r="C3211" s="207" t="s">
        <v>184</v>
      </c>
      <c r="D3211" s="208">
        <v>4</v>
      </c>
      <c r="E3211" s="110" t="s">
        <v>4237</v>
      </c>
      <c r="F3211" s="147">
        <v>453252</v>
      </c>
      <c r="G3211" s="147">
        <f t="shared" si="161"/>
        <v>453252</v>
      </c>
      <c r="H3211" s="147">
        <f t="shared" si="162"/>
        <v>0</v>
      </c>
      <c r="I3211" s="148">
        <f t="shared" si="163"/>
        <v>0</v>
      </c>
      <c r="J3211" s="207" t="s">
        <v>838</v>
      </c>
      <c r="K3211" s="146" t="s">
        <v>894</v>
      </c>
      <c r="L3211" s="146" t="s">
        <v>849</v>
      </c>
      <c r="M3211" s="263"/>
      <c r="N3211" s="264">
        <v>43515</v>
      </c>
      <c r="O3211" s="263" t="s">
        <v>3748</v>
      </c>
      <c r="P3211" s="264">
        <v>43830</v>
      </c>
      <c r="Q3211" s="263" t="s">
        <v>3680</v>
      </c>
      <c r="R3211" s="263"/>
    </row>
    <row r="3212" spans="1:18" s="34" customFormat="1" ht="75" hidden="1" customHeight="1" outlineLevel="2" x14ac:dyDescent="0.25">
      <c r="A3212" s="203">
        <v>404</v>
      </c>
      <c r="B3212" s="209" t="s">
        <v>432</v>
      </c>
      <c r="C3212" s="207" t="s">
        <v>184</v>
      </c>
      <c r="D3212" s="208">
        <v>3</v>
      </c>
      <c r="E3212" s="110" t="s">
        <v>4237</v>
      </c>
      <c r="F3212" s="147">
        <v>121770</v>
      </c>
      <c r="G3212" s="147">
        <f t="shared" si="161"/>
        <v>121770</v>
      </c>
      <c r="H3212" s="147">
        <f t="shared" si="162"/>
        <v>0</v>
      </c>
      <c r="I3212" s="148">
        <f t="shared" si="163"/>
        <v>0</v>
      </c>
      <c r="J3212" s="207" t="s">
        <v>838</v>
      </c>
      <c r="K3212" s="146" t="s">
        <v>894</v>
      </c>
      <c r="L3212" s="146" t="s">
        <v>849</v>
      </c>
      <c r="M3212" s="263"/>
      <c r="N3212" s="264">
        <v>43515</v>
      </c>
      <c r="O3212" s="263" t="s">
        <v>3748</v>
      </c>
      <c r="P3212" s="264">
        <v>43830</v>
      </c>
      <c r="Q3212" s="263" t="s">
        <v>3680</v>
      </c>
      <c r="R3212" s="263"/>
    </row>
    <row r="3213" spans="1:18" s="34" customFormat="1" ht="75" hidden="1" customHeight="1" outlineLevel="2" x14ac:dyDescent="0.25">
      <c r="A3213" s="203">
        <v>405</v>
      </c>
      <c r="B3213" s="209" t="s">
        <v>431</v>
      </c>
      <c r="C3213" s="207" t="s">
        <v>184</v>
      </c>
      <c r="D3213" s="208">
        <v>4</v>
      </c>
      <c r="E3213" s="110" t="s">
        <v>4237</v>
      </c>
      <c r="F3213" s="147">
        <v>160380</v>
      </c>
      <c r="G3213" s="147">
        <f t="shared" si="161"/>
        <v>160380</v>
      </c>
      <c r="H3213" s="147">
        <f t="shared" si="162"/>
        <v>0</v>
      </c>
      <c r="I3213" s="148">
        <f t="shared" si="163"/>
        <v>0</v>
      </c>
      <c r="J3213" s="207" t="s">
        <v>838</v>
      </c>
      <c r="K3213" s="146" t="s">
        <v>894</v>
      </c>
      <c r="L3213" s="146" t="s">
        <v>849</v>
      </c>
      <c r="M3213" s="263"/>
      <c r="N3213" s="264">
        <v>43515</v>
      </c>
      <c r="O3213" s="263" t="s">
        <v>3748</v>
      </c>
      <c r="P3213" s="264">
        <v>43830</v>
      </c>
      <c r="Q3213" s="263" t="s">
        <v>3680</v>
      </c>
      <c r="R3213" s="263"/>
    </row>
    <row r="3214" spans="1:18" s="34" customFormat="1" ht="75" hidden="1" customHeight="1" outlineLevel="2" x14ac:dyDescent="0.25">
      <c r="A3214" s="203">
        <v>406</v>
      </c>
      <c r="B3214" s="209" t="s">
        <v>430</v>
      </c>
      <c r="C3214" s="207" t="s">
        <v>184</v>
      </c>
      <c r="D3214" s="208">
        <v>4</v>
      </c>
      <c r="E3214" s="110" t="s">
        <v>4237</v>
      </c>
      <c r="F3214" s="147">
        <v>160380</v>
      </c>
      <c r="G3214" s="147">
        <f t="shared" si="161"/>
        <v>160380</v>
      </c>
      <c r="H3214" s="147">
        <f t="shared" si="162"/>
        <v>0</v>
      </c>
      <c r="I3214" s="148">
        <f t="shared" si="163"/>
        <v>0</v>
      </c>
      <c r="J3214" s="207" t="s">
        <v>838</v>
      </c>
      <c r="K3214" s="146" t="s">
        <v>894</v>
      </c>
      <c r="L3214" s="146" t="s">
        <v>849</v>
      </c>
      <c r="M3214" s="263"/>
      <c r="N3214" s="264">
        <v>43515</v>
      </c>
      <c r="O3214" s="263" t="s">
        <v>3748</v>
      </c>
      <c r="P3214" s="264">
        <v>43830</v>
      </c>
      <c r="Q3214" s="263" t="s">
        <v>3680</v>
      </c>
      <c r="R3214" s="263"/>
    </row>
    <row r="3215" spans="1:18" s="34" customFormat="1" ht="75" hidden="1" customHeight="1" outlineLevel="2" x14ac:dyDescent="0.25">
      <c r="A3215" s="203">
        <v>407</v>
      </c>
      <c r="B3215" s="209" t="s">
        <v>429</v>
      </c>
      <c r="C3215" s="207" t="s">
        <v>184</v>
      </c>
      <c r="D3215" s="208">
        <v>1</v>
      </c>
      <c r="E3215" s="110" t="s">
        <v>4237</v>
      </c>
      <c r="F3215" s="147">
        <v>36531</v>
      </c>
      <c r="G3215" s="147">
        <f t="shared" si="161"/>
        <v>36531</v>
      </c>
      <c r="H3215" s="147">
        <f t="shared" si="162"/>
        <v>0</v>
      </c>
      <c r="I3215" s="148">
        <f t="shared" si="163"/>
        <v>0</v>
      </c>
      <c r="J3215" s="207" t="s">
        <v>838</v>
      </c>
      <c r="K3215" s="146" t="s">
        <v>894</v>
      </c>
      <c r="L3215" s="146" t="s">
        <v>849</v>
      </c>
      <c r="M3215" s="263"/>
      <c r="N3215" s="264">
        <v>43515</v>
      </c>
      <c r="O3215" s="263" t="s">
        <v>3748</v>
      </c>
      <c r="P3215" s="264">
        <v>43830</v>
      </c>
      <c r="Q3215" s="263" t="s">
        <v>3680</v>
      </c>
      <c r="R3215" s="263"/>
    </row>
    <row r="3216" spans="1:18" s="34" customFormat="1" ht="60" hidden="1" customHeight="1" outlineLevel="2" x14ac:dyDescent="0.25">
      <c r="A3216" s="203">
        <v>408</v>
      </c>
      <c r="B3216" s="209" t="s">
        <v>428</v>
      </c>
      <c r="C3216" s="207" t="s">
        <v>184</v>
      </c>
      <c r="D3216" s="208">
        <v>4</v>
      </c>
      <c r="E3216" s="110" t="s">
        <v>4237</v>
      </c>
      <c r="F3216" s="147">
        <v>64152</v>
      </c>
      <c r="G3216" s="147">
        <f t="shared" si="161"/>
        <v>64152</v>
      </c>
      <c r="H3216" s="147">
        <f t="shared" si="162"/>
        <v>0</v>
      </c>
      <c r="I3216" s="148">
        <f t="shared" si="163"/>
        <v>0</v>
      </c>
      <c r="J3216" s="207" t="s">
        <v>838</v>
      </c>
      <c r="K3216" s="146" t="s">
        <v>894</v>
      </c>
      <c r="L3216" s="146" t="s">
        <v>849</v>
      </c>
      <c r="M3216" s="263"/>
      <c r="N3216" s="264">
        <v>43515</v>
      </c>
      <c r="O3216" s="263" t="s">
        <v>3748</v>
      </c>
      <c r="P3216" s="264">
        <v>43830</v>
      </c>
      <c r="Q3216" s="263" t="s">
        <v>3680</v>
      </c>
      <c r="R3216" s="263"/>
    </row>
    <row r="3217" spans="1:18" s="34" customFormat="1" ht="60" hidden="1" customHeight="1" outlineLevel="2" x14ac:dyDescent="0.25">
      <c r="A3217" s="203">
        <v>409</v>
      </c>
      <c r="B3217" s="209" t="s">
        <v>427</v>
      </c>
      <c r="C3217" s="207" t="s">
        <v>184</v>
      </c>
      <c r="D3217" s="208">
        <v>1</v>
      </c>
      <c r="E3217" s="110" t="s">
        <v>4237</v>
      </c>
      <c r="F3217" s="147">
        <v>16038</v>
      </c>
      <c r="G3217" s="147">
        <f t="shared" si="161"/>
        <v>16038</v>
      </c>
      <c r="H3217" s="147">
        <f t="shared" si="162"/>
        <v>0</v>
      </c>
      <c r="I3217" s="148">
        <f t="shared" si="163"/>
        <v>0</v>
      </c>
      <c r="J3217" s="207" t="s">
        <v>838</v>
      </c>
      <c r="K3217" s="146" t="s">
        <v>894</v>
      </c>
      <c r="L3217" s="146" t="s">
        <v>849</v>
      </c>
      <c r="M3217" s="263"/>
      <c r="N3217" s="264">
        <v>43515</v>
      </c>
      <c r="O3217" s="263" t="s">
        <v>3748</v>
      </c>
      <c r="P3217" s="264">
        <v>43830</v>
      </c>
      <c r="Q3217" s="263" t="s">
        <v>3680</v>
      </c>
      <c r="R3217" s="263"/>
    </row>
    <row r="3218" spans="1:18" s="34" customFormat="1" ht="60" hidden="1" customHeight="1" outlineLevel="2" x14ac:dyDescent="0.25">
      <c r="A3218" s="203">
        <v>410</v>
      </c>
      <c r="B3218" s="209" t="s">
        <v>426</v>
      </c>
      <c r="C3218" s="207" t="s">
        <v>184</v>
      </c>
      <c r="D3218" s="208">
        <v>5</v>
      </c>
      <c r="E3218" s="110" t="s">
        <v>4237</v>
      </c>
      <c r="F3218" s="147">
        <v>80190</v>
      </c>
      <c r="G3218" s="147">
        <f t="shared" si="161"/>
        <v>80190</v>
      </c>
      <c r="H3218" s="147">
        <f t="shared" si="162"/>
        <v>0</v>
      </c>
      <c r="I3218" s="148">
        <f t="shared" si="163"/>
        <v>0</v>
      </c>
      <c r="J3218" s="207" t="s">
        <v>838</v>
      </c>
      <c r="K3218" s="146" t="s">
        <v>894</v>
      </c>
      <c r="L3218" s="146" t="s">
        <v>849</v>
      </c>
      <c r="M3218" s="263"/>
      <c r="N3218" s="264">
        <v>43515</v>
      </c>
      <c r="O3218" s="263" t="s">
        <v>3748</v>
      </c>
      <c r="P3218" s="264">
        <v>43830</v>
      </c>
      <c r="Q3218" s="263" t="s">
        <v>3680</v>
      </c>
      <c r="R3218" s="263"/>
    </row>
    <row r="3219" spans="1:18" s="34" customFormat="1" ht="60" hidden="1" customHeight="1" outlineLevel="2" x14ac:dyDescent="0.25">
      <c r="A3219" s="203">
        <v>411</v>
      </c>
      <c r="B3219" s="209" t="s">
        <v>425</v>
      </c>
      <c r="C3219" s="207" t="s">
        <v>184</v>
      </c>
      <c r="D3219" s="208">
        <v>3</v>
      </c>
      <c r="E3219" s="110" t="s">
        <v>4237</v>
      </c>
      <c r="F3219" s="147">
        <v>48114</v>
      </c>
      <c r="G3219" s="147">
        <f t="shared" si="161"/>
        <v>48114</v>
      </c>
      <c r="H3219" s="147">
        <f t="shared" si="162"/>
        <v>0</v>
      </c>
      <c r="I3219" s="148">
        <f t="shared" si="163"/>
        <v>0</v>
      </c>
      <c r="J3219" s="207" t="s">
        <v>838</v>
      </c>
      <c r="K3219" s="146" t="s">
        <v>894</v>
      </c>
      <c r="L3219" s="146" t="s">
        <v>849</v>
      </c>
      <c r="M3219" s="263"/>
      <c r="N3219" s="264">
        <v>43515</v>
      </c>
      <c r="O3219" s="263" t="s">
        <v>3748</v>
      </c>
      <c r="P3219" s="264">
        <v>43830</v>
      </c>
      <c r="Q3219" s="263" t="s">
        <v>3680</v>
      </c>
      <c r="R3219" s="263"/>
    </row>
    <row r="3220" spans="1:18" s="34" customFormat="1" ht="60" hidden="1" customHeight="1" outlineLevel="2" x14ac:dyDescent="0.25">
      <c r="A3220" s="203">
        <v>412</v>
      </c>
      <c r="B3220" s="209" t="s">
        <v>424</v>
      </c>
      <c r="C3220" s="207" t="s">
        <v>184</v>
      </c>
      <c r="D3220" s="208">
        <v>10</v>
      </c>
      <c r="E3220" s="110" t="s">
        <v>4237</v>
      </c>
      <c r="F3220" s="147">
        <v>115830</v>
      </c>
      <c r="G3220" s="147">
        <f t="shared" si="161"/>
        <v>115830</v>
      </c>
      <c r="H3220" s="147">
        <f t="shared" si="162"/>
        <v>0</v>
      </c>
      <c r="I3220" s="148">
        <f t="shared" si="163"/>
        <v>0</v>
      </c>
      <c r="J3220" s="207" t="s">
        <v>838</v>
      </c>
      <c r="K3220" s="146" t="s">
        <v>894</v>
      </c>
      <c r="L3220" s="146" t="s">
        <v>849</v>
      </c>
      <c r="M3220" s="263"/>
      <c r="N3220" s="264">
        <v>43515</v>
      </c>
      <c r="O3220" s="263" t="s">
        <v>3748</v>
      </c>
      <c r="P3220" s="264">
        <v>43830</v>
      </c>
      <c r="Q3220" s="263" t="s">
        <v>3680</v>
      </c>
      <c r="R3220" s="263"/>
    </row>
    <row r="3221" spans="1:18" s="34" customFormat="1" ht="75" hidden="1" customHeight="1" outlineLevel="2" x14ac:dyDescent="0.25">
      <c r="A3221" s="203">
        <v>413</v>
      </c>
      <c r="B3221" s="209" t="s">
        <v>423</v>
      </c>
      <c r="C3221" s="207" t="s">
        <v>184</v>
      </c>
      <c r="D3221" s="208">
        <v>4</v>
      </c>
      <c r="E3221" s="110" t="s">
        <v>4237</v>
      </c>
      <c r="F3221" s="147">
        <v>64152</v>
      </c>
      <c r="G3221" s="147">
        <f t="shared" si="161"/>
        <v>64152</v>
      </c>
      <c r="H3221" s="147">
        <f t="shared" si="162"/>
        <v>0</v>
      </c>
      <c r="I3221" s="148">
        <f t="shared" si="163"/>
        <v>0</v>
      </c>
      <c r="J3221" s="207" t="s">
        <v>838</v>
      </c>
      <c r="K3221" s="146" t="s">
        <v>894</v>
      </c>
      <c r="L3221" s="146" t="s">
        <v>849</v>
      </c>
      <c r="M3221" s="263"/>
      <c r="N3221" s="264">
        <v>43515</v>
      </c>
      <c r="O3221" s="263" t="s">
        <v>3748</v>
      </c>
      <c r="P3221" s="264">
        <v>43830</v>
      </c>
      <c r="Q3221" s="263" t="s">
        <v>3680</v>
      </c>
      <c r="R3221" s="263"/>
    </row>
    <row r="3222" spans="1:18" s="34" customFormat="1" ht="60" hidden="1" customHeight="1" outlineLevel="2" x14ac:dyDescent="0.25">
      <c r="A3222" s="203">
        <v>414</v>
      </c>
      <c r="B3222" s="209" t="s">
        <v>422</v>
      </c>
      <c r="C3222" s="207" t="s">
        <v>184</v>
      </c>
      <c r="D3222" s="208">
        <v>10</v>
      </c>
      <c r="E3222" s="110" t="s">
        <v>4237</v>
      </c>
      <c r="F3222" s="147">
        <v>198690</v>
      </c>
      <c r="G3222" s="147">
        <f t="shared" si="161"/>
        <v>198690</v>
      </c>
      <c r="H3222" s="147">
        <f t="shared" si="162"/>
        <v>0</v>
      </c>
      <c r="I3222" s="148">
        <f t="shared" si="163"/>
        <v>0</v>
      </c>
      <c r="J3222" s="207" t="s">
        <v>838</v>
      </c>
      <c r="K3222" s="146" t="s">
        <v>894</v>
      </c>
      <c r="L3222" s="146" t="s">
        <v>849</v>
      </c>
      <c r="M3222" s="263"/>
      <c r="N3222" s="264">
        <v>43515</v>
      </c>
      <c r="O3222" s="263" t="s">
        <v>3748</v>
      </c>
      <c r="P3222" s="264">
        <v>43830</v>
      </c>
      <c r="Q3222" s="263" t="s">
        <v>3680</v>
      </c>
      <c r="R3222" s="263"/>
    </row>
    <row r="3223" spans="1:18" s="34" customFormat="1" ht="60" hidden="1" customHeight="1" outlineLevel="2" x14ac:dyDescent="0.25">
      <c r="A3223" s="203">
        <v>415</v>
      </c>
      <c r="B3223" s="209" t="s">
        <v>421</v>
      </c>
      <c r="C3223" s="207" t="s">
        <v>184</v>
      </c>
      <c r="D3223" s="208">
        <v>4</v>
      </c>
      <c r="E3223" s="110" t="s">
        <v>4237</v>
      </c>
      <c r="F3223" s="147">
        <v>46332</v>
      </c>
      <c r="G3223" s="147">
        <f t="shared" si="161"/>
        <v>46332</v>
      </c>
      <c r="H3223" s="147">
        <f t="shared" si="162"/>
        <v>0</v>
      </c>
      <c r="I3223" s="148">
        <f t="shared" si="163"/>
        <v>0</v>
      </c>
      <c r="J3223" s="207" t="s">
        <v>838</v>
      </c>
      <c r="K3223" s="146" t="s">
        <v>894</v>
      </c>
      <c r="L3223" s="146" t="s">
        <v>849</v>
      </c>
      <c r="M3223" s="263"/>
      <c r="N3223" s="264">
        <v>43515</v>
      </c>
      <c r="O3223" s="263" t="s">
        <v>3748</v>
      </c>
      <c r="P3223" s="264">
        <v>43830</v>
      </c>
      <c r="Q3223" s="263" t="s">
        <v>3680</v>
      </c>
      <c r="R3223" s="263"/>
    </row>
    <row r="3224" spans="1:18" s="34" customFormat="1" ht="60" hidden="1" customHeight="1" outlineLevel="2" x14ac:dyDescent="0.25">
      <c r="A3224" s="203">
        <v>416</v>
      </c>
      <c r="B3224" s="209" t="s">
        <v>420</v>
      </c>
      <c r="C3224" s="207" t="s">
        <v>184</v>
      </c>
      <c r="D3224" s="208">
        <v>6</v>
      </c>
      <c r="E3224" s="110" t="s">
        <v>4237</v>
      </c>
      <c r="F3224" s="147">
        <v>80298</v>
      </c>
      <c r="G3224" s="147">
        <f t="shared" si="161"/>
        <v>80298</v>
      </c>
      <c r="H3224" s="147">
        <f t="shared" si="162"/>
        <v>0</v>
      </c>
      <c r="I3224" s="148">
        <f t="shared" si="163"/>
        <v>0</v>
      </c>
      <c r="J3224" s="207" t="s">
        <v>838</v>
      </c>
      <c r="K3224" s="146" t="s">
        <v>894</v>
      </c>
      <c r="L3224" s="146" t="s">
        <v>849</v>
      </c>
      <c r="M3224" s="263"/>
      <c r="N3224" s="264">
        <v>43515</v>
      </c>
      <c r="O3224" s="263" t="s">
        <v>3748</v>
      </c>
      <c r="P3224" s="264">
        <v>43830</v>
      </c>
      <c r="Q3224" s="263" t="s">
        <v>3680</v>
      </c>
      <c r="R3224" s="263"/>
    </row>
    <row r="3225" spans="1:18" s="34" customFormat="1" ht="75" hidden="1" customHeight="1" outlineLevel="2" x14ac:dyDescent="0.25">
      <c r="A3225" s="203">
        <v>417</v>
      </c>
      <c r="B3225" s="209" t="s">
        <v>419</v>
      </c>
      <c r="C3225" s="207" t="s">
        <v>184</v>
      </c>
      <c r="D3225" s="208">
        <v>3</v>
      </c>
      <c r="E3225" s="110" t="s">
        <v>4237</v>
      </c>
      <c r="F3225" s="147">
        <v>34749</v>
      </c>
      <c r="G3225" s="147">
        <f t="shared" si="161"/>
        <v>34749</v>
      </c>
      <c r="H3225" s="147">
        <f t="shared" si="162"/>
        <v>0</v>
      </c>
      <c r="I3225" s="148">
        <f t="shared" si="163"/>
        <v>0</v>
      </c>
      <c r="J3225" s="207" t="s">
        <v>838</v>
      </c>
      <c r="K3225" s="146" t="s">
        <v>894</v>
      </c>
      <c r="L3225" s="146" t="s">
        <v>849</v>
      </c>
      <c r="M3225" s="263"/>
      <c r="N3225" s="264">
        <v>43515</v>
      </c>
      <c r="O3225" s="263" t="s">
        <v>3748</v>
      </c>
      <c r="P3225" s="264">
        <v>43830</v>
      </c>
      <c r="Q3225" s="263" t="s">
        <v>3680</v>
      </c>
      <c r="R3225" s="263"/>
    </row>
    <row r="3226" spans="1:18" s="34" customFormat="1" ht="75" hidden="1" customHeight="1" outlineLevel="2" x14ac:dyDescent="0.25">
      <c r="A3226" s="203">
        <v>418</v>
      </c>
      <c r="B3226" s="209" t="s">
        <v>418</v>
      </c>
      <c r="C3226" s="207" t="s">
        <v>184</v>
      </c>
      <c r="D3226" s="208">
        <v>1</v>
      </c>
      <c r="E3226" s="110" t="s">
        <v>4237</v>
      </c>
      <c r="F3226" s="147">
        <v>38313</v>
      </c>
      <c r="G3226" s="147">
        <f t="shared" si="161"/>
        <v>38313</v>
      </c>
      <c r="H3226" s="147">
        <f t="shared" si="162"/>
        <v>0</v>
      </c>
      <c r="I3226" s="148">
        <f t="shared" si="163"/>
        <v>0</v>
      </c>
      <c r="J3226" s="207" t="s">
        <v>838</v>
      </c>
      <c r="K3226" s="146" t="s">
        <v>894</v>
      </c>
      <c r="L3226" s="146" t="s">
        <v>849</v>
      </c>
      <c r="M3226" s="263"/>
      <c r="N3226" s="264">
        <v>43515</v>
      </c>
      <c r="O3226" s="263" t="s">
        <v>3748</v>
      </c>
      <c r="P3226" s="264">
        <v>43830</v>
      </c>
      <c r="Q3226" s="263" t="s">
        <v>3680</v>
      </c>
      <c r="R3226" s="263"/>
    </row>
    <row r="3227" spans="1:18" s="34" customFormat="1" ht="60" hidden="1" customHeight="1" outlineLevel="2" x14ac:dyDescent="0.25">
      <c r="A3227" s="203">
        <v>419</v>
      </c>
      <c r="B3227" s="209" t="s">
        <v>417</v>
      </c>
      <c r="C3227" s="207" t="s">
        <v>184</v>
      </c>
      <c r="D3227" s="208">
        <v>2</v>
      </c>
      <c r="E3227" s="110" t="s">
        <v>4237</v>
      </c>
      <c r="F3227" s="147">
        <v>32076</v>
      </c>
      <c r="G3227" s="147">
        <f t="shared" si="161"/>
        <v>32076</v>
      </c>
      <c r="H3227" s="147">
        <f t="shared" si="162"/>
        <v>0</v>
      </c>
      <c r="I3227" s="148">
        <f t="shared" si="163"/>
        <v>0</v>
      </c>
      <c r="J3227" s="207" t="s">
        <v>838</v>
      </c>
      <c r="K3227" s="146" t="s">
        <v>894</v>
      </c>
      <c r="L3227" s="146" t="s">
        <v>849</v>
      </c>
      <c r="M3227" s="263"/>
      <c r="N3227" s="264">
        <v>43515</v>
      </c>
      <c r="O3227" s="263" t="s">
        <v>3748</v>
      </c>
      <c r="P3227" s="264">
        <v>43830</v>
      </c>
      <c r="Q3227" s="263" t="s">
        <v>3680</v>
      </c>
      <c r="R3227" s="263"/>
    </row>
    <row r="3228" spans="1:18" s="34" customFormat="1" ht="60" hidden="1" customHeight="1" outlineLevel="2" x14ac:dyDescent="0.25">
      <c r="A3228" s="203">
        <v>420</v>
      </c>
      <c r="B3228" s="209" t="s">
        <v>416</v>
      </c>
      <c r="C3228" s="207" t="s">
        <v>184</v>
      </c>
      <c r="D3228" s="208">
        <v>2</v>
      </c>
      <c r="E3228" s="110" t="s">
        <v>4237</v>
      </c>
      <c r="F3228" s="147">
        <v>23166</v>
      </c>
      <c r="G3228" s="147">
        <f t="shared" si="161"/>
        <v>23166</v>
      </c>
      <c r="H3228" s="147">
        <f t="shared" si="162"/>
        <v>0</v>
      </c>
      <c r="I3228" s="148">
        <f t="shared" si="163"/>
        <v>0</v>
      </c>
      <c r="J3228" s="207" t="s">
        <v>838</v>
      </c>
      <c r="K3228" s="146" t="s">
        <v>894</v>
      </c>
      <c r="L3228" s="146" t="s">
        <v>849</v>
      </c>
      <c r="M3228" s="263"/>
      <c r="N3228" s="264">
        <v>43515</v>
      </c>
      <c r="O3228" s="263" t="s">
        <v>3748</v>
      </c>
      <c r="P3228" s="264">
        <v>43830</v>
      </c>
      <c r="Q3228" s="263" t="s">
        <v>3680</v>
      </c>
      <c r="R3228" s="263"/>
    </row>
    <row r="3229" spans="1:18" s="34" customFormat="1" ht="60" hidden="1" customHeight="1" outlineLevel="2" x14ac:dyDescent="0.25">
      <c r="A3229" s="203">
        <v>421</v>
      </c>
      <c r="B3229" s="209" t="s">
        <v>415</v>
      </c>
      <c r="C3229" s="207" t="s">
        <v>184</v>
      </c>
      <c r="D3229" s="208">
        <v>2</v>
      </c>
      <c r="E3229" s="110" t="s">
        <v>4237</v>
      </c>
      <c r="F3229" s="147">
        <v>23166</v>
      </c>
      <c r="G3229" s="147">
        <f t="shared" si="161"/>
        <v>23166</v>
      </c>
      <c r="H3229" s="147">
        <f t="shared" si="162"/>
        <v>0</v>
      </c>
      <c r="I3229" s="148">
        <f t="shared" si="163"/>
        <v>0</v>
      </c>
      <c r="J3229" s="207" t="s">
        <v>838</v>
      </c>
      <c r="K3229" s="146" t="s">
        <v>894</v>
      </c>
      <c r="L3229" s="146" t="s">
        <v>849</v>
      </c>
      <c r="M3229" s="263"/>
      <c r="N3229" s="264">
        <v>43515</v>
      </c>
      <c r="O3229" s="263" t="s">
        <v>3748</v>
      </c>
      <c r="P3229" s="264">
        <v>43830</v>
      </c>
      <c r="Q3229" s="263" t="s">
        <v>3680</v>
      </c>
      <c r="R3229" s="263"/>
    </row>
    <row r="3230" spans="1:18" s="34" customFormat="1" ht="60" hidden="1" customHeight="1" outlineLevel="2" x14ac:dyDescent="0.25">
      <c r="A3230" s="203">
        <v>422</v>
      </c>
      <c r="B3230" s="209" t="s">
        <v>414</v>
      </c>
      <c r="C3230" s="207" t="s">
        <v>184</v>
      </c>
      <c r="D3230" s="208">
        <v>2</v>
      </c>
      <c r="E3230" s="110" t="s">
        <v>4237</v>
      </c>
      <c r="F3230" s="147">
        <v>23166</v>
      </c>
      <c r="G3230" s="147">
        <f t="shared" si="161"/>
        <v>23166</v>
      </c>
      <c r="H3230" s="147">
        <f t="shared" si="162"/>
        <v>0</v>
      </c>
      <c r="I3230" s="148">
        <f t="shared" si="163"/>
        <v>0</v>
      </c>
      <c r="J3230" s="207" t="s">
        <v>838</v>
      </c>
      <c r="K3230" s="146" t="s">
        <v>894</v>
      </c>
      <c r="L3230" s="146" t="s">
        <v>849</v>
      </c>
      <c r="M3230" s="263"/>
      <c r="N3230" s="264">
        <v>43515</v>
      </c>
      <c r="O3230" s="263" t="s">
        <v>3748</v>
      </c>
      <c r="P3230" s="264">
        <v>43830</v>
      </c>
      <c r="Q3230" s="263" t="s">
        <v>3680</v>
      </c>
      <c r="R3230" s="263"/>
    </row>
    <row r="3231" spans="1:18" s="34" customFormat="1" ht="60" hidden="1" customHeight="1" outlineLevel="2" x14ac:dyDescent="0.25">
      <c r="A3231" s="203">
        <v>423</v>
      </c>
      <c r="B3231" s="209" t="s">
        <v>413</v>
      </c>
      <c r="C3231" s="207" t="s">
        <v>184</v>
      </c>
      <c r="D3231" s="208">
        <v>2</v>
      </c>
      <c r="E3231" s="110" t="s">
        <v>4237</v>
      </c>
      <c r="F3231" s="147">
        <v>23166</v>
      </c>
      <c r="G3231" s="147">
        <f t="shared" si="161"/>
        <v>23166</v>
      </c>
      <c r="H3231" s="147">
        <f t="shared" si="162"/>
        <v>0</v>
      </c>
      <c r="I3231" s="148">
        <f t="shared" si="163"/>
        <v>0</v>
      </c>
      <c r="J3231" s="207" t="s">
        <v>838</v>
      </c>
      <c r="K3231" s="146" t="s">
        <v>894</v>
      </c>
      <c r="L3231" s="146" t="s">
        <v>849</v>
      </c>
      <c r="M3231" s="263"/>
      <c r="N3231" s="264">
        <v>43515</v>
      </c>
      <c r="O3231" s="263" t="s">
        <v>3748</v>
      </c>
      <c r="P3231" s="264">
        <v>43830</v>
      </c>
      <c r="Q3231" s="263" t="s">
        <v>3680</v>
      </c>
      <c r="R3231" s="263"/>
    </row>
    <row r="3232" spans="1:18" s="34" customFormat="1" ht="60" hidden="1" customHeight="1" outlineLevel="2" x14ac:dyDescent="0.25">
      <c r="A3232" s="203">
        <v>424</v>
      </c>
      <c r="B3232" s="209" t="s">
        <v>412</v>
      </c>
      <c r="C3232" s="207" t="s">
        <v>184</v>
      </c>
      <c r="D3232" s="208">
        <v>2</v>
      </c>
      <c r="E3232" s="110" t="s">
        <v>4237</v>
      </c>
      <c r="F3232" s="147">
        <v>23166</v>
      </c>
      <c r="G3232" s="147">
        <f t="shared" si="161"/>
        <v>23166</v>
      </c>
      <c r="H3232" s="147">
        <f t="shared" si="162"/>
        <v>0</v>
      </c>
      <c r="I3232" s="148">
        <f t="shared" si="163"/>
        <v>0</v>
      </c>
      <c r="J3232" s="207" t="s">
        <v>838</v>
      </c>
      <c r="K3232" s="146" t="s">
        <v>894</v>
      </c>
      <c r="L3232" s="146" t="s">
        <v>849</v>
      </c>
      <c r="M3232" s="263"/>
      <c r="N3232" s="264">
        <v>43515</v>
      </c>
      <c r="O3232" s="263" t="s">
        <v>3748</v>
      </c>
      <c r="P3232" s="264">
        <v>43830</v>
      </c>
      <c r="Q3232" s="263" t="s">
        <v>3680</v>
      </c>
      <c r="R3232" s="263"/>
    </row>
    <row r="3233" spans="1:18" s="34" customFormat="1" ht="60" hidden="1" customHeight="1" outlineLevel="2" x14ac:dyDescent="0.25">
      <c r="A3233" s="203">
        <v>425</v>
      </c>
      <c r="B3233" s="209" t="s">
        <v>411</v>
      </c>
      <c r="C3233" s="207" t="s">
        <v>184</v>
      </c>
      <c r="D3233" s="208">
        <v>8</v>
      </c>
      <c r="E3233" s="110" t="s">
        <v>4237</v>
      </c>
      <c r="F3233" s="147">
        <v>128304</v>
      </c>
      <c r="G3233" s="147">
        <f t="shared" si="161"/>
        <v>128304</v>
      </c>
      <c r="H3233" s="147">
        <f t="shared" si="162"/>
        <v>0</v>
      </c>
      <c r="I3233" s="148">
        <f t="shared" si="163"/>
        <v>0</v>
      </c>
      <c r="J3233" s="207" t="s">
        <v>838</v>
      </c>
      <c r="K3233" s="146" t="s">
        <v>894</v>
      </c>
      <c r="L3233" s="146" t="s">
        <v>849</v>
      </c>
      <c r="M3233" s="263"/>
      <c r="N3233" s="264">
        <v>43515</v>
      </c>
      <c r="O3233" s="263" t="s">
        <v>3748</v>
      </c>
      <c r="P3233" s="264">
        <v>43830</v>
      </c>
      <c r="Q3233" s="263" t="s">
        <v>3680</v>
      </c>
      <c r="R3233" s="263"/>
    </row>
    <row r="3234" spans="1:18" s="34" customFormat="1" ht="60" hidden="1" customHeight="1" outlineLevel="2" x14ac:dyDescent="0.25">
      <c r="A3234" s="203">
        <v>426</v>
      </c>
      <c r="B3234" s="209" t="s">
        <v>410</v>
      </c>
      <c r="C3234" s="207" t="s">
        <v>184</v>
      </c>
      <c r="D3234" s="208">
        <v>8</v>
      </c>
      <c r="E3234" s="110" t="s">
        <v>4237</v>
      </c>
      <c r="F3234" s="147">
        <v>92664</v>
      </c>
      <c r="G3234" s="147">
        <f t="shared" si="161"/>
        <v>92664</v>
      </c>
      <c r="H3234" s="147">
        <f t="shared" si="162"/>
        <v>0</v>
      </c>
      <c r="I3234" s="148">
        <f t="shared" si="163"/>
        <v>0</v>
      </c>
      <c r="J3234" s="207" t="s">
        <v>838</v>
      </c>
      <c r="K3234" s="146" t="s">
        <v>894</v>
      </c>
      <c r="L3234" s="146" t="s">
        <v>849</v>
      </c>
      <c r="M3234" s="263"/>
      <c r="N3234" s="264">
        <v>43515</v>
      </c>
      <c r="O3234" s="263" t="s">
        <v>3748</v>
      </c>
      <c r="P3234" s="264">
        <v>43830</v>
      </c>
      <c r="Q3234" s="263" t="s">
        <v>3680</v>
      </c>
      <c r="R3234" s="263"/>
    </row>
    <row r="3235" spans="1:18" s="34" customFormat="1" ht="60" hidden="1" customHeight="1" outlineLevel="2" x14ac:dyDescent="0.25">
      <c r="A3235" s="203">
        <v>427</v>
      </c>
      <c r="B3235" s="209" t="s">
        <v>409</v>
      </c>
      <c r="C3235" s="207" t="s">
        <v>184</v>
      </c>
      <c r="D3235" s="208">
        <v>6</v>
      </c>
      <c r="E3235" s="110" t="s">
        <v>4237</v>
      </c>
      <c r="F3235" s="147">
        <v>96228</v>
      </c>
      <c r="G3235" s="147">
        <f t="shared" si="161"/>
        <v>96228</v>
      </c>
      <c r="H3235" s="147">
        <f t="shared" si="162"/>
        <v>0</v>
      </c>
      <c r="I3235" s="148">
        <f t="shared" si="163"/>
        <v>0</v>
      </c>
      <c r="J3235" s="207" t="s">
        <v>838</v>
      </c>
      <c r="K3235" s="146" t="s">
        <v>894</v>
      </c>
      <c r="L3235" s="146" t="s">
        <v>849</v>
      </c>
      <c r="M3235" s="263"/>
      <c r="N3235" s="264">
        <v>43515</v>
      </c>
      <c r="O3235" s="263" t="s">
        <v>3748</v>
      </c>
      <c r="P3235" s="264">
        <v>43830</v>
      </c>
      <c r="Q3235" s="263" t="s">
        <v>3680</v>
      </c>
      <c r="R3235" s="263"/>
    </row>
    <row r="3236" spans="1:18" s="34" customFormat="1" ht="75" hidden="1" customHeight="1" outlineLevel="2" x14ac:dyDescent="0.25">
      <c r="A3236" s="203">
        <v>428</v>
      </c>
      <c r="B3236" s="209" t="s">
        <v>408</v>
      </c>
      <c r="C3236" s="207" t="s">
        <v>184</v>
      </c>
      <c r="D3236" s="208">
        <v>12</v>
      </c>
      <c r="E3236" s="110" t="s">
        <v>4237</v>
      </c>
      <c r="F3236" s="147">
        <v>138996</v>
      </c>
      <c r="G3236" s="147">
        <f t="shared" si="161"/>
        <v>138996</v>
      </c>
      <c r="H3236" s="147">
        <f t="shared" si="162"/>
        <v>0</v>
      </c>
      <c r="I3236" s="148">
        <f t="shared" si="163"/>
        <v>0</v>
      </c>
      <c r="J3236" s="207" t="s">
        <v>838</v>
      </c>
      <c r="K3236" s="146" t="s">
        <v>894</v>
      </c>
      <c r="L3236" s="146" t="s">
        <v>849</v>
      </c>
      <c r="M3236" s="263"/>
      <c r="N3236" s="264">
        <v>43515</v>
      </c>
      <c r="O3236" s="263" t="s">
        <v>3748</v>
      </c>
      <c r="P3236" s="264">
        <v>43830</v>
      </c>
      <c r="Q3236" s="263" t="s">
        <v>3680</v>
      </c>
      <c r="R3236" s="263"/>
    </row>
    <row r="3237" spans="1:18" s="34" customFormat="1" ht="75" hidden="1" customHeight="1" outlineLevel="2" x14ac:dyDescent="0.25">
      <c r="A3237" s="203">
        <v>429</v>
      </c>
      <c r="B3237" s="209" t="s">
        <v>407</v>
      </c>
      <c r="C3237" s="207" t="s">
        <v>184</v>
      </c>
      <c r="D3237" s="208">
        <v>6</v>
      </c>
      <c r="E3237" s="110" t="s">
        <v>4237</v>
      </c>
      <c r="F3237" s="147">
        <v>96228</v>
      </c>
      <c r="G3237" s="147">
        <f t="shared" si="161"/>
        <v>96228</v>
      </c>
      <c r="H3237" s="147">
        <f t="shared" si="162"/>
        <v>0</v>
      </c>
      <c r="I3237" s="148">
        <f t="shared" si="163"/>
        <v>0</v>
      </c>
      <c r="J3237" s="207" t="s">
        <v>838</v>
      </c>
      <c r="K3237" s="146" t="s">
        <v>894</v>
      </c>
      <c r="L3237" s="146" t="s">
        <v>849</v>
      </c>
      <c r="M3237" s="263"/>
      <c r="N3237" s="264">
        <v>43515</v>
      </c>
      <c r="O3237" s="263" t="s">
        <v>3748</v>
      </c>
      <c r="P3237" s="264">
        <v>43830</v>
      </c>
      <c r="Q3237" s="263" t="s">
        <v>3680</v>
      </c>
      <c r="R3237" s="263"/>
    </row>
    <row r="3238" spans="1:18" s="34" customFormat="1" ht="60" hidden="1" customHeight="1" outlineLevel="2" x14ac:dyDescent="0.25">
      <c r="A3238" s="203">
        <v>430</v>
      </c>
      <c r="B3238" s="209" t="s">
        <v>406</v>
      </c>
      <c r="C3238" s="207" t="s">
        <v>184</v>
      </c>
      <c r="D3238" s="208">
        <v>6</v>
      </c>
      <c r="E3238" s="110" t="s">
        <v>4237</v>
      </c>
      <c r="F3238" s="147">
        <v>96228</v>
      </c>
      <c r="G3238" s="147">
        <f t="shared" si="161"/>
        <v>96228</v>
      </c>
      <c r="H3238" s="147">
        <f t="shared" si="162"/>
        <v>0</v>
      </c>
      <c r="I3238" s="148">
        <f t="shared" si="163"/>
        <v>0</v>
      </c>
      <c r="J3238" s="207" t="s">
        <v>838</v>
      </c>
      <c r="K3238" s="146" t="s">
        <v>894</v>
      </c>
      <c r="L3238" s="146" t="s">
        <v>849</v>
      </c>
      <c r="M3238" s="263"/>
      <c r="N3238" s="264">
        <v>43515</v>
      </c>
      <c r="O3238" s="263" t="s">
        <v>3748</v>
      </c>
      <c r="P3238" s="264">
        <v>43830</v>
      </c>
      <c r="Q3238" s="263" t="s">
        <v>3680</v>
      </c>
      <c r="R3238" s="263"/>
    </row>
    <row r="3239" spans="1:18" s="34" customFormat="1" ht="75" hidden="1" customHeight="1" outlineLevel="2" x14ac:dyDescent="0.25">
      <c r="A3239" s="203">
        <v>431</v>
      </c>
      <c r="B3239" s="209" t="s">
        <v>405</v>
      </c>
      <c r="C3239" s="207" t="s">
        <v>184</v>
      </c>
      <c r="D3239" s="208">
        <v>1</v>
      </c>
      <c r="E3239" s="110" t="s">
        <v>4237</v>
      </c>
      <c r="F3239" s="147">
        <v>12870</v>
      </c>
      <c r="G3239" s="147">
        <f t="shared" si="161"/>
        <v>12870</v>
      </c>
      <c r="H3239" s="147">
        <f t="shared" si="162"/>
        <v>0</v>
      </c>
      <c r="I3239" s="148">
        <f t="shared" si="163"/>
        <v>0</v>
      </c>
      <c r="J3239" s="207" t="s">
        <v>838</v>
      </c>
      <c r="K3239" s="146" t="s">
        <v>894</v>
      </c>
      <c r="L3239" s="146" t="s">
        <v>849</v>
      </c>
      <c r="M3239" s="263"/>
      <c r="N3239" s="264">
        <v>43515</v>
      </c>
      <c r="O3239" s="263" t="s">
        <v>3748</v>
      </c>
      <c r="P3239" s="264">
        <v>43830</v>
      </c>
      <c r="Q3239" s="263" t="s">
        <v>3680</v>
      </c>
      <c r="R3239" s="263"/>
    </row>
    <row r="3240" spans="1:18" s="34" customFormat="1" ht="75" hidden="1" customHeight="1" outlineLevel="2" x14ac:dyDescent="0.25">
      <c r="A3240" s="203">
        <v>432</v>
      </c>
      <c r="B3240" s="209" t="s">
        <v>404</v>
      </c>
      <c r="C3240" s="207" t="s">
        <v>184</v>
      </c>
      <c r="D3240" s="208">
        <v>1</v>
      </c>
      <c r="E3240" s="110" t="s">
        <v>4237</v>
      </c>
      <c r="F3240" s="147">
        <v>12870</v>
      </c>
      <c r="G3240" s="147">
        <f t="shared" si="161"/>
        <v>12870</v>
      </c>
      <c r="H3240" s="147">
        <f t="shared" si="162"/>
        <v>0</v>
      </c>
      <c r="I3240" s="148">
        <f t="shared" si="163"/>
        <v>0</v>
      </c>
      <c r="J3240" s="207" t="s">
        <v>838</v>
      </c>
      <c r="K3240" s="146" t="s">
        <v>894</v>
      </c>
      <c r="L3240" s="146" t="s">
        <v>849</v>
      </c>
      <c r="M3240" s="263"/>
      <c r="N3240" s="264">
        <v>43515</v>
      </c>
      <c r="O3240" s="263" t="s">
        <v>3748</v>
      </c>
      <c r="P3240" s="264">
        <v>43830</v>
      </c>
      <c r="Q3240" s="263" t="s">
        <v>3680</v>
      </c>
      <c r="R3240" s="263"/>
    </row>
    <row r="3241" spans="1:18" s="34" customFormat="1" ht="60" hidden="1" customHeight="1" outlineLevel="2" x14ac:dyDescent="0.25">
      <c r="A3241" s="203">
        <v>433</v>
      </c>
      <c r="B3241" s="209" t="s">
        <v>403</v>
      </c>
      <c r="C3241" s="207" t="s">
        <v>184</v>
      </c>
      <c r="D3241" s="208">
        <v>1</v>
      </c>
      <c r="E3241" s="110" t="s">
        <v>4237</v>
      </c>
      <c r="F3241" s="147">
        <v>17820</v>
      </c>
      <c r="G3241" s="147">
        <f t="shared" si="161"/>
        <v>17820</v>
      </c>
      <c r="H3241" s="147">
        <f t="shared" si="162"/>
        <v>0</v>
      </c>
      <c r="I3241" s="148">
        <f t="shared" si="163"/>
        <v>0</v>
      </c>
      <c r="J3241" s="207" t="s">
        <v>838</v>
      </c>
      <c r="K3241" s="146" t="s">
        <v>894</v>
      </c>
      <c r="L3241" s="146" t="s">
        <v>849</v>
      </c>
      <c r="M3241" s="263"/>
      <c r="N3241" s="264">
        <v>43515</v>
      </c>
      <c r="O3241" s="263" t="s">
        <v>3748</v>
      </c>
      <c r="P3241" s="264">
        <v>43830</v>
      </c>
      <c r="Q3241" s="263" t="s">
        <v>3680</v>
      </c>
      <c r="R3241" s="263"/>
    </row>
    <row r="3242" spans="1:18" s="34" customFormat="1" ht="60" hidden="1" customHeight="1" outlineLevel="2" x14ac:dyDescent="0.25">
      <c r="A3242" s="203">
        <v>434</v>
      </c>
      <c r="B3242" s="209" t="s">
        <v>402</v>
      </c>
      <c r="C3242" s="207" t="s">
        <v>184</v>
      </c>
      <c r="D3242" s="208">
        <v>1</v>
      </c>
      <c r="E3242" s="110" t="s">
        <v>4237</v>
      </c>
      <c r="F3242" s="147">
        <v>30829</v>
      </c>
      <c r="G3242" s="147">
        <f t="shared" si="161"/>
        <v>30829</v>
      </c>
      <c r="H3242" s="147">
        <f t="shared" si="162"/>
        <v>0</v>
      </c>
      <c r="I3242" s="148">
        <f t="shared" si="163"/>
        <v>0</v>
      </c>
      <c r="J3242" s="207" t="s">
        <v>838</v>
      </c>
      <c r="K3242" s="146" t="s">
        <v>894</v>
      </c>
      <c r="L3242" s="146" t="s">
        <v>849</v>
      </c>
      <c r="M3242" s="263"/>
      <c r="N3242" s="264">
        <v>43515</v>
      </c>
      <c r="O3242" s="263" t="s">
        <v>3748</v>
      </c>
      <c r="P3242" s="264">
        <v>43830</v>
      </c>
      <c r="Q3242" s="263" t="s">
        <v>3680</v>
      </c>
      <c r="R3242" s="263"/>
    </row>
    <row r="3243" spans="1:18" s="34" customFormat="1" ht="60" hidden="1" customHeight="1" outlineLevel="2" x14ac:dyDescent="0.25">
      <c r="A3243" s="203">
        <v>435</v>
      </c>
      <c r="B3243" s="209" t="s">
        <v>401</v>
      </c>
      <c r="C3243" s="207" t="s">
        <v>184</v>
      </c>
      <c r="D3243" s="208">
        <v>1</v>
      </c>
      <c r="E3243" s="110" t="s">
        <v>4237</v>
      </c>
      <c r="F3243" s="147">
        <v>14850</v>
      </c>
      <c r="G3243" s="147">
        <f t="shared" si="161"/>
        <v>14850</v>
      </c>
      <c r="H3243" s="147">
        <f t="shared" si="162"/>
        <v>0</v>
      </c>
      <c r="I3243" s="148">
        <f t="shared" si="163"/>
        <v>0</v>
      </c>
      <c r="J3243" s="207" t="s">
        <v>838</v>
      </c>
      <c r="K3243" s="146" t="s">
        <v>894</v>
      </c>
      <c r="L3243" s="146" t="s">
        <v>849</v>
      </c>
      <c r="M3243" s="263"/>
      <c r="N3243" s="264">
        <v>43515</v>
      </c>
      <c r="O3243" s="263" t="s">
        <v>3748</v>
      </c>
      <c r="P3243" s="264">
        <v>43830</v>
      </c>
      <c r="Q3243" s="263" t="s">
        <v>3680</v>
      </c>
      <c r="R3243" s="263"/>
    </row>
    <row r="3244" spans="1:18" s="34" customFormat="1" ht="60" hidden="1" customHeight="1" outlineLevel="2" x14ac:dyDescent="0.25">
      <c r="A3244" s="203">
        <v>436</v>
      </c>
      <c r="B3244" s="209" t="s">
        <v>400</v>
      </c>
      <c r="C3244" s="207" t="s">
        <v>184</v>
      </c>
      <c r="D3244" s="208">
        <v>3</v>
      </c>
      <c r="E3244" s="110" t="s">
        <v>4237</v>
      </c>
      <c r="F3244" s="147">
        <v>53460</v>
      </c>
      <c r="G3244" s="147">
        <f t="shared" si="161"/>
        <v>53460</v>
      </c>
      <c r="H3244" s="147">
        <f t="shared" si="162"/>
        <v>0</v>
      </c>
      <c r="I3244" s="148">
        <f t="shared" si="163"/>
        <v>0</v>
      </c>
      <c r="J3244" s="207" t="s">
        <v>838</v>
      </c>
      <c r="K3244" s="146" t="s">
        <v>894</v>
      </c>
      <c r="L3244" s="146" t="s">
        <v>849</v>
      </c>
      <c r="M3244" s="263"/>
      <c r="N3244" s="264">
        <v>43515</v>
      </c>
      <c r="O3244" s="263" t="s">
        <v>3748</v>
      </c>
      <c r="P3244" s="264">
        <v>43830</v>
      </c>
      <c r="Q3244" s="263" t="s">
        <v>3680</v>
      </c>
      <c r="R3244" s="263"/>
    </row>
    <row r="3245" spans="1:18" s="34" customFormat="1" ht="75" hidden="1" customHeight="1" outlineLevel="2" x14ac:dyDescent="0.25">
      <c r="A3245" s="203">
        <v>437</v>
      </c>
      <c r="B3245" s="209" t="s">
        <v>399</v>
      </c>
      <c r="C3245" s="207" t="s">
        <v>184</v>
      </c>
      <c r="D3245" s="208">
        <v>3</v>
      </c>
      <c r="E3245" s="110" t="s">
        <v>4237</v>
      </c>
      <c r="F3245" s="147">
        <v>53460</v>
      </c>
      <c r="G3245" s="147">
        <f t="shared" si="161"/>
        <v>53460</v>
      </c>
      <c r="H3245" s="147">
        <f t="shared" si="162"/>
        <v>0</v>
      </c>
      <c r="I3245" s="148">
        <f t="shared" si="163"/>
        <v>0</v>
      </c>
      <c r="J3245" s="207" t="s">
        <v>838</v>
      </c>
      <c r="K3245" s="146" t="s">
        <v>894</v>
      </c>
      <c r="L3245" s="146" t="s">
        <v>849</v>
      </c>
      <c r="M3245" s="263"/>
      <c r="N3245" s="264">
        <v>43515</v>
      </c>
      <c r="O3245" s="263" t="s">
        <v>3748</v>
      </c>
      <c r="P3245" s="264">
        <v>43830</v>
      </c>
      <c r="Q3245" s="263" t="s">
        <v>3680</v>
      </c>
      <c r="R3245" s="263"/>
    </row>
    <row r="3246" spans="1:18" s="34" customFormat="1" ht="60" hidden="1" customHeight="1" outlineLevel="2" x14ac:dyDescent="0.25">
      <c r="A3246" s="203">
        <v>438</v>
      </c>
      <c r="B3246" s="209" t="s">
        <v>398</v>
      </c>
      <c r="C3246" s="207" t="s">
        <v>184</v>
      </c>
      <c r="D3246" s="208">
        <v>2</v>
      </c>
      <c r="E3246" s="110" t="s">
        <v>4237</v>
      </c>
      <c r="F3246" s="147">
        <v>35640</v>
      </c>
      <c r="G3246" s="147">
        <f t="shared" si="161"/>
        <v>35640</v>
      </c>
      <c r="H3246" s="147">
        <f t="shared" si="162"/>
        <v>0</v>
      </c>
      <c r="I3246" s="148">
        <f t="shared" si="163"/>
        <v>0</v>
      </c>
      <c r="J3246" s="207" t="s">
        <v>838</v>
      </c>
      <c r="K3246" s="146" t="s">
        <v>894</v>
      </c>
      <c r="L3246" s="146" t="s">
        <v>849</v>
      </c>
      <c r="M3246" s="263"/>
      <c r="N3246" s="264">
        <v>43515</v>
      </c>
      <c r="O3246" s="263" t="s">
        <v>3748</v>
      </c>
      <c r="P3246" s="264">
        <v>43830</v>
      </c>
      <c r="Q3246" s="263" t="s">
        <v>3680</v>
      </c>
      <c r="R3246" s="263"/>
    </row>
    <row r="3247" spans="1:18" s="34" customFormat="1" ht="75" hidden="1" customHeight="1" outlineLevel="2" x14ac:dyDescent="0.25">
      <c r="A3247" s="203">
        <v>439</v>
      </c>
      <c r="B3247" s="209" t="s">
        <v>397</v>
      </c>
      <c r="C3247" s="207" t="s">
        <v>184</v>
      </c>
      <c r="D3247" s="208">
        <v>3</v>
      </c>
      <c r="E3247" s="110" t="s">
        <v>4237</v>
      </c>
      <c r="F3247" s="147">
        <v>163350</v>
      </c>
      <c r="G3247" s="147">
        <f t="shared" si="161"/>
        <v>163350</v>
      </c>
      <c r="H3247" s="147">
        <f t="shared" si="162"/>
        <v>0</v>
      </c>
      <c r="I3247" s="148">
        <f t="shared" si="163"/>
        <v>0</v>
      </c>
      <c r="J3247" s="207" t="s">
        <v>838</v>
      </c>
      <c r="K3247" s="146" t="s">
        <v>894</v>
      </c>
      <c r="L3247" s="146" t="s">
        <v>849</v>
      </c>
      <c r="M3247" s="263"/>
      <c r="N3247" s="264">
        <v>43515</v>
      </c>
      <c r="O3247" s="263" t="s">
        <v>3748</v>
      </c>
      <c r="P3247" s="264">
        <v>43830</v>
      </c>
      <c r="Q3247" s="263" t="s">
        <v>3680</v>
      </c>
      <c r="R3247" s="263"/>
    </row>
    <row r="3248" spans="1:18" s="34" customFormat="1" ht="60" hidden="1" customHeight="1" outlineLevel="2" x14ac:dyDescent="0.25">
      <c r="A3248" s="203">
        <v>440</v>
      </c>
      <c r="B3248" s="209" t="s">
        <v>396</v>
      </c>
      <c r="C3248" s="207" t="s">
        <v>184</v>
      </c>
      <c r="D3248" s="208">
        <v>3</v>
      </c>
      <c r="E3248" s="110" t="s">
        <v>4237</v>
      </c>
      <c r="F3248" s="147">
        <v>38610</v>
      </c>
      <c r="G3248" s="147">
        <f t="shared" si="161"/>
        <v>38610</v>
      </c>
      <c r="H3248" s="147">
        <f t="shared" si="162"/>
        <v>0</v>
      </c>
      <c r="I3248" s="148">
        <f t="shared" si="163"/>
        <v>0</v>
      </c>
      <c r="J3248" s="207" t="s">
        <v>838</v>
      </c>
      <c r="K3248" s="146" t="s">
        <v>894</v>
      </c>
      <c r="L3248" s="146" t="s">
        <v>849</v>
      </c>
      <c r="M3248" s="263"/>
      <c r="N3248" s="264">
        <v>43515</v>
      </c>
      <c r="O3248" s="263" t="s">
        <v>3748</v>
      </c>
      <c r="P3248" s="264">
        <v>43830</v>
      </c>
      <c r="Q3248" s="263" t="s">
        <v>3680</v>
      </c>
      <c r="R3248" s="263"/>
    </row>
    <row r="3249" spans="1:18" s="34" customFormat="1" ht="60" hidden="1" customHeight="1" outlineLevel="2" x14ac:dyDescent="0.25">
      <c r="A3249" s="203">
        <v>441</v>
      </c>
      <c r="B3249" s="209" t="s">
        <v>395</v>
      </c>
      <c r="C3249" s="207" t="s">
        <v>184</v>
      </c>
      <c r="D3249" s="208">
        <v>3</v>
      </c>
      <c r="E3249" s="110" t="s">
        <v>4237</v>
      </c>
      <c r="F3249" s="147">
        <v>38610</v>
      </c>
      <c r="G3249" s="147">
        <f t="shared" si="161"/>
        <v>38610</v>
      </c>
      <c r="H3249" s="147">
        <f t="shared" si="162"/>
        <v>0</v>
      </c>
      <c r="I3249" s="148">
        <f t="shared" si="163"/>
        <v>0</v>
      </c>
      <c r="J3249" s="207" t="s">
        <v>838</v>
      </c>
      <c r="K3249" s="146" t="s">
        <v>894</v>
      </c>
      <c r="L3249" s="146" t="s">
        <v>849</v>
      </c>
      <c r="M3249" s="263"/>
      <c r="N3249" s="264">
        <v>43515</v>
      </c>
      <c r="O3249" s="263" t="s">
        <v>3748</v>
      </c>
      <c r="P3249" s="264">
        <v>43830</v>
      </c>
      <c r="Q3249" s="263" t="s">
        <v>3680</v>
      </c>
      <c r="R3249" s="263"/>
    </row>
    <row r="3250" spans="1:18" s="34" customFormat="1" ht="75" hidden="1" customHeight="1" outlineLevel="2" x14ac:dyDescent="0.25">
      <c r="A3250" s="203">
        <v>442</v>
      </c>
      <c r="B3250" s="209" t="s">
        <v>394</v>
      </c>
      <c r="C3250" s="207" t="s">
        <v>184</v>
      </c>
      <c r="D3250" s="208">
        <v>3</v>
      </c>
      <c r="E3250" s="110" t="s">
        <v>4237</v>
      </c>
      <c r="F3250" s="147">
        <v>38610</v>
      </c>
      <c r="G3250" s="147">
        <f t="shared" si="161"/>
        <v>38610</v>
      </c>
      <c r="H3250" s="147">
        <f t="shared" si="162"/>
        <v>0</v>
      </c>
      <c r="I3250" s="148">
        <f t="shared" si="163"/>
        <v>0</v>
      </c>
      <c r="J3250" s="207" t="s">
        <v>838</v>
      </c>
      <c r="K3250" s="146" t="s">
        <v>894</v>
      </c>
      <c r="L3250" s="146" t="s">
        <v>849</v>
      </c>
      <c r="M3250" s="263"/>
      <c r="N3250" s="264">
        <v>43515</v>
      </c>
      <c r="O3250" s="263" t="s">
        <v>3748</v>
      </c>
      <c r="P3250" s="264">
        <v>43830</v>
      </c>
      <c r="Q3250" s="263" t="s">
        <v>3680</v>
      </c>
      <c r="R3250" s="263"/>
    </row>
    <row r="3251" spans="1:18" s="34" customFormat="1" ht="60" hidden="1" customHeight="1" outlineLevel="2" x14ac:dyDescent="0.25">
      <c r="A3251" s="203">
        <v>443</v>
      </c>
      <c r="B3251" s="209" t="s">
        <v>393</v>
      </c>
      <c r="C3251" s="207" t="s">
        <v>184</v>
      </c>
      <c r="D3251" s="208">
        <v>3</v>
      </c>
      <c r="E3251" s="110" t="s">
        <v>4237</v>
      </c>
      <c r="F3251" s="147">
        <v>53460</v>
      </c>
      <c r="G3251" s="147">
        <f t="shared" si="161"/>
        <v>53460</v>
      </c>
      <c r="H3251" s="147">
        <f t="shared" si="162"/>
        <v>0</v>
      </c>
      <c r="I3251" s="148">
        <f t="shared" si="163"/>
        <v>0</v>
      </c>
      <c r="J3251" s="207" t="s">
        <v>838</v>
      </c>
      <c r="K3251" s="146" t="s">
        <v>894</v>
      </c>
      <c r="L3251" s="146" t="s">
        <v>849</v>
      </c>
      <c r="M3251" s="263"/>
      <c r="N3251" s="264">
        <v>43515</v>
      </c>
      <c r="O3251" s="263" t="s">
        <v>3748</v>
      </c>
      <c r="P3251" s="264">
        <v>43830</v>
      </c>
      <c r="Q3251" s="263" t="s">
        <v>3680</v>
      </c>
      <c r="R3251" s="263"/>
    </row>
    <row r="3252" spans="1:18" s="34" customFormat="1" ht="60" hidden="1" customHeight="1" outlineLevel="2" x14ac:dyDescent="0.25">
      <c r="A3252" s="203">
        <v>444</v>
      </c>
      <c r="B3252" s="209" t="s">
        <v>392</v>
      </c>
      <c r="C3252" s="207" t="s">
        <v>184</v>
      </c>
      <c r="D3252" s="208">
        <v>4</v>
      </c>
      <c r="E3252" s="110" t="s">
        <v>4237</v>
      </c>
      <c r="F3252" s="147">
        <v>71280</v>
      </c>
      <c r="G3252" s="147">
        <f t="shared" si="161"/>
        <v>71280</v>
      </c>
      <c r="H3252" s="147">
        <f t="shared" si="162"/>
        <v>0</v>
      </c>
      <c r="I3252" s="148">
        <f t="shared" si="163"/>
        <v>0</v>
      </c>
      <c r="J3252" s="207" t="s">
        <v>838</v>
      </c>
      <c r="K3252" s="146" t="s">
        <v>894</v>
      </c>
      <c r="L3252" s="146" t="s">
        <v>849</v>
      </c>
      <c r="M3252" s="263"/>
      <c r="N3252" s="264">
        <v>43515</v>
      </c>
      <c r="O3252" s="263" t="s">
        <v>3748</v>
      </c>
      <c r="P3252" s="264">
        <v>43830</v>
      </c>
      <c r="Q3252" s="263" t="s">
        <v>3680</v>
      </c>
      <c r="R3252" s="263"/>
    </row>
    <row r="3253" spans="1:18" s="34" customFormat="1" ht="60" hidden="1" customHeight="1" outlineLevel="2" x14ac:dyDescent="0.25">
      <c r="A3253" s="203">
        <v>445</v>
      </c>
      <c r="B3253" s="209" t="s">
        <v>391</v>
      </c>
      <c r="C3253" s="207" t="s">
        <v>184</v>
      </c>
      <c r="D3253" s="208">
        <v>2</v>
      </c>
      <c r="E3253" s="110" t="s">
        <v>4237</v>
      </c>
      <c r="F3253" s="147">
        <v>25740</v>
      </c>
      <c r="G3253" s="147">
        <f t="shared" si="161"/>
        <v>25740</v>
      </c>
      <c r="H3253" s="147">
        <f t="shared" si="162"/>
        <v>0</v>
      </c>
      <c r="I3253" s="148">
        <f t="shared" si="163"/>
        <v>0</v>
      </c>
      <c r="J3253" s="207" t="s">
        <v>838</v>
      </c>
      <c r="K3253" s="146" t="s">
        <v>894</v>
      </c>
      <c r="L3253" s="146" t="s">
        <v>849</v>
      </c>
      <c r="M3253" s="263"/>
      <c r="N3253" s="264">
        <v>43515</v>
      </c>
      <c r="O3253" s="263" t="s">
        <v>3748</v>
      </c>
      <c r="P3253" s="264">
        <v>43830</v>
      </c>
      <c r="Q3253" s="263" t="s">
        <v>3680</v>
      </c>
      <c r="R3253" s="263"/>
    </row>
    <row r="3254" spans="1:18" s="34" customFormat="1" ht="60" hidden="1" customHeight="1" outlineLevel="2" x14ac:dyDescent="0.25">
      <c r="A3254" s="203">
        <v>446</v>
      </c>
      <c r="B3254" s="209" t="s">
        <v>390</v>
      </c>
      <c r="C3254" s="207" t="s">
        <v>184</v>
      </c>
      <c r="D3254" s="208">
        <v>10</v>
      </c>
      <c r="E3254" s="110" t="s">
        <v>4237</v>
      </c>
      <c r="F3254" s="147">
        <v>128700</v>
      </c>
      <c r="G3254" s="147">
        <f t="shared" si="161"/>
        <v>128700</v>
      </c>
      <c r="H3254" s="147">
        <f t="shared" si="162"/>
        <v>0</v>
      </c>
      <c r="I3254" s="148">
        <f t="shared" si="163"/>
        <v>0</v>
      </c>
      <c r="J3254" s="207" t="s">
        <v>838</v>
      </c>
      <c r="K3254" s="146" t="s">
        <v>894</v>
      </c>
      <c r="L3254" s="146" t="s">
        <v>849</v>
      </c>
      <c r="M3254" s="263"/>
      <c r="N3254" s="264">
        <v>43515</v>
      </c>
      <c r="O3254" s="263" t="s">
        <v>3748</v>
      </c>
      <c r="P3254" s="264">
        <v>43830</v>
      </c>
      <c r="Q3254" s="263" t="s">
        <v>3680</v>
      </c>
      <c r="R3254" s="263"/>
    </row>
    <row r="3255" spans="1:18" s="34" customFormat="1" ht="60" hidden="1" customHeight="1" outlineLevel="2" x14ac:dyDescent="0.25">
      <c r="A3255" s="203">
        <v>447</v>
      </c>
      <c r="B3255" s="209" t="s">
        <v>389</v>
      </c>
      <c r="C3255" s="207" t="s">
        <v>184</v>
      </c>
      <c r="D3255" s="208">
        <v>1</v>
      </c>
      <c r="E3255" s="110" t="s">
        <v>4237</v>
      </c>
      <c r="F3255" s="147">
        <v>12870</v>
      </c>
      <c r="G3255" s="147">
        <f t="shared" si="161"/>
        <v>12870</v>
      </c>
      <c r="H3255" s="147">
        <f t="shared" si="162"/>
        <v>0</v>
      </c>
      <c r="I3255" s="148">
        <f t="shared" si="163"/>
        <v>0</v>
      </c>
      <c r="J3255" s="207" t="s">
        <v>838</v>
      </c>
      <c r="K3255" s="146" t="s">
        <v>894</v>
      </c>
      <c r="L3255" s="146" t="s">
        <v>849</v>
      </c>
      <c r="M3255" s="263"/>
      <c r="N3255" s="264">
        <v>43515</v>
      </c>
      <c r="O3255" s="263" t="s">
        <v>3748</v>
      </c>
      <c r="P3255" s="264">
        <v>43830</v>
      </c>
      <c r="Q3255" s="263" t="s">
        <v>3680</v>
      </c>
      <c r="R3255" s="263"/>
    </row>
    <row r="3256" spans="1:18" s="34" customFormat="1" ht="60" hidden="1" customHeight="1" outlineLevel="2" x14ac:dyDescent="0.25">
      <c r="A3256" s="203">
        <v>448</v>
      </c>
      <c r="B3256" s="209" t="s">
        <v>388</v>
      </c>
      <c r="C3256" s="207" t="s">
        <v>184</v>
      </c>
      <c r="D3256" s="208">
        <v>10</v>
      </c>
      <c r="E3256" s="110" t="s">
        <v>4237</v>
      </c>
      <c r="F3256" s="147">
        <v>178200</v>
      </c>
      <c r="G3256" s="147">
        <f t="shared" si="161"/>
        <v>178200</v>
      </c>
      <c r="H3256" s="147">
        <f t="shared" si="162"/>
        <v>0</v>
      </c>
      <c r="I3256" s="148">
        <f t="shared" si="163"/>
        <v>0</v>
      </c>
      <c r="J3256" s="207" t="s">
        <v>838</v>
      </c>
      <c r="K3256" s="146" t="s">
        <v>894</v>
      </c>
      <c r="L3256" s="146" t="s">
        <v>849</v>
      </c>
      <c r="M3256" s="263"/>
      <c r="N3256" s="264">
        <v>43515</v>
      </c>
      <c r="O3256" s="263" t="s">
        <v>3748</v>
      </c>
      <c r="P3256" s="264">
        <v>43830</v>
      </c>
      <c r="Q3256" s="263" t="s">
        <v>3680</v>
      </c>
      <c r="R3256" s="263"/>
    </row>
    <row r="3257" spans="1:18" s="34" customFormat="1" ht="60" hidden="1" customHeight="1" outlineLevel="2" x14ac:dyDescent="0.25">
      <c r="A3257" s="203">
        <v>449</v>
      </c>
      <c r="B3257" s="209" t="s">
        <v>387</v>
      </c>
      <c r="C3257" s="207" t="s">
        <v>184</v>
      </c>
      <c r="D3257" s="208">
        <v>10</v>
      </c>
      <c r="E3257" s="110" t="s">
        <v>4237</v>
      </c>
      <c r="F3257" s="147">
        <v>178200</v>
      </c>
      <c r="G3257" s="147">
        <f t="shared" si="161"/>
        <v>178200</v>
      </c>
      <c r="H3257" s="147">
        <f t="shared" si="162"/>
        <v>0</v>
      </c>
      <c r="I3257" s="148">
        <f t="shared" si="163"/>
        <v>0</v>
      </c>
      <c r="J3257" s="207" t="s">
        <v>838</v>
      </c>
      <c r="K3257" s="146" t="s">
        <v>894</v>
      </c>
      <c r="L3257" s="146" t="s">
        <v>849</v>
      </c>
      <c r="M3257" s="263"/>
      <c r="N3257" s="264">
        <v>43515</v>
      </c>
      <c r="O3257" s="263" t="s">
        <v>3748</v>
      </c>
      <c r="P3257" s="264">
        <v>43830</v>
      </c>
      <c r="Q3257" s="263" t="s">
        <v>3680</v>
      </c>
      <c r="R3257" s="263"/>
    </row>
    <row r="3258" spans="1:18" s="34" customFormat="1" ht="60" hidden="1" customHeight="1" outlineLevel="2" x14ac:dyDescent="0.25">
      <c r="A3258" s="203">
        <v>450</v>
      </c>
      <c r="B3258" s="209" t="s">
        <v>386</v>
      </c>
      <c r="C3258" s="207" t="s">
        <v>184</v>
      </c>
      <c r="D3258" s="208">
        <v>5</v>
      </c>
      <c r="E3258" s="110" t="s">
        <v>4237</v>
      </c>
      <c r="F3258" s="147">
        <v>64350</v>
      </c>
      <c r="G3258" s="147">
        <f t="shared" ref="G3258:G3321" si="164">F3258</f>
        <v>64350</v>
      </c>
      <c r="H3258" s="147">
        <f t="shared" ref="H3258:H3321" si="165">F3258-G3258</f>
        <v>0</v>
      </c>
      <c r="I3258" s="148">
        <f t="shared" ref="I3258:I3321" si="166">H3258/G3258</f>
        <v>0</v>
      </c>
      <c r="J3258" s="207" t="s">
        <v>838</v>
      </c>
      <c r="K3258" s="146" t="s">
        <v>894</v>
      </c>
      <c r="L3258" s="146" t="s">
        <v>849</v>
      </c>
      <c r="M3258" s="263"/>
      <c r="N3258" s="264">
        <v>43515</v>
      </c>
      <c r="O3258" s="263" t="s">
        <v>3748</v>
      </c>
      <c r="P3258" s="264">
        <v>43830</v>
      </c>
      <c r="Q3258" s="263" t="s">
        <v>3680</v>
      </c>
      <c r="R3258" s="263"/>
    </row>
    <row r="3259" spans="1:18" s="34" customFormat="1" ht="60" hidden="1" customHeight="1" outlineLevel="2" x14ac:dyDescent="0.25">
      <c r="A3259" s="203">
        <v>451</v>
      </c>
      <c r="B3259" s="209" t="s">
        <v>385</v>
      </c>
      <c r="C3259" s="207" t="s">
        <v>184</v>
      </c>
      <c r="D3259" s="208">
        <v>9</v>
      </c>
      <c r="E3259" s="110" t="s">
        <v>4237</v>
      </c>
      <c r="F3259" s="147">
        <v>160380</v>
      </c>
      <c r="G3259" s="147">
        <f t="shared" si="164"/>
        <v>160380</v>
      </c>
      <c r="H3259" s="147">
        <f t="shared" si="165"/>
        <v>0</v>
      </c>
      <c r="I3259" s="148">
        <f t="shared" si="166"/>
        <v>0</v>
      </c>
      <c r="J3259" s="207" t="s">
        <v>838</v>
      </c>
      <c r="K3259" s="146" t="s">
        <v>894</v>
      </c>
      <c r="L3259" s="146" t="s">
        <v>849</v>
      </c>
      <c r="M3259" s="263"/>
      <c r="N3259" s="264">
        <v>43515</v>
      </c>
      <c r="O3259" s="263" t="s">
        <v>3748</v>
      </c>
      <c r="P3259" s="264">
        <v>43830</v>
      </c>
      <c r="Q3259" s="263" t="s">
        <v>3680</v>
      </c>
      <c r="R3259" s="263"/>
    </row>
    <row r="3260" spans="1:18" s="34" customFormat="1" ht="60" hidden="1" customHeight="1" outlineLevel="2" x14ac:dyDescent="0.25">
      <c r="A3260" s="203">
        <v>452</v>
      </c>
      <c r="B3260" s="209" t="s">
        <v>384</v>
      </c>
      <c r="C3260" s="207" t="s">
        <v>184</v>
      </c>
      <c r="D3260" s="208">
        <v>18</v>
      </c>
      <c r="E3260" s="110" t="s">
        <v>4237</v>
      </c>
      <c r="F3260" s="147">
        <v>231660</v>
      </c>
      <c r="G3260" s="147">
        <f t="shared" si="164"/>
        <v>231660</v>
      </c>
      <c r="H3260" s="147">
        <f t="shared" si="165"/>
        <v>0</v>
      </c>
      <c r="I3260" s="148">
        <f t="shared" si="166"/>
        <v>0</v>
      </c>
      <c r="J3260" s="207" t="s">
        <v>838</v>
      </c>
      <c r="K3260" s="146" t="s">
        <v>894</v>
      </c>
      <c r="L3260" s="146" t="s">
        <v>849</v>
      </c>
      <c r="M3260" s="263"/>
      <c r="N3260" s="264">
        <v>43515</v>
      </c>
      <c r="O3260" s="263" t="s">
        <v>3748</v>
      </c>
      <c r="P3260" s="264">
        <v>43830</v>
      </c>
      <c r="Q3260" s="263" t="s">
        <v>3680</v>
      </c>
      <c r="R3260" s="263"/>
    </row>
    <row r="3261" spans="1:18" s="34" customFormat="1" ht="60" hidden="1" customHeight="1" outlineLevel="2" x14ac:dyDescent="0.25">
      <c r="A3261" s="203">
        <v>453</v>
      </c>
      <c r="B3261" s="209" t="s">
        <v>383</v>
      </c>
      <c r="C3261" s="207" t="s">
        <v>184</v>
      </c>
      <c r="D3261" s="208">
        <v>8</v>
      </c>
      <c r="E3261" s="110" t="s">
        <v>4237</v>
      </c>
      <c r="F3261" s="147">
        <v>142560</v>
      </c>
      <c r="G3261" s="147">
        <f t="shared" si="164"/>
        <v>142560</v>
      </c>
      <c r="H3261" s="147">
        <f t="shared" si="165"/>
        <v>0</v>
      </c>
      <c r="I3261" s="148">
        <f t="shared" si="166"/>
        <v>0</v>
      </c>
      <c r="J3261" s="207" t="s">
        <v>838</v>
      </c>
      <c r="K3261" s="146" t="s">
        <v>894</v>
      </c>
      <c r="L3261" s="146" t="s">
        <v>849</v>
      </c>
      <c r="M3261" s="263"/>
      <c r="N3261" s="264">
        <v>43515</v>
      </c>
      <c r="O3261" s="263" t="s">
        <v>3748</v>
      </c>
      <c r="P3261" s="264">
        <v>43830</v>
      </c>
      <c r="Q3261" s="263" t="s">
        <v>3680</v>
      </c>
      <c r="R3261" s="263"/>
    </row>
    <row r="3262" spans="1:18" s="34" customFormat="1" ht="60" hidden="1" customHeight="1" outlineLevel="2" x14ac:dyDescent="0.25">
      <c r="A3262" s="203">
        <v>454</v>
      </c>
      <c r="B3262" s="209" t="s">
        <v>382</v>
      </c>
      <c r="C3262" s="207" t="s">
        <v>184</v>
      </c>
      <c r="D3262" s="208">
        <v>13</v>
      </c>
      <c r="E3262" s="110" t="s">
        <v>4237</v>
      </c>
      <c r="F3262" s="147">
        <v>167310</v>
      </c>
      <c r="G3262" s="147">
        <f t="shared" si="164"/>
        <v>167310</v>
      </c>
      <c r="H3262" s="147">
        <f t="shared" si="165"/>
        <v>0</v>
      </c>
      <c r="I3262" s="148">
        <f t="shared" si="166"/>
        <v>0</v>
      </c>
      <c r="J3262" s="207" t="s">
        <v>838</v>
      </c>
      <c r="K3262" s="146" t="s">
        <v>894</v>
      </c>
      <c r="L3262" s="146" t="s">
        <v>849</v>
      </c>
      <c r="M3262" s="263"/>
      <c r="N3262" s="264">
        <v>43515</v>
      </c>
      <c r="O3262" s="263" t="s">
        <v>3748</v>
      </c>
      <c r="P3262" s="264">
        <v>43830</v>
      </c>
      <c r="Q3262" s="263" t="s">
        <v>3680</v>
      </c>
      <c r="R3262" s="263"/>
    </row>
    <row r="3263" spans="1:18" s="34" customFormat="1" ht="60" hidden="1" customHeight="1" outlineLevel="2" x14ac:dyDescent="0.25">
      <c r="A3263" s="203">
        <v>455</v>
      </c>
      <c r="B3263" s="209" t="s">
        <v>381</v>
      </c>
      <c r="C3263" s="207" t="s">
        <v>184</v>
      </c>
      <c r="D3263" s="208">
        <v>12</v>
      </c>
      <c r="E3263" s="110" t="s">
        <v>4237</v>
      </c>
      <c r="F3263" s="147">
        <v>213840</v>
      </c>
      <c r="G3263" s="147">
        <f t="shared" si="164"/>
        <v>213840</v>
      </c>
      <c r="H3263" s="147">
        <f t="shared" si="165"/>
        <v>0</v>
      </c>
      <c r="I3263" s="148">
        <f t="shared" si="166"/>
        <v>0</v>
      </c>
      <c r="J3263" s="207" t="s">
        <v>838</v>
      </c>
      <c r="K3263" s="146" t="s">
        <v>894</v>
      </c>
      <c r="L3263" s="146" t="s">
        <v>849</v>
      </c>
      <c r="M3263" s="263"/>
      <c r="N3263" s="264">
        <v>43515</v>
      </c>
      <c r="O3263" s="263" t="s">
        <v>3748</v>
      </c>
      <c r="P3263" s="264">
        <v>43830</v>
      </c>
      <c r="Q3263" s="263" t="s">
        <v>3680</v>
      </c>
      <c r="R3263" s="263"/>
    </row>
    <row r="3264" spans="1:18" s="34" customFormat="1" ht="60" hidden="1" customHeight="1" outlineLevel="2" x14ac:dyDescent="0.25">
      <c r="A3264" s="203">
        <v>456</v>
      </c>
      <c r="B3264" s="209" t="s">
        <v>380</v>
      </c>
      <c r="C3264" s="207" t="s">
        <v>184</v>
      </c>
      <c r="D3264" s="208">
        <v>12</v>
      </c>
      <c r="E3264" s="110" t="s">
        <v>4237</v>
      </c>
      <c r="F3264" s="147">
        <v>351168</v>
      </c>
      <c r="G3264" s="147">
        <f t="shared" si="164"/>
        <v>351168</v>
      </c>
      <c r="H3264" s="147">
        <f t="shared" si="165"/>
        <v>0</v>
      </c>
      <c r="I3264" s="148">
        <f t="shared" si="166"/>
        <v>0</v>
      </c>
      <c r="J3264" s="207" t="s">
        <v>838</v>
      </c>
      <c r="K3264" s="146" t="s">
        <v>894</v>
      </c>
      <c r="L3264" s="146" t="s">
        <v>849</v>
      </c>
      <c r="M3264" s="263"/>
      <c r="N3264" s="264">
        <v>43515</v>
      </c>
      <c r="O3264" s="263" t="s">
        <v>3748</v>
      </c>
      <c r="P3264" s="264">
        <v>43830</v>
      </c>
      <c r="Q3264" s="263" t="s">
        <v>3680</v>
      </c>
      <c r="R3264" s="263"/>
    </row>
    <row r="3265" spans="1:18" s="34" customFormat="1" ht="60" hidden="1" customHeight="1" outlineLevel="2" x14ac:dyDescent="0.25">
      <c r="A3265" s="203">
        <v>457</v>
      </c>
      <c r="B3265" s="209" t="s">
        <v>379</v>
      </c>
      <c r="C3265" s="207" t="s">
        <v>184</v>
      </c>
      <c r="D3265" s="208">
        <v>8</v>
      </c>
      <c r="E3265" s="110" t="s">
        <v>4237</v>
      </c>
      <c r="F3265" s="147">
        <v>102960</v>
      </c>
      <c r="G3265" s="147">
        <f t="shared" si="164"/>
        <v>102960</v>
      </c>
      <c r="H3265" s="147">
        <f t="shared" si="165"/>
        <v>0</v>
      </c>
      <c r="I3265" s="148">
        <f t="shared" si="166"/>
        <v>0</v>
      </c>
      <c r="J3265" s="207" t="s">
        <v>838</v>
      </c>
      <c r="K3265" s="146" t="s">
        <v>894</v>
      </c>
      <c r="L3265" s="146" t="s">
        <v>849</v>
      </c>
      <c r="M3265" s="263"/>
      <c r="N3265" s="264">
        <v>43515</v>
      </c>
      <c r="O3265" s="263" t="s">
        <v>3748</v>
      </c>
      <c r="P3265" s="264">
        <v>43830</v>
      </c>
      <c r="Q3265" s="263" t="s">
        <v>3680</v>
      </c>
      <c r="R3265" s="263"/>
    </row>
    <row r="3266" spans="1:18" s="34" customFormat="1" ht="60" hidden="1" customHeight="1" outlineLevel="2" x14ac:dyDescent="0.25">
      <c r="A3266" s="203">
        <v>458</v>
      </c>
      <c r="B3266" s="209" t="s">
        <v>378</v>
      </c>
      <c r="C3266" s="207" t="s">
        <v>184</v>
      </c>
      <c r="D3266" s="208">
        <v>5</v>
      </c>
      <c r="E3266" s="110" t="s">
        <v>4237</v>
      </c>
      <c r="F3266" s="147">
        <v>64350</v>
      </c>
      <c r="G3266" s="147">
        <f t="shared" si="164"/>
        <v>64350</v>
      </c>
      <c r="H3266" s="147">
        <f t="shared" si="165"/>
        <v>0</v>
      </c>
      <c r="I3266" s="148">
        <f t="shared" si="166"/>
        <v>0</v>
      </c>
      <c r="J3266" s="207" t="s">
        <v>838</v>
      </c>
      <c r="K3266" s="146" t="s">
        <v>894</v>
      </c>
      <c r="L3266" s="146" t="s">
        <v>849</v>
      </c>
      <c r="M3266" s="263"/>
      <c r="N3266" s="264">
        <v>43515</v>
      </c>
      <c r="O3266" s="263" t="s">
        <v>3748</v>
      </c>
      <c r="P3266" s="264">
        <v>43830</v>
      </c>
      <c r="Q3266" s="263" t="s">
        <v>3680</v>
      </c>
      <c r="R3266" s="263"/>
    </row>
    <row r="3267" spans="1:18" s="34" customFormat="1" ht="60" hidden="1" customHeight="1" outlineLevel="2" x14ac:dyDescent="0.25">
      <c r="A3267" s="203">
        <v>459</v>
      </c>
      <c r="B3267" s="209" t="s">
        <v>377</v>
      </c>
      <c r="C3267" s="207" t="s">
        <v>184</v>
      </c>
      <c r="D3267" s="208">
        <v>3</v>
      </c>
      <c r="E3267" s="110" t="s">
        <v>4237</v>
      </c>
      <c r="F3267" s="147">
        <v>38610</v>
      </c>
      <c r="G3267" s="147">
        <f t="shared" si="164"/>
        <v>38610</v>
      </c>
      <c r="H3267" s="147">
        <f t="shared" si="165"/>
        <v>0</v>
      </c>
      <c r="I3267" s="148">
        <f t="shared" si="166"/>
        <v>0</v>
      </c>
      <c r="J3267" s="207" t="s">
        <v>838</v>
      </c>
      <c r="K3267" s="146" t="s">
        <v>894</v>
      </c>
      <c r="L3267" s="146" t="s">
        <v>849</v>
      </c>
      <c r="M3267" s="263"/>
      <c r="N3267" s="264">
        <v>43515</v>
      </c>
      <c r="O3267" s="263" t="s">
        <v>3748</v>
      </c>
      <c r="P3267" s="264">
        <v>43830</v>
      </c>
      <c r="Q3267" s="263" t="s">
        <v>3680</v>
      </c>
      <c r="R3267" s="263"/>
    </row>
    <row r="3268" spans="1:18" s="34" customFormat="1" ht="60" hidden="1" customHeight="1" outlineLevel="2" x14ac:dyDescent="0.25">
      <c r="A3268" s="203">
        <v>460</v>
      </c>
      <c r="B3268" s="209" t="s">
        <v>376</v>
      </c>
      <c r="C3268" s="207" t="s">
        <v>184</v>
      </c>
      <c r="D3268" s="208">
        <v>1</v>
      </c>
      <c r="E3268" s="110" t="s">
        <v>4237</v>
      </c>
      <c r="F3268" s="147">
        <v>12870</v>
      </c>
      <c r="G3268" s="147">
        <f t="shared" si="164"/>
        <v>12870</v>
      </c>
      <c r="H3268" s="147">
        <f t="shared" si="165"/>
        <v>0</v>
      </c>
      <c r="I3268" s="148">
        <f t="shared" si="166"/>
        <v>0</v>
      </c>
      <c r="J3268" s="207" t="s">
        <v>838</v>
      </c>
      <c r="K3268" s="146" t="s">
        <v>894</v>
      </c>
      <c r="L3268" s="146" t="s">
        <v>849</v>
      </c>
      <c r="M3268" s="263"/>
      <c r="N3268" s="264">
        <v>43515</v>
      </c>
      <c r="O3268" s="263" t="s">
        <v>3748</v>
      </c>
      <c r="P3268" s="264">
        <v>43830</v>
      </c>
      <c r="Q3268" s="263" t="s">
        <v>3680</v>
      </c>
      <c r="R3268" s="263"/>
    </row>
    <row r="3269" spans="1:18" s="34" customFormat="1" ht="60" hidden="1" customHeight="1" outlineLevel="2" x14ac:dyDescent="0.25">
      <c r="A3269" s="203">
        <v>461</v>
      </c>
      <c r="B3269" s="209" t="s">
        <v>375</v>
      </c>
      <c r="C3269" s="207" t="s">
        <v>184</v>
      </c>
      <c r="D3269" s="208">
        <v>1</v>
      </c>
      <c r="E3269" s="110" t="s">
        <v>4237</v>
      </c>
      <c r="F3269" s="147">
        <v>12870</v>
      </c>
      <c r="G3269" s="147">
        <f t="shared" si="164"/>
        <v>12870</v>
      </c>
      <c r="H3269" s="147">
        <f t="shared" si="165"/>
        <v>0</v>
      </c>
      <c r="I3269" s="148">
        <f t="shared" si="166"/>
        <v>0</v>
      </c>
      <c r="J3269" s="207" t="s">
        <v>838</v>
      </c>
      <c r="K3269" s="146" t="s">
        <v>894</v>
      </c>
      <c r="L3269" s="146" t="s">
        <v>849</v>
      </c>
      <c r="M3269" s="263"/>
      <c r="N3269" s="264">
        <v>43515</v>
      </c>
      <c r="O3269" s="263" t="s">
        <v>3748</v>
      </c>
      <c r="P3269" s="264">
        <v>43830</v>
      </c>
      <c r="Q3269" s="263" t="s">
        <v>3680</v>
      </c>
      <c r="R3269" s="263"/>
    </row>
    <row r="3270" spans="1:18" s="34" customFormat="1" ht="60" hidden="1" customHeight="1" outlineLevel="2" x14ac:dyDescent="0.25">
      <c r="A3270" s="203">
        <v>462</v>
      </c>
      <c r="B3270" s="209" t="s">
        <v>374</v>
      </c>
      <c r="C3270" s="207" t="s">
        <v>184</v>
      </c>
      <c r="D3270" s="208">
        <v>7</v>
      </c>
      <c r="E3270" s="110" t="s">
        <v>4237</v>
      </c>
      <c r="F3270" s="147">
        <v>124740</v>
      </c>
      <c r="G3270" s="147">
        <f t="shared" si="164"/>
        <v>124740</v>
      </c>
      <c r="H3270" s="147">
        <f t="shared" si="165"/>
        <v>0</v>
      </c>
      <c r="I3270" s="148">
        <f t="shared" si="166"/>
        <v>0</v>
      </c>
      <c r="J3270" s="207" t="s">
        <v>838</v>
      </c>
      <c r="K3270" s="146" t="s">
        <v>894</v>
      </c>
      <c r="L3270" s="146" t="s">
        <v>849</v>
      </c>
      <c r="M3270" s="263"/>
      <c r="N3270" s="264">
        <v>43515</v>
      </c>
      <c r="O3270" s="263" t="s">
        <v>3748</v>
      </c>
      <c r="P3270" s="264">
        <v>43830</v>
      </c>
      <c r="Q3270" s="263" t="s">
        <v>3680</v>
      </c>
      <c r="R3270" s="263"/>
    </row>
    <row r="3271" spans="1:18" s="34" customFormat="1" ht="60" hidden="1" customHeight="1" outlineLevel="2" x14ac:dyDescent="0.25">
      <c r="A3271" s="203">
        <v>463</v>
      </c>
      <c r="B3271" s="209" t="s">
        <v>373</v>
      </c>
      <c r="C3271" s="207" t="s">
        <v>184</v>
      </c>
      <c r="D3271" s="208">
        <v>3</v>
      </c>
      <c r="E3271" s="110" t="s">
        <v>4237</v>
      </c>
      <c r="F3271" s="147">
        <v>38610</v>
      </c>
      <c r="G3271" s="147">
        <f t="shared" si="164"/>
        <v>38610</v>
      </c>
      <c r="H3271" s="147">
        <f t="shared" si="165"/>
        <v>0</v>
      </c>
      <c r="I3271" s="148">
        <f t="shared" si="166"/>
        <v>0</v>
      </c>
      <c r="J3271" s="207" t="s">
        <v>838</v>
      </c>
      <c r="K3271" s="146" t="s">
        <v>894</v>
      </c>
      <c r="L3271" s="146" t="s">
        <v>849</v>
      </c>
      <c r="M3271" s="263"/>
      <c r="N3271" s="264">
        <v>43515</v>
      </c>
      <c r="O3271" s="263" t="s">
        <v>3748</v>
      </c>
      <c r="P3271" s="264">
        <v>43830</v>
      </c>
      <c r="Q3271" s="263" t="s">
        <v>3680</v>
      </c>
      <c r="R3271" s="263"/>
    </row>
    <row r="3272" spans="1:18" s="34" customFormat="1" ht="60" hidden="1" customHeight="1" outlineLevel="2" x14ac:dyDescent="0.25">
      <c r="A3272" s="203">
        <v>464</v>
      </c>
      <c r="B3272" s="209" t="s">
        <v>372</v>
      </c>
      <c r="C3272" s="207" t="s">
        <v>184</v>
      </c>
      <c r="D3272" s="208">
        <v>4</v>
      </c>
      <c r="E3272" s="110" t="s">
        <v>4237</v>
      </c>
      <c r="F3272" s="147">
        <v>51480</v>
      </c>
      <c r="G3272" s="147">
        <f t="shared" si="164"/>
        <v>51480</v>
      </c>
      <c r="H3272" s="147">
        <f t="shared" si="165"/>
        <v>0</v>
      </c>
      <c r="I3272" s="148">
        <f t="shared" si="166"/>
        <v>0</v>
      </c>
      <c r="J3272" s="207" t="s">
        <v>838</v>
      </c>
      <c r="K3272" s="146" t="s">
        <v>894</v>
      </c>
      <c r="L3272" s="146" t="s">
        <v>849</v>
      </c>
      <c r="M3272" s="263"/>
      <c r="N3272" s="264">
        <v>43515</v>
      </c>
      <c r="O3272" s="263" t="s">
        <v>3748</v>
      </c>
      <c r="P3272" s="264">
        <v>43830</v>
      </c>
      <c r="Q3272" s="263" t="s">
        <v>3680</v>
      </c>
      <c r="R3272" s="263"/>
    </row>
    <row r="3273" spans="1:18" s="34" customFormat="1" ht="60" hidden="1" customHeight="1" outlineLevel="2" x14ac:dyDescent="0.25">
      <c r="A3273" s="203">
        <v>465</v>
      </c>
      <c r="B3273" s="209" t="s">
        <v>371</v>
      </c>
      <c r="C3273" s="207" t="s">
        <v>184</v>
      </c>
      <c r="D3273" s="208">
        <v>13</v>
      </c>
      <c r="E3273" s="110" t="s">
        <v>4237</v>
      </c>
      <c r="F3273" s="147">
        <v>290342</v>
      </c>
      <c r="G3273" s="147">
        <f t="shared" si="164"/>
        <v>290342</v>
      </c>
      <c r="H3273" s="147">
        <f t="shared" si="165"/>
        <v>0</v>
      </c>
      <c r="I3273" s="148">
        <f t="shared" si="166"/>
        <v>0</v>
      </c>
      <c r="J3273" s="207" t="s">
        <v>838</v>
      </c>
      <c r="K3273" s="146" t="s">
        <v>894</v>
      </c>
      <c r="L3273" s="146" t="s">
        <v>849</v>
      </c>
      <c r="M3273" s="263"/>
      <c r="N3273" s="264">
        <v>43515</v>
      </c>
      <c r="O3273" s="263" t="s">
        <v>3748</v>
      </c>
      <c r="P3273" s="264">
        <v>43830</v>
      </c>
      <c r="Q3273" s="263" t="s">
        <v>3680</v>
      </c>
      <c r="R3273" s="263"/>
    </row>
    <row r="3274" spans="1:18" s="34" customFormat="1" ht="60" hidden="1" customHeight="1" outlineLevel="2" x14ac:dyDescent="0.25">
      <c r="A3274" s="203">
        <v>466</v>
      </c>
      <c r="B3274" s="209" t="s">
        <v>370</v>
      </c>
      <c r="C3274" s="207" t="s">
        <v>184</v>
      </c>
      <c r="D3274" s="208">
        <v>3</v>
      </c>
      <c r="E3274" s="110" t="s">
        <v>4237</v>
      </c>
      <c r="F3274" s="147">
        <v>38610</v>
      </c>
      <c r="G3274" s="147">
        <f t="shared" si="164"/>
        <v>38610</v>
      </c>
      <c r="H3274" s="147">
        <f t="shared" si="165"/>
        <v>0</v>
      </c>
      <c r="I3274" s="148">
        <f t="shared" si="166"/>
        <v>0</v>
      </c>
      <c r="J3274" s="207" t="s">
        <v>838</v>
      </c>
      <c r="K3274" s="146" t="s">
        <v>894</v>
      </c>
      <c r="L3274" s="146" t="s">
        <v>849</v>
      </c>
      <c r="M3274" s="263"/>
      <c r="N3274" s="264">
        <v>43515</v>
      </c>
      <c r="O3274" s="263" t="s">
        <v>3748</v>
      </c>
      <c r="P3274" s="264">
        <v>43830</v>
      </c>
      <c r="Q3274" s="263" t="s">
        <v>3680</v>
      </c>
      <c r="R3274" s="263"/>
    </row>
    <row r="3275" spans="1:18" s="34" customFormat="1" ht="60" hidden="1" customHeight="1" outlineLevel="2" x14ac:dyDescent="0.25">
      <c r="A3275" s="203">
        <v>467</v>
      </c>
      <c r="B3275" s="209" t="s">
        <v>369</v>
      </c>
      <c r="C3275" s="207" t="s">
        <v>184</v>
      </c>
      <c r="D3275" s="208">
        <v>3</v>
      </c>
      <c r="E3275" s="110" t="s">
        <v>4237</v>
      </c>
      <c r="F3275" s="147">
        <v>53460</v>
      </c>
      <c r="G3275" s="147">
        <f t="shared" si="164"/>
        <v>53460</v>
      </c>
      <c r="H3275" s="147">
        <f t="shared" si="165"/>
        <v>0</v>
      </c>
      <c r="I3275" s="148">
        <f t="shared" si="166"/>
        <v>0</v>
      </c>
      <c r="J3275" s="207" t="s">
        <v>838</v>
      </c>
      <c r="K3275" s="146" t="s">
        <v>894</v>
      </c>
      <c r="L3275" s="146" t="s">
        <v>849</v>
      </c>
      <c r="M3275" s="263"/>
      <c r="N3275" s="264">
        <v>43515</v>
      </c>
      <c r="O3275" s="263" t="s">
        <v>3748</v>
      </c>
      <c r="P3275" s="264">
        <v>43830</v>
      </c>
      <c r="Q3275" s="263" t="s">
        <v>3680</v>
      </c>
      <c r="R3275" s="263"/>
    </row>
    <row r="3276" spans="1:18" s="34" customFormat="1" ht="60" hidden="1" customHeight="1" outlineLevel="2" x14ac:dyDescent="0.25">
      <c r="A3276" s="203">
        <v>468</v>
      </c>
      <c r="B3276" s="209" t="s">
        <v>368</v>
      </c>
      <c r="C3276" s="207" t="s">
        <v>184</v>
      </c>
      <c r="D3276" s="208">
        <v>1</v>
      </c>
      <c r="E3276" s="110" t="s">
        <v>4237</v>
      </c>
      <c r="F3276" s="147">
        <v>17820</v>
      </c>
      <c r="G3276" s="147">
        <f t="shared" si="164"/>
        <v>17820</v>
      </c>
      <c r="H3276" s="147">
        <f t="shared" si="165"/>
        <v>0</v>
      </c>
      <c r="I3276" s="148">
        <f t="shared" si="166"/>
        <v>0</v>
      </c>
      <c r="J3276" s="207" t="s">
        <v>838</v>
      </c>
      <c r="K3276" s="146" t="s">
        <v>894</v>
      </c>
      <c r="L3276" s="146" t="s">
        <v>849</v>
      </c>
      <c r="M3276" s="263"/>
      <c r="N3276" s="264">
        <v>43515</v>
      </c>
      <c r="O3276" s="263" t="s">
        <v>3748</v>
      </c>
      <c r="P3276" s="264">
        <v>43830</v>
      </c>
      <c r="Q3276" s="263" t="s">
        <v>3680</v>
      </c>
      <c r="R3276" s="263"/>
    </row>
    <row r="3277" spans="1:18" s="34" customFormat="1" ht="60" hidden="1" customHeight="1" outlineLevel="2" x14ac:dyDescent="0.25">
      <c r="A3277" s="203">
        <v>469</v>
      </c>
      <c r="B3277" s="209" t="s">
        <v>367</v>
      </c>
      <c r="C3277" s="207" t="s">
        <v>184</v>
      </c>
      <c r="D3277" s="208">
        <v>5</v>
      </c>
      <c r="E3277" s="110" t="s">
        <v>4237</v>
      </c>
      <c r="F3277" s="147">
        <v>64350</v>
      </c>
      <c r="G3277" s="147">
        <f t="shared" si="164"/>
        <v>64350</v>
      </c>
      <c r="H3277" s="147">
        <f t="shared" si="165"/>
        <v>0</v>
      </c>
      <c r="I3277" s="148">
        <f t="shared" si="166"/>
        <v>0</v>
      </c>
      <c r="J3277" s="207" t="s">
        <v>838</v>
      </c>
      <c r="K3277" s="146" t="s">
        <v>894</v>
      </c>
      <c r="L3277" s="146" t="s">
        <v>849</v>
      </c>
      <c r="M3277" s="263"/>
      <c r="N3277" s="264">
        <v>43515</v>
      </c>
      <c r="O3277" s="263" t="s">
        <v>3748</v>
      </c>
      <c r="P3277" s="264">
        <v>43830</v>
      </c>
      <c r="Q3277" s="263" t="s">
        <v>3680</v>
      </c>
      <c r="R3277" s="263"/>
    </row>
    <row r="3278" spans="1:18" s="34" customFormat="1" ht="60" hidden="1" customHeight="1" outlineLevel="2" x14ac:dyDescent="0.25">
      <c r="A3278" s="203">
        <v>470</v>
      </c>
      <c r="B3278" s="209" t="s">
        <v>366</v>
      </c>
      <c r="C3278" s="207" t="s">
        <v>184</v>
      </c>
      <c r="D3278" s="208">
        <v>9</v>
      </c>
      <c r="E3278" s="110" t="s">
        <v>4237</v>
      </c>
      <c r="F3278" s="147">
        <v>160380</v>
      </c>
      <c r="G3278" s="147">
        <f t="shared" si="164"/>
        <v>160380</v>
      </c>
      <c r="H3278" s="147">
        <f t="shared" si="165"/>
        <v>0</v>
      </c>
      <c r="I3278" s="148">
        <f t="shared" si="166"/>
        <v>0</v>
      </c>
      <c r="J3278" s="207" t="s">
        <v>838</v>
      </c>
      <c r="K3278" s="146" t="s">
        <v>894</v>
      </c>
      <c r="L3278" s="146" t="s">
        <v>849</v>
      </c>
      <c r="M3278" s="263"/>
      <c r="N3278" s="264">
        <v>43515</v>
      </c>
      <c r="O3278" s="263" t="s">
        <v>3748</v>
      </c>
      <c r="P3278" s="264">
        <v>43830</v>
      </c>
      <c r="Q3278" s="263" t="s">
        <v>3680</v>
      </c>
      <c r="R3278" s="263"/>
    </row>
    <row r="3279" spans="1:18" s="34" customFormat="1" ht="90" hidden="1" customHeight="1" outlineLevel="2" x14ac:dyDescent="0.25">
      <c r="A3279" s="203">
        <v>471</v>
      </c>
      <c r="B3279" s="209" t="s">
        <v>365</v>
      </c>
      <c r="C3279" s="207" t="s">
        <v>184</v>
      </c>
      <c r="D3279" s="208">
        <v>7</v>
      </c>
      <c r="E3279" s="110" t="s">
        <v>4237</v>
      </c>
      <c r="F3279" s="147">
        <v>124740</v>
      </c>
      <c r="G3279" s="147">
        <f t="shared" si="164"/>
        <v>124740</v>
      </c>
      <c r="H3279" s="147">
        <f t="shared" si="165"/>
        <v>0</v>
      </c>
      <c r="I3279" s="148">
        <f t="shared" si="166"/>
        <v>0</v>
      </c>
      <c r="J3279" s="207" t="s">
        <v>838</v>
      </c>
      <c r="K3279" s="146" t="s">
        <v>894</v>
      </c>
      <c r="L3279" s="146" t="s">
        <v>849</v>
      </c>
      <c r="M3279" s="263"/>
      <c r="N3279" s="264">
        <v>43515</v>
      </c>
      <c r="O3279" s="263" t="s">
        <v>3748</v>
      </c>
      <c r="P3279" s="264">
        <v>43830</v>
      </c>
      <c r="Q3279" s="263" t="s">
        <v>3680</v>
      </c>
      <c r="R3279" s="263"/>
    </row>
    <row r="3280" spans="1:18" s="34" customFormat="1" ht="60" hidden="1" customHeight="1" outlineLevel="2" x14ac:dyDescent="0.25">
      <c r="A3280" s="203">
        <v>472</v>
      </c>
      <c r="B3280" s="209" t="s">
        <v>364</v>
      </c>
      <c r="C3280" s="207" t="s">
        <v>184</v>
      </c>
      <c r="D3280" s="208">
        <v>3</v>
      </c>
      <c r="E3280" s="110" t="s">
        <v>4237</v>
      </c>
      <c r="F3280" s="147">
        <v>53460</v>
      </c>
      <c r="G3280" s="147">
        <f t="shared" si="164"/>
        <v>53460</v>
      </c>
      <c r="H3280" s="147">
        <f t="shared" si="165"/>
        <v>0</v>
      </c>
      <c r="I3280" s="148">
        <f t="shared" si="166"/>
        <v>0</v>
      </c>
      <c r="J3280" s="207" t="s">
        <v>838</v>
      </c>
      <c r="K3280" s="146" t="s">
        <v>894</v>
      </c>
      <c r="L3280" s="146" t="s">
        <v>849</v>
      </c>
      <c r="M3280" s="263"/>
      <c r="N3280" s="264">
        <v>43515</v>
      </c>
      <c r="O3280" s="263" t="s">
        <v>3748</v>
      </c>
      <c r="P3280" s="264">
        <v>43830</v>
      </c>
      <c r="Q3280" s="263" t="s">
        <v>3680</v>
      </c>
      <c r="R3280" s="263"/>
    </row>
    <row r="3281" spans="1:18" s="34" customFormat="1" ht="60" hidden="1" customHeight="1" outlineLevel="2" x14ac:dyDescent="0.25">
      <c r="A3281" s="203">
        <v>473</v>
      </c>
      <c r="B3281" s="209" t="s">
        <v>363</v>
      </c>
      <c r="C3281" s="207" t="s">
        <v>184</v>
      </c>
      <c r="D3281" s="208">
        <v>5</v>
      </c>
      <c r="E3281" s="110" t="s">
        <v>4237</v>
      </c>
      <c r="F3281" s="147">
        <v>64350</v>
      </c>
      <c r="G3281" s="147">
        <f t="shared" si="164"/>
        <v>64350</v>
      </c>
      <c r="H3281" s="147">
        <f t="shared" si="165"/>
        <v>0</v>
      </c>
      <c r="I3281" s="148">
        <f t="shared" si="166"/>
        <v>0</v>
      </c>
      <c r="J3281" s="207" t="s">
        <v>838</v>
      </c>
      <c r="K3281" s="146" t="s">
        <v>894</v>
      </c>
      <c r="L3281" s="146" t="s">
        <v>849</v>
      </c>
      <c r="M3281" s="263"/>
      <c r="N3281" s="264">
        <v>43515</v>
      </c>
      <c r="O3281" s="263" t="s">
        <v>3748</v>
      </c>
      <c r="P3281" s="264">
        <v>43830</v>
      </c>
      <c r="Q3281" s="263" t="s">
        <v>3680</v>
      </c>
      <c r="R3281" s="263"/>
    </row>
    <row r="3282" spans="1:18" s="34" customFormat="1" ht="60" hidden="1" customHeight="1" outlineLevel="2" x14ac:dyDescent="0.25">
      <c r="A3282" s="203">
        <v>474</v>
      </c>
      <c r="B3282" s="209" t="s">
        <v>362</v>
      </c>
      <c r="C3282" s="207" t="s">
        <v>184</v>
      </c>
      <c r="D3282" s="208">
        <v>25</v>
      </c>
      <c r="E3282" s="110" t="s">
        <v>4234</v>
      </c>
      <c r="F3282" s="147">
        <v>3786750</v>
      </c>
      <c r="G3282" s="147">
        <f t="shared" si="164"/>
        <v>3786750</v>
      </c>
      <c r="H3282" s="147">
        <f t="shared" si="165"/>
        <v>0</v>
      </c>
      <c r="I3282" s="148">
        <f t="shared" si="166"/>
        <v>0</v>
      </c>
      <c r="J3282" s="207" t="s">
        <v>838</v>
      </c>
      <c r="K3282" s="146" t="s">
        <v>894</v>
      </c>
      <c r="L3282" s="146" t="s">
        <v>849</v>
      </c>
      <c r="M3282" s="263"/>
      <c r="N3282" s="264">
        <v>43515</v>
      </c>
      <c r="O3282" s="263" t="s">
        <v>3748</v>
      </c>
      <c r="P3282" s="264">
        <v>43830</v>
      </c>
      <c r="Q3282" s="263" t="s">
        <v>3680</v>
      </c>
      <c r="R3282" s="263"/>
    </row>
    <row r="3283" spans="1:18" s="34" customFormat="1" ht="60" hidden="1" customHeight="1" outlineLevel="2" x14ac:dyDescent="0.25">
      <c r="A3283" s="203">
        <v>475</v>
      </c>
      <c r="B3283" s="209" t="s">
        <v>361</v>
      </c>
      <c r="C3283" s="207" t="s">
        <v>184</v>
      </c>
      <c r="D3283" s="208">
        <v>25</v>
      </c>
      <c r="E3283" s="110" t="s">
        <v>4234</v>
      </c>
      <c r="F3283" s="147">
        <v>245025</v>
      </c>
      <c r="G3283" s="147">
        <f t="shared" si="164"/>
        <v>245025</v>
      </c>
      <c r="H3283" s="147">
        <f t="shared" si="165"/>
        <v>0</v>
      </c>
      <c r="I3283" s="148">
        <f t="shared" si="166"/>
        <v>0</v>
      </c>
      <c r="J3283" s="207" t="s">
        <v>838</v>
      </c>
      <c r="K3283" s="146" t="s">
        <v>894</v>
      </c>
      <c r="L3283" s="146" t="s">
        <v>849</v>
      </c>
      <c r="M3283" s="263"/>
      <c r="N3283" s="264">
        <v>43515</v>
      </c>
      <c r="O3283" s="263" t="s">
        <v>3748</v>
      </c>
      <c r="P3283" s="264">
        <v>43830</v>
      </c>
      <c r="Q3283" s="263" t="s">
        <v>3680</v>
      </c>
      <c r="R3283" s="263"/>
    </row>
    <row r="3284" spans="1:18" s="34" customFormat="1" ht="60" hidden="1" customHeight="1" outlineLevel="2" x14ac:dyDescent="0.25">
      <c r="A3284" s="203">
        <v>476</v>
      </c>
      <c r="B3284" s="209" t="s">
        <v>360</v>
      </c>
      <c r="C3284" s="207" t="s">
        <v>184</v>
      </c>
      <c r="D3284" s="208">
        <v>30</v>
      </c>
      <c r="E3284" s="110" t="s">
        <v>4234</v>
      </c>
      <c r="F3284" s="147">
        <v>748440</v>
      </c>
      <c r="G3284" s="147">
        <f t="shared" si="164"/>
        <v>748440</v>
      </c>
      <c r="H3284" s="147">
        <f t="shared" si="165"/>
        <v>0</v>
      </c>
      <c r="I3284" s="148">
        <f t="shared" si="166"/>
        <v>0</v>
      </c>
      <c r="J3284" s="207" t="s">
        <v>838</v>
      </c>
      <c r="K3284" s="146" t="s">
        <v>894</v>
      </c>
      <c r="L3284" s="146" t="s">
        <v>849</v>
      </c>
      <c r="M3284" s="263"/>
      <c r="N3284" s="264">
        <v>43515</v>
      </c>
      <c r="O3284" s="263" t="s">
        <v>3748</v>
      </c>
      <c r="P3284" s="264">
        <v>43830</v>
      </c>
      <c r="Q3284" s="263" t="s">
        <v>3680</v>
      </c>
      <c r="R3284" s="263"/>
    </row>
    <row r="3285" spans="1:18" s="34" customFormat="1" ht="60" hidden="1" customHeight="1" outlineLevel="2" x14ac:dyDescent="0.25">
      <c r="A3285" s="203">
        <v>477</v>
      </c>
      <c r="B3285" s="209" t="s">
        <v>359</v>
      </c>
      <c r="C3285" s="207" t="s">
        <v>184</v>
      </c>
      <c r="D3285" s="208">
        <v>5</v>
      </c>
      <c r="E3285" s="53" t="s">
        <v>2295</v>
      </c>
      <c r="F3285" s="147">
        <v>53460</v>
      </c>
      <c r="G3285" s="147">
        <f t="shared" si="164"/>
        <v>53460</v>
      </c>
      <c r="H3285" s="147">
        <f t="shared" si="165"/>
        <v>0</v>
      </c>
      <c r="I3285" s="148">
        <f t="shared" si="166"/>
        <v>0</v>
      </c>
      <c r="J3285" s="207" t="s">
        <v>838</v>
      </c>
      <c r="K3285" s="146" t="s">
        <v>894</v>
      </c>
      <c r="L3285" s="146" t="s">
        <v>849</v>
      </c>
      <c r="M3285" s="263"/>
      <c r="N3285" s="264">
        <v>43515</v>
      </c>
      <c r="O3285" s="263" t="s">
        <v>3748</v>
      </c>
      <c r="P3285" s="264">
        <v>43830</v>
      </c>
      <c r="Q3285" s="263" t="s">
        <v>3680</v>
      </c>
      <c r="R3285" s="263"/>
    </row>
    <row r="3286" spans="1:18" s="34" customFormat="1" ht="60" hidden="1" customHeight="1" outlineLevel="2" x14ac:dyDescent="0.25">
      <c r="A3286" s="203">
        <v>478</v>
      </c>
      <c r="B3286" s="209" t="s">
        <v>358</v>
      </c>
      <c r="C3286" s="207" t="s">
        <v>184</v>
      </c>
      <c r="D3286" s="208">
        <v>1</v>
      </c>
      <c r="E3286" s="110" t="s">
        <v>4234</v>
      </c>
      <c r="F3286" s="147">
        <v>57915</v>
      </c>
      <c r="G3286" s="147">
        <f t="shared" si="164"/>
        <v>57915</v>
      </c>
      <c r="H3286" s="147">
        <f t="shared" si="165"/>
        <v>0</v>
      </c>
      <c r="I3286" s="148">
        <f t="shared" si="166"/>
        <v>0</v>
      </c>
      <c r="J3286" s="207" t="s">
        <v>838</v>
      </c>
      <c r="K3286" s="146" t="s">
        <v>894</v>
      </c>
      <c r="L3286" s="146" t="s">
        <v>849</v>
      </c>
      <c r="M3286" s="263"/>
      <c r="N3286" s="264">
        <v>43515</v>
      </c>
      <c r="O3286" s="263" t="s">
        <v>3748</v>
      </c>
      <c r="P3286" s="264">
        <v>43830</v>
      </c>
      <c r="Q3286" s="263" t="s">
        <v>3680</v>
      </c>
      <c r="R3286" s="263"/>
    </row>
    <row r="3287" spans="1:18" s="34" customFormat="1" ht="60" hidden="1" customHeight="1" outlineLevel="2" x14ac:dyDescent="0.25">
      <c r="A3287" s="203">
        <v>479</v>
      </c>
      <c r="B3287" s="209" t="s">
        <v>357</v>
      </c>
      <c r="C3287" s="207" t="s">
        <v>184</v>
      </c>
      <c r="D3287" s="208">
        <v>20</v>
      </c>
      <c r="E3287" s="110" t="s">
        <v>4237</v>
      </c>
      <c r="F3287" s="147">
        <v>2762100</v>
      </c>
      <c r="G3287" s="147">
        <f t="shared" si="164"/>
        <v>2762100</v>
      </c>
      <c r="H3287" s="147">
        <f t="shared" si="165"/>
        <v>0</v>
      </c>
      <c r="I3287" s="148">
        <f t="shared" si="166"/>
        <v>0</v>
      </c>
      <c r="J3287" s="207" t="s">
        <v>838</v>
      </c>
      <c r="K3287" s="146" t="s">
        <v>894</v>
      </c>
      <c r="L3287" s="146" t="s">
        <v>849</v>
      </c>
      <c r="M3287" s="263"/>
      <c r="N3287" s="264">
        <v>43515</v>
      </c>
      <c r="O3287" s="263" t="s">
        <v>3748</v>
      </c>
      <c r="P3287" s="264">
        <v>43830</v>
      </c>
      <c r="Q3287" s="263" t="s">
        <v>3680</v>
      </c>
      <c r="R3287" s="263"/>
    </row>
    <row r="3288" spans="1:18" s="34" customFormat="1" ht="60" hidden="1" customHeight="1" outlineLevel="2" x14ac:dyDescent="0.25">
      <c r="A3288" s="203">
        <v>480</v>
      </c>
      <c r="B3288" s="209" t="s">
        <v>356</v>
      </c>
      <c r="C3288" s="207" t="s">
        <v>184</v>
      </c>
      <c r="D3288" s="208">
        <v>1</v>
      </c>
      <c r="E3288" s="110" t="s">
        <v>4237</v>
      </c>
      <c r="F3288" s="147">
        <v>33858</v>
      </c>
      <c r="G3288" s="147">
        <f t="shared" si="164"/>
        <v>33858</v>
      </c>
      <c r="H3288" s="147">
        <f t="shared" si="165"/>
        <v>0</v>
      </c>
      <c r="I3288" s="148">
        <f t="shared" si="166"/>
        <v>0</v>
      </c>
      <c r="J3288" s="207" t="s">
        <v>838</v>
      </c>
      <c r="K3288" s="146" t="s">
        <v>894</v>
      </c>
      <c r="L3288" s="146" t="s">
        <v>849</v>
      </c>
      <c r="M3288" s="263"/>
      <c r="N3288" s="264">
        <v>43515</v>
      </c>
      <c r="O3288" s="263" t="s">
        <v>3748</v>
      </c>
      <c r="P3288" s="264">
        <v>43830</v>
      </c>
      <c r="Q3288" s="263" t="s">
        <v>3680</v>
      </c>
      <c r="R3288" s="263"/>
    </row>
    <row r="3289" spans="1:18" s="34" customFormat="1" ht="60" hidden="1" customHeight="1" outlineLevel="2" x14ac:dyDescent="0.25">
      <c r="A3289" s="203">
        <v>481</v>
      </c>
      <c r="B3289" s="209" t="s">
        <v>355</v>
      </c>
      <c r="C3289" s="207" t="s">
        <v>184</v>
      </c>
      <c r="D3289" s="208">
        <v>3</v>
      </c>
      <c r="E3289" s="110" t="s">
        <v>4237</v>
      </c>
      <c r="F3289" s="147">
        <v>66825</v>
      </c>
      <c r="G3289" s="147">
        <f t="shared" si="164"/>
        <v>66825</v>
      </c>
      <c r="H3289" s="147">
        <f t="shared" si="165"/>
        <v>0</v>
      </c>
      <c r="I3289" s="148">
        <f t="shared" si="166"/>
        <v>0</v>
      </c>
      <c r="J3289" s="207" t="s">
        <v>838</v>
      </c>
      <c r="K3289" s="146" t="s">
        <v>894</v>
      </c>
      <c r="L3289" s="146" t="s">
        <v>849</v>
      </c>
      <c r="M3289" s="263"/>
      <c r="N3289" s="264">
        <v>43515</v>
      </c>
      <c r="O3289" s="263" t="s">
        <v>3748</v>
      </c>
      <c r="P3289" s="264">
        <v>43830</v>
      </c>
      <c r="Q3289" s="263" t="s">
        <v>3680</v>
      </c>
      <c r="R3289" s="263"/>
    </row>
    <row r="3290" spans="1:18" s="34" customFormat="1" ht="60" hidden="1" customHeight="1" outlineLevel="2" x14ac:dyDescent="0.25">
      <c r="A3290" s="203">
        <v>482</v>
      </c>
      <c r="B3290" s="209" t="s">
        <v>354</v>
      </c>
      <c r="C3290" s="207" t="s">
        <v>184</v>
      </c>
      <c r="D3290" s="208">
        <v>3</v>
      </c>
      <c r="E3290" s="110" t="s">
        <v>4237</v>
      </c>
      <c r="F3290" s="147">
        <v>69882</v>
      </c>
      <c r="G3290" s="147">
        <f t="shared" si="164"/>
        <v>69882</v>
      </c>
      <c r="H3290" s="147">
        <f t="shared" si="165"/>
        <v>0</v>
      </c>
      <c r="I3290" s="148">
        <f t="shared" si="166"/>
        <v>0</v>
      </c>
      <c r="J3290" s="207" t="s">
        <v>838</v>
      </c>
      <c r="K3290" s="146" t="s">
        <v>894</v>
      </c>
      <c r="L3290" s="146" t="s">
        <v>849</v>
      </c>
      <c r="M3290" s="263"/>
      <c r="N3290" s="264">
        <v>43515</v>
      </c>
      <c r="O3290" s="263" t="s">
        <v>3748</v>
      </c>
      <c r="P3290" s="264">
        <v>43830</v>
      </c>
      <c r="Q3290" s="263" t="s">
        <v>3680</v>
      </c>
      <c r="R3290" s="263"/>
    </row>
    <row r="3291" spans="1:18" s="34" customFormat="1" ht="60" hidden="1" customHeight="1" outlineLevel="2" x14ac:dyDescent="0.25">
      <c r="A3291" s="203">
        <v>483</v>
      </c>
      <c r="B3291" s="209" t="s">
        <v>353</v>
      </c>
      <c r="C3291" s="207" t="s">
        <v>184</v>
      </c>
      <c r="D3291" s="208">
        <v>15</v>
      </c>
      <c r="E3291" s="110" t="s">
        <v>4237</v>
      </c>
      <c r="F3291" s="147">
        <v>714285</v>
      </c>
      <c r="G3291" s="147">
        <f t="shared" si="164"/>
        <v>714285</v>
      </c>
      <c r="H3291" s="147">
        <f t="shared" si="165"/>
        <v>0</v>
      </c>
      <c r="I3291" s="148">
        <f t="shared" si="166"/>
        <v>0</v>
      </c>
      <c r="J3291" s="207" t="s">
        <v>838</v>
      </c>
      <c r="K3291" s="146" t="s">
        <v>894</v>
      </c>
      <c r="L3291" s="146" t="s">
        <v>849</v>
      </c>
      <c r="M3291" s="263"/>
      <c r="N3291" s="264">
        <v>43515</v>
      </c>
      <c r="O3291" s="263" t="s">
        <v>3748</v>
      </c>
      <c r="P3291" s="264">
        <v>43830</v>
      </c>
      <c r="Q3291" s="263" t="s">
        <v>3680</v>
      </c>
      <c r="R3291" s="263"/>
    </row>
    <row r="3292" spans="1:18" s="34" customFormat="1" ht="60" hidden="1" customHeight="1" outlineLevel="2" x14ac:dyDescent="0.25">
      <c r="A3292" s="203">
        <v>484</v>
      </c>
      <c r="B3292" s="209" t="s">
        <v>352</v>
      </c>
      <c r="C3292" s="207" t="s">
        <v>184</v>
      </c>
      <c r="D3292" s="208">
        <v>450</v>
      </c>
      <c r="E3292" s="110" t="s">
        <v>4237</v>
      </c>
      <c r="F3292" s="147">
        <v>3764250</v>
      </c>
      <c r="G3292" s="147">
        <f t="shared" si="164"/>
        <v>3764250</v>
      </c>
      <c r="H3292" s="147">
        <f t="shared" si="165"/>
        <v>0</v>
      </c>
      <c r="I3292" s="148">
        <f t="shared" si="166"/>
        <v>0</v>
      </c>
      <c r="J3292" s="207" t="s">
        <v>838</v>
      </c>
      <c r="K3292" s="146" t="s">
        <v>894</v>
      </c>
      <c r="L3292" s="146" t="s">
        <v>849</v>
      </c>
      <c r="M3292" s="263"/>
      <c r="N3292" s="264">
        <v>43515</v>
      </c>
      <c r="O3292" s="263" t="s">
        <v>3748</v>
      </c>
      <c r="P3292" s="264">
        <v>43830</v>
      </c>
      <c r="Q3292" s="263" t="s">
        <v>3680</v>
      </c>
      <c r="R3292" s="263"/>
    </row>
    <row r="3293" spans="1:18" s="34" customFormat="1" ht="60" hidden="1" customHeight="1" outlineLevel="2" x14ac:dyDescent="0.25">
      <c r="A3293" s="203">
        <v>485</v>
      </c>
      <c r="B3293" s="209" t="s">
        <v>351</v>
      </c>
      <c r="C3293" s="207" t="s">
        <v>184</v>
      </c>
      <c r="D3293" s="208">
        <v>6</v>
      </c>
      <c r="E3293" s="110" t="s">
        <v>4237</v>
      </c>
      <c r="F3293" s="147">
        <v>1500000</v>
      </c>
      <c r="G3293" s="147">
        <f t="shared" si="164"/>
        <v>1500000</v>
      </c>
      <c r="H3293" s="147">
        <f t="shared" si="165"/>
        <v>0</v>
      </c>
      <c r="I3293" s="148">
        <f t="shared" si="166"/>
        <v>0</v>
      </c>
      <c r="J3293" s="207" t="s">
        <v>838</v>
      </c>
      <c r="K3293" s="146" t="s">
        <v>894</v>
      </c>
      <c r="L3293" s="146" t="s">
        <v>849</v>
      </c>
      <c r="M3293" s="263"/>
      <c r="N3293" s="264">
        <v>43515</v>
      </c>
      <c r="O3293" s="263" t="s">
        <v>3748</v>
      </c>
      <c r="P3293" s="264">
        <v>43830</v>
      </c>
      <c r="Q3293" s="263" t="s">
        <v>3680</v>
      </c>
      <c r="R3293" s="263"/>
    </row>
    <row r="3294" spans="1:18" s="34" customFormat="1" ht="60" hidden="1" customHeight="1" outlineLevel="2" x14ac:dyDescent="0.25">
      <c r="A3294" s="203">
        <v>486</v>
      </c>
      <c r="B3294" s="209" t="s">
        <v>350</v>
      </c>
      <c r="C3294" s="207" t="s">
        <v>184</v>
      </c>
      <c r="D3294" s="208">
        <v>6</v>
      </c>
      <c r="E3294" s="110" t="s">
        <v>4237</v>
      </c>
      <c r="F3294" s="147">
        <v>1500000</v>
      </c>
      <c r="G3294" s="147">
        <f t="shared" si="164"/>
        <v>1500000</v>
      </c>
      <c r="H3294" s="147">
        <f t="shared" si="165"/>
        <v>0</v>
      </c>
      <c r="I3294" s="148">
        <f t="shared" si="166"/>
        <v>0</v>
      </c>
      <c r="J3294" s="207" t="s">
        <v>838</v>
      </c>
      <c r="K3294" s="146" t="s">
        <v>894</v>
      </c>
      <c r="L3294" s="146" t="s">
        <v>849</v>
      </c>
      <c r="M3294" s="263"/>
      <c r="N3294" s="264">
        <v>43515</v>
      </c>
      <c r="O3294" s="263" t="s">
        <v>3748</v>
      </c>
      <c r="P3294" s="264">
        <v>43830</v>
      </c>
      <c r="Q3294" s="263" t="s">
        <v>3680</v>
      </c>
      <c r="R3294" s="263"/>
    </row>
    <row r="3295" spans="1:18" s="34" customFormat="1" ht="90" hidden="1" customHeight="1" outlineLevel="2" x14ac:dyDescent="0.25">
      <c r="A3295" s="203">
        <v>487</v>
      </c>
      <c r="B3295" s="209" t="s">
        <v>349</v>
      </c>
      <c r="C3295" s="207" t="s">
        <v>184</v>
      </c>
      <c r="D3295" s="208">
        <v>1</v>
      </c>
      <c r="E3295" s="110" t="s">
        <v>4237</v>
      </c>
      <c r="F3295" s="147">
        <v>655000</v>
      </c>
      <c r="G3295" s="147">
        <f t="shared" si="164"/>
        <v>655000</v>
      </c>
      <c r="H3295" s="147">
        <f t="shared" si="165"/>
        <v>0</v>
      </c>
      <c r="I3295" s="148">
        <f t="shared" si="166"/>
        <v>0</v>
      </c>
      <c r="J3295" s="207" t="s">
        <v>838</v>
      </c>
      <c r="K3295" s="146" t="s">
        <v>895</v>
      </c>
      <c r="L3295" s="146" t="s">
        <v>849</v>
      </c>
      <c r="M3295" s="263"/>
      <c r="N3295" s="264">
        <v>43515</v>
      </c>
      <c r="O3295" s="263" t="s">
        <v>3746</v>
      </c>
      <c r="P3295" s="264">
        <v>43830</v>
      </c>
      <c r="Q3295" s="263" t="s">
        <v>3680</v>
      </c>
      <c r="R3295" s="263"/>
    </row>
    <row r="3296" spans="1:18" s="34" customFormat="1" ht="75" hidden="1" customHeight="1" outlineLevel="2" x14ac:dyDescent="0.25">
      <c r="A3296" s="203">
        <v>488</v>
      </c>
      <c r="B3296" s="209" t="s">
        <v>348</v>
      </c>
      <c r="C3296" s="207" t="s">
        <v>184</v>
      </c>
      <c r="D3296" s="208">
        <v>1</v>
      </c>
      <c r="E3296" s="110" t="s">
        <v>4237</v>
      </c>
      <c r="F3296" s="147">
        <v>420000</v>
      </c>
      <c r="G3296" s="147">
        <f t="shared" si="164"/>
        <v>420000</v>
      </c>
      <c r="H3296" s="147">
        <f t="shared" si="165"/>
        <v>0</v>
      </c>
      <c r="I3296" s="148">
        <f t="shared" si="166"/>
        <v>0</v>
      </c>
      <c r="J3296" s="207" t="s">
        <v>838</v>
      </c>
      <c r="K3296" s="146" t="s">
        <v>895</v>
      </c>
      <c r="L3296" s="146" t="s">
        <v>849</v>
      </c>
      <c r="M3296" s="263"/>
      <c r="N3296" s="264">
        <v>43515</v>
      </c>
      <c r="O3296" s="263" t="s">
        <v>3746</v>
      </c>
      <c r="P3296" s="264">
        <v>43830</v>
      </c>
      <c r="Q3296" s="263" t="s">
        <v>3680</v>
      </c>
      <c r="R3296" s="263"/>
    </row>
    <row r="3297" spans="1:18" s="34" customFormat="1" ht="75" hidden="1" customHeight="1" outlineLevel="2" x14ac:dyDescent="0.25">
      <c r="A3297" s="203">
        <v>489</v>
      </c>
      <c r="B3297" s="209" t="s">
        <v>347</v>
      </c>
      <c r="C3297" s="207" t="s">
        <v>184</v>
      </c>
      <c r="D3297" s="208">
        <v>1</v>
      </c>
      <c r="E3297" s="110" t="s">
        <v>4237</v>
      </c>
      <c r="F3297" s="147">
        <v>300000</v>
      </c>
      <c r="G3297" s="147">
        <f t="shared" si="164"/>
        <v>300000</v>
      </c>
      <c r="H3297" s="147">
        <f t="shared" si="165"/>
        <v>0</v>
      </c>
      <c r="I3297" s="148">
        <f t="shared" si="166"/>
        <v>0</v>
      </c>
      <c r="J3297" s="207" t="s">
        <v>838</v>
      </c>
      <c r="K3297" s="146" t="s">
        <v>895</v>
      </c>
      <c r="L3297" s="146" t="s">
        <v>849</v>
      </c>
      <c r="M3297" s="263"/>
      <c r="N3297" s="264">
        <v>43515</v>
      </c>
      <c r="O3297" s="263" t="s">
        <v>3746</v>
      </c>
      <c r="P3297" s="264">
        <v>43830</v>
      </c>
      <c r="Q3297" s="263" t="s">
        <v>3680</v>
      </c>
      <c r="R3297" s="263"/>
    </row>
    <row r="3298" spans="1:18" s="34" customFormat="1" ht="60" hidden="1" customHeight="1" outlineLevel="2" x14ac:dyDescent="0.25">
      <c r="A3298" s="203">
        <v>490</v>
      </c>
      <c r="B3298" s="209" t="s">
        <v>346</v>
      </c>
      <c r="C3298" s="207" t="s">
        <v>184</v>
      </c>
      <c r="D3298" s="208">
        <v>1</v>
      </c>
      <c r="E3298" s="110" t="s">
        <v>4237</v>
      </c>
      <c r="F3298" s="147">
        <v>315000</v>
      </c>
      <c r="G3298" s="147">
        <f t="shared" si="164"/>
        <v>315000</v>
      </c>
      <c r="H3298" s="147">
        <f t="shared" si="165"/>
        <v>0</v>
      </c>
      <c r="I3298" s="148">
        <f t="shared" si="166"/>
        <v>0</v>
      </c>
      <c r="J3298" s="207" t="s">
        <v>838</v>
      </c>
      <c r="K3298" s="146" t="s">
        <v>895</v>
      </c>
      <c r="L3298" s="146" t="s">
        <v>849</v>
      </c>
      <c r="M3298" s="263"/>
      <c r="N3298" s="264">
        <v>43515</v>
      </c>
      <c r="O3298" s="263" t="s">
        <v>3746</v>
      </c>
      <c r="P3298" s="264">
        <v>43830</v>
      </c>
      <c r="Q3298" s="263" t="s">
        <v>3680</v>
      </c>
      <c r="R3298" s="263"/>
    </row>
    <row r="3299" spans="1:18" s="34" customFormat="1" ht="60" hidden="1" customHeight="1" outlineLevel="2" x14ac:dyDescent="0.25">
      <c r="A3299" s="203">
        <v>491</v>
      </c>
      <c r="B3299" s="209" t="s">
        <v>345</v>
      </c>
      <c r="C3299" s="207" t="s">
        <v>184</v>
      </c>
      <c r="D3299" s="208">
        <v>1</v>
      </c>
      <c r="E3299" s="110" t="s">
        <v>4237</v>
      </c>
      <c r="F3299" s="147">
        <v>530000</v>
      </c>
      <c r="G3299" s="147">
        <f t="shared" si="164"/>
        <v>530000</v>
      </c>
      <c r="H3299" s="147">
        <f t="shared" si="165"/>
        <v>0</v>
      </c>
      <c r="I3299" s="148">
        <f t="shared" si="166"/>
        <v>0</v>
      </c>
      <c r="J3299" s="207" t="s">
        <v>838</v>
      </c>
      <c r="K3299" s="146" t="s">
        <v>895</v>
      </c>
      <c r="L3299" s="146" t="s">
        <v>849</v>
      </c>
      <c r="M3299" s="263"/>
      <c r="N3299" s="264">
        <v>43515</v>
      </c>
      <c r="O3299" s="263" t="s">
        <v>3746</v>
      </c>
      <c r="P3299" s="264">
        <v>43830</v>
      </c>
      <c r="Q3299" s="263" t="s">
        <v>3680</v>
      </c>
      <c r="R3299" s="263"/>
    </row>
    <row r="3300" spans="1:18" s="34" customFormat="1" ht="60" hidden="1" customHeight="1" outlineLevel="2" x14ac:dyDescent="0.25">
      <c r="A3300" s="203">
        <v>492</v>
      </c>
      <c r="B3300" s="209" t="s">
        <v>344</v>
      </c>
      <c r="C3300" s="207" t="s">
        <v>184</v>
      </c>
      <c r="D3300" s="208">
        <v>130</v>
      </c>
      <c r="E3300" s="110" t="s">
        <v>4234</v>
      </c>
      <c r="F3300" s="147">
        <v>3575000</v>
      </c>
      <c r="G3300" s="147">
        <v>3445000</v>
      </c>
      <c r="H3300" s="147">
        <f t="shared" si="165"/>
        <v>130000</v>
      </c>
      <c r="I3300" s="148">
        <f t="shared" si="166"/>
        <v>3.7735849056603772E-2</v>
      </c>
      <c r="J3300" s="207" t="s">
        <v>838</v>
      </c>
      <c r="K3300" s="56" t="s">
        <v>2298</v>
      </c>
      <c r="L3300" s="146" t="s">
        <v>849</v>
      </c>
      <c r="M3300" s="263"/>
      <c r="N3300" s="264">
        <v>43515</v>
      </c>
      <c r="O3300" s="263" t="s">
        <v>3747</v>
      </c>
      <c r="P3300" s="264">
        <v>43830</v>
      </c>
      <c r="Q3300" s="263" t="s">
        <v>3680</v>
      </c>
      <c r="R3300" s="263"/>
    </row>
    <row r="3301" spans="1:18" s="34" customFormat="1" ht="60" hidden="1" customHeight="1" outlineLevel="2" x14ac:dyDescent="0.25">
      <c r="A3301" s="203">
        <v>493</v>
      </c>
      <c r="B3301" s="209" t="s">
        <v>343</v>
      </c>
      <c r="C3301" s="207" t="s">
        <v>184</v>
      </c>
      <c r="D3301" s="208">
        <v>110</v>
      </c>
      <c r="E3301" s="110" t="s">
        <v>4234</v>
      </c>
      <c r="F3301" s="147">
        <v>2860000</v>
      </c>
      <c r="G3301" s="147">
        <v>2553571.9</v>
      </c>
      <c r="H3301" s="147">
        <f t="shared" si="165"/>
        <v>306428.10000000009</v>
      </c>
      <c r="I3301" s="148">
        <f t="shared" si="166"/>
        <v>0.11999979323080745</v>
      </c>
      <c r="J3301" s="207" t="s">
        <v>838</v>
      </c>
      <c r="K3301" s="56" t="s">
        <v>2298</v>
      </c>
      <c r="L3301" s="146" t="s">
        <v>849</v>
      </c>
      <c r="M3301" s="263"/>
      <c r="N3301" s="264">
        <v>43515</v>
      </c>
      <c r="O3301" s="263" t="s">
        <v>3747</v>
      </c>
      <c r="P3301" s="264">
        <v>43830</v>
      </c>
      <c r="Q3301" s="263" t="s">
        <v>3680</v>
      </c>
      <c r="R3301" s="263"/>
    </row>
    <row r="3302" spans="1:18" s="34" customFormat="1" ht="60" hidden="1" customHeight="1" outlineLevel="2" x14ac:dyDescent="0.25">
      <c r="A3302" s="203">
        <v>494</v>
      </c>
      <c r="B3302" s="209" t="s">
        <v>342</v>
      </c>
      <c r="C3302" s="207" t="s">
        <v>184</v>
      </c>
      <c r="D3302" s="208">
        <v>20</v>
      </c>
      <c r="E3302" s="110" t="s">
        <v>4234</v>
      </c>
      <c r="F3302" s="147">
        <v>1570000</v>
      </c>
      <c r="G3302" s="147">
        <v>1550000</v>
      </c>
      <c r="H3302" s="147">
        <f t="shared" si="165"/>
        <v>20000</v>
      </c>
      <c r="I3302" s="148">
        <f t="shared" si="166"/>
        <v>1.2903225806451613E-2</v>
      </c>
      <c r="J3302" s="207" t="s">
        <v>838</v>
      </c>
      <c r="K3302" s="56" t="s">
        <v>2298</v>
      </c>
      <c r="L3302" s="146" t="s">
        <v>849</v>
      </c>
      <c r="M3302" s="263"/>
      <c r="N3302" s="264">
        <v>43515</v>
      </c>
      <c r="O3302" s="263" t="s">
        <v>3747</v>
      </c>
      <c r="P3302" s="264">
        <v>43830</v>
      </c>
      <c r="Q3302" s="263" t="s">
        <v>3680</v>
      </c>
      <c r="R3302" s="263"/>
    </row>
    <row r="3303" spans="1:18" s="34" customFormat="1" ht="60" hidden="1" customHeight="1" outlineLevel="2" x14ac:dyDescent="0.25">
      <c r="A3303" s="203">
        <v>495</v>
      </c>
      <c r="B3303" s="209" t="s">
        <v>341</v>
      </c>
      <c r="C3303" s="207" t="s">
        <v>184</v>
      </c>
      <c r="D3303" s="208">
        <v>24</v>
      </c>
      <c r="E3303" s="110" t="s">
        <v>724</v>
      </c>
      <c r="F3303" s="147">
        <v>204000</v>
      </c>
      <c r="G3303" s="147">
        <v>196800</v>
      </c>
      <c r="H3303" s="147">
        <f t="shared" si="165"/>
        <v>7200</v>
      </c>
      <c r="I3303" s="148">
        <f t="shared" si="166"/>
        <v>3.6585365853658534E-2</v>
      </c>
      <c r="J3303" s="207" t="s">
        <v>838</v>
      </c>
      <c r="K3303" s="56" t="s">
        <v>2298</v>
      </c>
      <c r="L3303" s="146" t="s">
        <v>849</v>
      </c>
      <c r="M3303" s="263"/>
      <c r="N3303" s="264">
        <v>43515</v>
      </c>
      <c r="O3303" s="263" t="s">
        <v>3747</v>
      </c>
      <c r="P3303" s="264">
        <v>43830</v>
      </c>
      <c r="Q3303" s="263" t="s">
        <v>3680</v>
      </c>
      <c r="R3303" s="263"/>
    </row>
    <row r="3304" spans="1:18" s="34" customFormat="1" ht="60" hidden="1" customHeight="1" outlineLevel="2" x14ac:dyDescent="0.25">
      <c r="A3304" s="203">
        <v>496</v>
      </c>
      <c r="B3304" s="209" t="s">
        <v>340</v>
      </c>
      <c r="C3304" s="207" t="s">
        <v>184</v>
      </c>
      <c r="D3304" s="208">
        <v>24</v>
      </c>
      <c r="E3304" s="110" t="s">
        <v>724</v>
      </c>
      <c r="F3304" s="147">
        <v>204000</v>
      </c>
      <c r="G3304" s="147">
        <v>196800</v>
      </c>
      <c r="H3304" s="147">
        <f t="shared" si="165"/>
        <v>7200</v>
      </c>
      <c r="I3304" s="148">
        <f t="shared" si="166"/>
        <v>3.6585365853658534E-2</v>
      </c>
      <c r="J3304" s="207" t="s">
        <v>838</v>
      </c>
      <c r="K3304" s="56" t="s">
        <v>2298</v>
      </c>
      <c r="L3304" s="146" t="s">
        <v>849</v>
      </c>
      <c r="M3304" s="263"/>
      <c r="N3304" s="264">
        <v>43515</v>
      </c>
      <c r="O3304" s="263" t="s">
        <v>3747</v>
      </c>
      <c r="P3304" s="264">
        <v>43830</v>
      </c>
      <c r="Q3304" s="263" t="s">
        <v>3680</v>
      </c>
      <c r="R3304" s="263"/>
    </row>
    <row r="3305" spans="1:18" s="34" customFormat="1" ht="60" hidden="1" customHeight="1" outlineLevel="2" x14ac:dyDescent="0.25">
      <c r="A3305" s="203">
        <v>497</v>
      </c>
      <c r="B3305" s="209" t="s">
        <v>339</v>
      </c>
      <c r="C3305" s="207" t="s">
        <v>184</v>
      </c>
      <c r="D3305" s="208">
        <v>24</v>
      </c>
      <c r="E3305" s="110" t="s">
        <v>724</v>
      </c>
      <c r="F3305" s="147">
        <v>204000</v>
      </c>
      <c r="G3305" s="147">
        <v>196800</v>
      </c>
      <c r="H3305" s="147">
        <f t="shared" si="165"/>
        <v>7200</v>
      </c>
      <c r="I3305" s="148">
        <f t="shared" si="166"/>
        <v>3.6585365853658534E-2</v>
      </c>
      <c r="J3305" s="207" t="s">
        <v>838</v>
      </c>
      <c r="K3305" s="56" t="s">
        <v>2298</v>
      </c>
      <c r="L3305" s="146" t="s">
        <v>849</v>
      </c>
      <c r="M3305" s="263"/>
      <c r="N3305" s="264">
        <v>43515</v>
      </c>
      <c r="O3305" s="263" t="s">
        <v>3747</v>
      </c>
      <c r="P3305" s="264">
        <v>43830</v>
      </c>
      <c r="Q3305" s="263" t="s">
        <v>3680</v>
      </c>
      <c r="R3305" s="263"/>
    </row>
    <row r="3306" spans="1:18" s="34" customFormat="1" ht="75" hidden="1" customHeight="1" outlineLevel="2" x14ac:dyDescent="0.25">
      <c r="A3306" s="203">
        <v>498</v>
      </c>
      <c r="B3306" s="209" t="s">
        <v>338</v>
      </c>
      <c r="C3306" s="207" t="s">
        <v>184</v>
      </c>
      <c r="D3306" s="208">
        <v>150</v>
      </c>
      <c r="E3306" s="110" t="s">
        <v>4237</v>
      </c>
      <c r="F3306" s="147">
        <v>1755000</v>
      </c>
      <c r="G3306" s="147">
        <v>1437000</v>
      </c>
      <c r="H3306" s="147">
        <f t="shared" si="165"/>
        <v>318000</v>
      </c>
      <c r="I3306" s="148">
        <f t="shared" si="166"/>
        <v>0.22129436325678498</v>
      </c>
      <c r="J3306" s="207" t="s">
        <v>838</v>
      </c>
      <c r="K3306" s="56" t="s">
        <v>2298</v>
      </c>
      <c r="L3306" s="146" t="s">
        <v>849</v>
      </c>
      <c r="M3306" s="263"/>
      <c r="N3306" s="264">
        <v>43515</v>
      </c>
      <c r="O3306" s="263" t="s">
        <v>3747</v>
      </c>
      <c r="P3306" s="264">
        <v>43830</v>
      </c>
      <c r="Q3306" s="263" t="s">
        <v>3680</v>
      </c>
      <c r="R3306" s="263"/>
    </row>
    <row r="3307" spans="1:18" s="34" customFormat="1" ht="60" hidden="1" customHeight="1" outlineLevel="2" x14ac:dyDescent="0.25">
      <c r="A3307" s="203">
        <v>499</v>
      </c>
      <c r="B3307" s="209" t="s">
        <v>337</v>
      </c>
      <c r="C3307" s="207" t="s">
        <v>184</v>
      </c>
      <c r="D3307" s="208">
        <v>2</v>
      </c>
      <c r="E3307" s="110" t="s">
        <v>4234</v>
      </c>
      <c r="F3307" s="147">
        <v>178192</v>
      </c>
      <c r="G3307" s="147">
        <v>178192</v>
      </c>
      <c r="H3307" s="147">
        <f t="shared" si="165"/>
        <v>0</v>
      </c>
      <c r="I3307" s="148">
        <f t="shared" si="166"/>
        <v>0</v>
      </c>
      <c r="J3307" s="207" t="s">
        <v>838</v>
      </c>
      <c r="K3307" s="56" t="s">
        <v>2298</v>
      </c>
      <c r="L3307" s="146" t="s">
        <v>849</v>
      </c>
      <c r="M3307" s="263"/>
      <c r="N3307" s="264">
        <v>43515</v>
      </c>
      <c r="O3307" s="263" t="s">
        <v>3747</v>
      </c>
      <c r="P3307" s="264">
        <v>43830</v>
      </c>
      <c r="Q3307" s="263" t="s">
        <v>3680</v>
      </c>
      <c r="R3307" s="263"/>
    </row>
    <row r="3308" spans="1:18" s="34" customFormat="1" ht="60" hidden="1" customHeight="1" outlineLevel="2" x14ac:dyDescent="0.25">
      <c r="A3308" s="203">
        <v>500</v>
      </c>
      <c r="B3308" s="209" t="s">
        <v>336</v>
      </c>
      <c r="C3308" s="207" t="s">
        <v>184</v>
      </c>
      <c r="D3308" s="208">
        <v>3</v>
      </c>
      <c r="E3308" s="110" t="s">
        <v>4234</v>
      </c>
      <c r="F3308" s="147">
        <v>356383.92</v>
      </c>
      <c r="G3308" s="147">
        <f>F3308</f>
        <v>356383.92</v>
      </c>
      <c r="H3308" s="147">
        <f t="shared" si="165"/>
        <v>0</v>
      </c>
      <c r="I3308" s="148">
        <f t="shared" si="166"/>
        <v>0</v>
      </c>
      <c r="J3308" s="207" t="s">
        <v>838</v>
      </c>
      <c r="K3308" s="56" t="s">
        <v>2298</v>
      </c>
      <c r="L3308" s="146" t="s">
        <v>849</v>
      </c>
      <c r="M3308" s="266"/>
      <c r="N3308" s="265">
        <v>43544</v>
      </c>
      <c r="O3308" s="266" t="s">
        <v>3817</v>
      </c>
      <c r="P3308" s="265">
        <v>43830</v>
      </c>
      <c r="Q3308" s="266" t="s">
        <v>3680</v>
      </c>
      <c r="R3308" s="266"/>
    </row>
    <row r="3309" spans="1:18" s="34" customFormat="1" ht="60" hidden="1" customHeight="1" outlineLevel="2" x14ac:dyDescent="0.25">
      <c r="A3309" s="203">
        <v>501</v>
      </c>
      <c r="B3309" s="209" t="s">
        <v>335</v>
      </c>
      <c r="C3309" s="207" t="s">
        <v>184</v>
      </c>
      <c r="D3309" s="208">
        <v>1</v>
      </c>
      <c r="E3309" s="110" t="s">
        <v>4237</v>
      </c>
      <c r="F3309" s="147">
        <v>30000</v>
      </c>
      <c r="G3309" s="147">
        <f t="shared" si="164"/>
        <v>30000</v>
      </c>
      <c r="H3309" s="147">
        <f t="shared" si="165"/>
        <v>0</v>
      </c>
      <c r="I3309" s="148">
        <f t="shared" si="166"/>
        <v>0</v>
      </c>
      <c r="J3309" s="207" t="s">
        <v>838</v>
      </c>
      <c r="K3309" s="146" t="s">
        <v>896</v>
      </c>
      <c r="L3309" s="146" t="s">
        <v>849</v>
      </c>
      <c r="M3309" s="266"/>
      <c r="N3309" s="265">
        <v>43537</v>
      </c>
      <c r="O3309" s="266" t="s">
        <v>3785</v>
      </c>
      <c r="P3309" s="265">
        <v>43830</v>
      </c>
      <c r="Q3309" s="266" t="s">
        <v>3680</v>
      </c>
      <c r="R3309" s="266"/>
    </row>
    <row r="3310" spans="1:18" s="34" customFormat="1" ht="60" hidden="1" customHeight="1" outlineLevel="2" x14ac:dyDescent="0.25">
      <c r="A3310" s="203">
        <v>502</v>
      </c>
      <c r="B3310" s="209" t="s">
        <v>334</v>
      </c>
      <c r="C3310" s="207" t="s">
        <v>184</v>
      </c>
      <c r="D3310" s="208">
        <v>6</v>
      </c>
      <c r="E3310" s="110" t="s">
        <v>4234</v>
      </c>
      <c r="F3310" s="147">
        <v>479399.99999999988</v>
      </c>
      <c r="G3310" s="147">
        <f t="shared" si="164"/>
        <v>479399.99999999988</v>
      </c>
      <c r="H3310" s="147">
        <f t="shared" si="165"/>
        <v>0</v>
      </c>
      <c r="I3310" s="148">
        <f t="shared" si="166"/>
        <v>0</v>
      </c>
      <c r="J3310" s="207" t="s">
        <v>838</v>
      </c>
      <c r="K3310" s="146" t="s">
        <v>897</v>
      </c>
      <c r="L3310" s="146" t="s">
        <v>840</v>
      </c>
      <c r="M3310" s="266"/>
      <c r="N3310" s="264">
        <v>43539</v>
      </c>
      <c r="O3310" s="263" t="s">
        <v>3834</v>
      </c>
      <c r="P3310" s="264">
        <v>43830</v>
      </c>
      <c r="Q3310" s="263" t="s">
        <v>3672</v>
      </c>
      <c r="R3310" s="266"/>
    </row>
    <row r="3311" spans="1:18" s="34" customFormat="1" ht="60" hidden="1" customHeight="1" outlineLevel="2" x14ac:dyDescent="0.25">
      <c r="A3311" s="203">
        <v>503</v>
      </c>
      <c r="B3311" s="209" t="s">
        <v>334</v>
      </c>
      <c r="C3311" s="207" t="s">
        <v>184</v>
      </c>
      <c r="D3311" s="208">
        <v>6</v>
      </c>
      <c r="E3311" s="110" t="s">
        <v>4234</v>
      </c>
      <c r="F3311" s="147">
        <v>344999.99999999994</v>
      </c>
      <c r="G3311" s="147">
        <f t="shared" si="164"/>
        <v>344999.99999999994</v>
      </c>
      <c r="H3311" s="147">
        <f t="shared" si="165"/>
        <v>0</v>
      </c>
      <c r="I3311" s="148">
        <f t="shared" si="166"/>
        <v>0</v>
      </c>
      <c r="J3311" s="207" t="s">
        <v>838</v>
      </c>
      <c r="K3311" s="146" t="s">
        <v>897</v>
      </c>
      <c r="L3311" s="146" t="s">
        <v>840</v>
      </c>
      <c r="M3311" s="266"/>
      <c r="N3311" s="264">
        <v>43539</v>
      </c>
      <c r="O3311" s="263" t="s">
        <v>3834</v>
      </c>
      <c r="P3311" s="264">
        <v>43830</v>
      </c>
      <c r="Q3311" s="263" t="s">
        <v>3672</v>
      </c>
      <c r="R3311" s="266"/>
    </row>
    <row r="3312" spans="1:18" s="34" customFormat="1" ht="60" hidden="1" customHeight="1" outlineLevel="2" x14ac:dyDescent="0.25">
      <c r="A3312" s="203">
        <v>504</v>
      </c>
      <c r="B3312" s="209" t="s">
        <v>334</v>
      </c>
      <c r="C3312" s="207" t="s">
        <v>184</v>
      </c>
      <c r="D3312" s="208">
        <v>2</v>
      </c>
      <c r="E3312" s="110" t="s">
        <v>4234</v>
      </c>
      <c r="F3312" s="147">
        <v>88799.999999999985</v>
      </c>
      <c r="G3312" s="147">
        <f t="shared" si="164"/>
        <v>88799.999999999985</v>
      </c>
      <c r="H3312" s="147">
        <f t="shared" si="165"/>
        <v>0</v>
      </c>
      <c r="I3312" s="148">
        <f t="shared" si="166"/>
        <v>0</v>
      </c>
      <c r="J3312" s="207" t="s">
        <v>838</v>
      </c>
      <c r="K3312" s="146" t="s">
        <v>897</v>
      </c>
      <c r="L3312" s="146" t="s">
        <v>840</v>
      </c>
      <c r="M3312" s="266"/>
      <c r="N3312" s="264">
        <v>43539</v>
      </c>
      <c r="O3312" s="263" t="s">
        <v>3834</v>
      </c>
      <c r="P3312" s="264">
        <v>43830</v>
      </c>
      <c r="Q3312" s="263" t="s">
        <v>3672</v>
      </c>
      <c r="R3312" s="266"/>
    </row>
    <row r="3313" spans="1:18" s="34" customFormat="1" ht="60" hidden="1" customHeight="1" outlineLevel="2" x14ac:dyDescent="0.25">
      <c r="A3313" s="203">
        <v>505</v>
      </c>
      <c r="B3313" s="209" t="s">
        <v>333</v>
      </c>
      <c r="C3313" s="207" t="s">
        <v>184</v>
      </c>
      <c r="D3313" s="208">
        <v>1</v>
      </c>
      <c r="E3313" s="110" t="s">
        <v>4234</v>
      </c>
      <c r="F3313" s="147">
        <v>154954</v>
      </c>
      <c r="G3313" s="147">
        <f t="shared" si="164"/>
        <v>154954</v>
      </c>
      <c r="H3313" s="147">
        <f t="shared" si="165"/>
        <v>0</v>
      </c>
      <c r="I3313" s="148">
        <f t="shared" si="166"/>
        <v>0</v>
      </c>
      <c r="J3313" s="207" t="s">
        <v>838</v>
      </c>
      <c r="K3313" s="146" t="s">
        <v>894</v>
      </c>
      <c r="L3313" s="146" t="s">
        <v>849</v>
      </c>
      <c r="M3313" s="266"/>
      <c r="N3313" s="264">
        <v>43515</v>
      </c>
      <c r="O3313" s="263" t="s">
        <v>3748</v>
      </c>
      <c r="P3313" s="264">
        <v>43830</v>
      </c>
      <c r="Q3313" s="263" t="s">
        <v>3680</v>
      </c>
      <c r="R3313" s="266"/>
    </row>
    <row r="3314" spans="1:18" s="34" customFormat="1" ht="60" hidden="1" customHeight="1" outlineLevel="2" x14ac:dyDescent="0.25">
      <c r="A3314" s="203">
        <v>506</v>
      </c>
      <c r="B3314" s="209" t="s">
        <v>332</v>
      </c>
      <c r="C3314" s="207" t="s">
        <v>184</v>
      </c>
      <c r="D3314" s="208">
        <v>1</v>
      </c>
      <c r="E3314" s="110" t="s">
        <v>4234</v>
      </c>
      <c r="F3314" s="147">
        <v>26126</v>
      </c>
      <c r="G3314" s="147">
        <f t="shared" si="164"/>
        <v>26126</v>
      </c>
      <c r="H3314" s="147">
        <f t="shared" si="165"/>
        <v>0</v>
      </c>
      <c r="I3314" s="148">
        <f t="shared" si="166"/>
        <v>0</v>
      </c>
      <c r="J3314" s="207" t="s">
        <v>838</v>
      </c>
      <c r="K3314" s="146" t="s">
        <v>894</v>
      </c>
      <c r="L3314" s="146" t="s">
        <v>849</v>
      </c>
      <c r="M3314" s="266"/>
      <c r="N3314" s="264">
        <v>43515</v>
      </c>
      <c r="O3314" s="263" t="s">
        <v>3748</v>
      </c>
      <c r="P3314" s="264">
        <v>43830</v>
      </c>
      <c r="Q3314" s="263" t="s">
        <v>3680</v>
      </c>
      <c r="R3314" s="266"/>
    </row>
    <row r="3315" spans="1:18" s="34" customFormat="1" ht="60" hidden="1" customHeight="1" outlineLevel="2" x14ac:dyDescent="0.25">
      <c r="A3315" s="203">
        <v>507</v>
      </c>
      <c r="B3315" s="209" t="s">
        <v>331</v>
      </c>
      <c r="C3315" s="207" t="s">
        <v>184</v>
      </c>
      <c r="D3315" s="208">
        <v>3</v>
      </c>
      <c r="E3315" s="110" t="s">
        <v>4237</v>
      </c>
      <c r="F3315" s="147">
        <v>654885</v>
      </c>
      <c r="G3315" s="147">
        <f t="shared" si="164"/>
        <v>654885</v>
      </c>
      <c r="H3315" s="147">
        <f t="shared" si="165"/>
        <v>0</v>
      </c>
      <c r="I3315" s="148">
        <f t="shared" si="166"/>
        <v>0</v>
      </c>
      <c r="J3315" s="207" t="s">
        <v>838</v>
      </c>
      <c r="K3315" s="146" t="s">
        <v>894</v>
      </c>
      <c r="L3315" s="146" t="s">
        <v>849</v>
      </c>
      <c r="M3315" s="266"/>
      <c r="N3315" s="264">
        <v>43515</v>
      </c>
      <c r="O3315" s="263" t="s">
        <v>3748</v>
      </c>
      <c r="P3315" s="264">
        <v>43830</v>
      </c>
      <c r="Q3315" s="263" t="s">
        <v>3680</v>
      </c>
      <c r="R3315" s="266"/>
    </row>
    <row r="3316" spans="1:18" s="34" customFormat="1" ht="90" hidden="1" customHeight="1" outlineLevel="2" x14ac:dyDescent="0.25">
      <c r="A3316" s="203">
        <v>508</v>
      </c>
      <c r="B3316" s="209" t="s">
        <v>330</v>
      </c>
      <c r="C3316" s="207" t="s">
        <v>184</v>
      </c>
      <c r="D3316" s="208">
        <v>1</v>
      </c>
      <c r="E3316" s="110" t="s">
        <v>4234</v>
      </c>
      <c r="F3316" s="147">
        <v>11583</v>
      </c>
      <c r="G3316" s="147">
        <f t="shared" si="164"/>
        <v>11583</v>
      </c>
      <c r="H3316" s="147">
        <f t="shared" si="165"/>
        <v>0</v>
      </c>
      <c r="I3316" s="148">
        <f t="shared" si="166"/>
        <v>0</v>
      </c>
      <c r="J3316" s="207" t="s">
        <v>838</v>
      </c>
      <c r="K3316" s="146" t="s">
        <v>894</v>
      </c>
      <c r="L3316" s="146" t="s">
        <v>849</v>
      </c>
      <c r="M3316" s="266"/>
      <c r="N3316" s="264">
        <v>43515</v>
      </c>
      <c r="O3316" s="263" t="s">
        <v>3748</v>
      </c>
      <c r="P3316" s="264">
        <v>43830</v>
      </c>
      <c r="Q3316" s="263" t="s">
        <v>3680</v>
      </c>
      <c r="R3316" s="266"/>
    </row>
    <row r="3317" spans="1:18" s="34" customFormat="1" ht="75" hidden="1" customHeight="1" outlineLevel="2" x14ac:dyDescent="0.25">
      <c r="A3317" s="203">
        <v>509</v>
      </c>
      <c r="B3317" s="209" t="s">
        <v>329</v>
      </c>
      <c r="C3317" s="207" t="s">
        <v>184</v>
      </c>
      <c r="D3317" s="208">
        <v>1</v>
      </c>
      <c r="E3317" s="110" t="s">
        <v>4234</v>
      </c>
      <c r="F3317" s="147">
        <v>11583</v>
      </c>
      <c r="G3317" s="147">
        <f t="shared" si="164"/>
        <v>11583</v>
      </c>
      <c r="H3317" s="147">
        <f t="shared" si="165"/>
        <v>0</v>
      </c>
      <c r="I3317" s="148">
        <f t="shared" si="166"/>
        <v>0</v>
      </c>
      <c r="J3317" s="207" t="s">
        <v>838</v>
      </c>
      <c r="K3317" s="146" t="s">
        <v>894</v>
      </c>
      <c r="L3317" s="146" t="s">
        <v>849</v>
      </c>
      <c r="M3317" s="266"/>
      <c r="N3317" s="264">
        <v>43515</v>
      </c>
      <c r="O3317" s="263" t="s">
        <v>3748</v>
      </c>
      <c r="P3317" s="264">
        <v>43830</v>
      </c>
      <c r="Q3317" s="263" t="s">
        <v>3680</v>
      </c>
      <c r="R3317" s="266"/>
    </row>
    <row r="3318" spans="1:18" s="34" customFormat="1" ht="75" hidden="1" customHeight="1" outlineLevel="2" x14ac:dyDescent="0.25">
      <c r="A3318" s="203">
        <v>510</v>
      </c>
      <c r="B3318" s="209" t="s">
        <v>328</v>
      </c>
      <c r="C3318" s="207" t="s">
        <v>184</v>
      </c>
      <c r="D3318" s="208">
        <v>1</v>
      </c>
      <c r="E3318" s="110" t="s">
        <v>4234</v>
      </c>
      <c r="F3318" s="147">
        <v>11583</v>
      </c>
      <c r="G3318" s="147">
        <f t="shared" si="164"/>
        <v>11583</v>
      </c>
      <c r="H3318" s="147">
        <f t="shared" si="165"/>
        <v>0</v>
      </c>
      <c r="I3318" s="148">
        <f t="shared" si="166"/>
        <v>0</v>
      </c>
      <c r="J3318" s="207" t="s">
        <v>838</v>
      </c>
      <c r="K3318" s="146" t="s">
        <v>894</v>
      </c>
      <c r="L3318" s="146" t="s">
        <v>849</v>
      </c>
      <c r="M3318" s="266"/>
      <c r="N3318" s="264">
        <v>43515</v>
      </c>
      <c r="O3318" s="263" t="s">
        <v>3748</v>
      </c>
      <c r="P3318" s="264">
        <v>43830</v>
      </c>
      <c r="Q3318" s="263" t="s">
        <v>3680</v>
      </c>
      <c r="R3318" s="266"/>
    </row>
    <row r="3319" spans="1:18" s="34" customFormat="1" ht="75" hidden="1" customHeight="1" outlineLevel="2" x14ac:dyDescent="0.25">
      <c r="A3319" s="203">
        <v>511</v>
      </c>
      <c r="B3319" s="209" t="s">
        <v>327</v>
      </c>
      <c r="C3319" s="207" t="s">
        <v>184</v>
      </c>
      <c r="D3319" s="208">
        <v>1</v>
      </c>
      <c r="E3319" s="110" t="s">
        <v>4234</v>
      </c>
      <c r="F3319" s="147">
        <v>11583</v>
      </c>
      <c r="G3319" s="147">
        <f t="shared" si="164"/>
        <v>11583</v>
      </c>
      <c r="H3319" s="147">
        <f t="shared" si="165"/>
        <v>0</v>
      </c>
      <c r="I3319" s="148">
        <f t="shared" si="166"/>
        <v>0</v>
      </c>
      <c r="J3319" s="207" t="s">
        <v>838</v>
      </c>
      <c r="K3319" s="146" t="s">
        <v>894</v>
      </c>
      <c r="L3319" s="146" t="s">
        <v>849</v>
      </c>
      <c r="M3319" s="266"/>
      <c r="N3319" s="264">
        <v>43515</v>
      </c>
      <c r="O3319" s="263" t="s">
        <v>3748</v>
      </c>
      <c r="P3319" s="264">
        <v>43830</v>
      </c>
      <c r="Q3319" s="263" t="s">
        <v>3680</v>
      </c>
      <c r="R3319" s="266"/>
    </row>
    <row r="3320" spans="1:18" s="34" customFormat="1" ht="75" hidden="1" customHeight="1" outlineLevel="2" x14ac:dyDescent="0.25">
      <c r="A3320" s="203">
        <v>512</v>
      </c>
      <c r="B3320" s="209" t="s">
        <v>326</v>
      </c>
      <c r="C3320" s="207" t="s">
        <v>184</v>
      </c>
      <c r="D3320" s="208">
        <v>1</v>
      </c>
      <c r="E3320" s="110" t="s">
        <v>4234</v>
      </c>
      <c r="F3320" s="147">
        <v>11583</v>
      </c>
      <c r="G3320" s="147">
        <f t="shared" si="164"/>
        <v>11583</v>
      </c>
      <c r="H3320" s="147">
        <f t="shared" si="165"/>
        <v>0</v>
      </c>
      <c r="I3320" s="148">
        <f t="shared" si="166"/>
        <v>0</v>
      </c>
      <c r="J3320" s="207" t="s">
        <v>838</v>
      </c>
      <c r="K3320" s="146" t="s">
        <v>894</v>
      </c>
      <c r="L3320" s="146" t="s">
        <v>849</v>
      </c>
      <c r="M3320" s="266"/>
      <c r="N3320" s="264">
        <v>43515</v>
      </c>
      <c r="O3320" s="263" t="s">
        <v>3748</v>
      </c>
      <c r="P3320" s="264">
        <v>43830</v>
      </c>
      <c r="Q3320" s="263" t="s">
        <v>3680</v>
      </c>
      <c r="R3320" s="266"/>
    </row>
    <row r="3321" spans="1:18" s="34" customFormat="1" ht="90" hidden="1" customHeight="1" outlineLevel="2" x14ac:dyDescent="0.25">
      <c r="A3321" s="203">
        <v>513</v>
      </c>
      <c r="B3321" s="209" t="s">
        <v>325</v>
      </c>
      <c r="C3321" s="207" t="s">
        <v>184</v>
      </c>
      <c r="D3321" s="208">
        <v>1</v>
      </c>
      <c r="E3321" s="110" t="s">
        <v>4234</v>
      </c>
      <c r="F3321" s="147">
        <v>11583</v>
      </c>
      <c r="G3321" s="147">
        <f t="shared" si="164"/>
        <v>11583</v>
      </c>
      <c r="H3321" s="147">
        <f t="shared" si="165"/>
        <v>0</v>
      </c>
      <c r="I3321" s="148">
        <f t="shared" si="166"/>
        <v>0</v>
      </c>
      <c r="J3321" s="207" t="s">
        <v>838</v>
      </c>
      <c r="K3321" s="146" t="s">
        <v>894</v>
      </c>
      <c r="L3321" s="146" t="s">
        <v>849</v>
      </c>
      <c r="M3321" s="266"/>
      <c r="N3321" s="264">
        <v>43515</v>
      </c>
      <c r="O3321" s="263" t="s">
        <v>3748</v>
      </c>
      <c r="P3321" s="264">
        <v>43830</v>
      </c>
      <c r="Q3321" s="263" t="s">
        <v>3680</v>
      </c>
      <c r="R3321" s="266"/>
    </row>
    <row r="3322" spans="1:18" s="34" customFormat="1" ht="60" hidden="1" customHeight="1" outlineLevel="2" x14ac:dyDescent="0.25">
      <c r="A3322" s="203">
        <v>514</v>
      </c>
      <c r="B3322" s="209" t="s">
        <v>324</v>
      </c>
      <c r="C3322" s="207" t="s">
        <v>184</v>
      </c>
      <c r="D3322" s="208">
        <v>1</v>
      </c>
      <c r="E3322" s="110" t="s">
        <v>4234</v>
      </c>
      <c r="F3322" s="147">
        <v>13513</v>
      </c>
      <c r="G3322" s="147">
        <f t="shared" ref="G3322:G3385" si="167">F3322</f>
        <v>13513</v>
      </c>
      <c r="H3322" s="147">
        <f t="shared" ref="H3322:H3385" si="168">F3322-G3322</f>
        <v>0</v>
      </c>
      <c r="I3322" s="148">
        <f t="shared" ref="I3322:I3385" si="169">H3322/G3322</f>
        <v>0</v>
      </c>
      <c r="J3322" s="207" t="s">
        <v>838</v>
      </c>
      <c r="K3322" s="146" t="s">
        <v>894</v>
      </c>
      <c r="L3322" s="146" t="s">
        <v>849</v>
      </c>
      <c r="M3322" s="266"/>
      <c r="N3322" s="264">
        <v>43515</v>
      </c>
      <c r="O3322" s="263" t="s">
        <v>3748</v>
      </c>
      <c r="P3322" s="264">
        <v>43830</v>
      </c>
      <c r="Q3322" s="263" t="s">
        <v>3680</v>
      </c>
      <c r="R3322" s="266"/>
    </row>
    <row r="3323" spans="1:18" s="34" customFormat="1" ht="60" hidden="1" customHeight="1" outlineLevel="2" x14ac:dyDescent="0.25">
      <c r="A3323" s="203">
        <v>515</v>
      </c>
      <c r="B3323" s="209" t="s">
        <v>323</v>
      </c>
      <c r="C3323" s="207" t="s">
        <v>184</v>
      </c>
      <c r="D3323" s="208">
        <v>1</v>
      </c>
      <c r="E3323" s="110" t="s">
        <v>4234</v>
      </c>
      <c r="F3323" s="147">
        <v>38313</v>
      </c>
      <c r="G3323" s="147">
        <f t="shared" si="167"/>
        <v>38313</v>
      </c>
      <c r="H3323" s="147">
        <f t="shared" si="168"/>
        <v>0</v>
      </c>
      <c r="I3323" s="148">
        <f t="shared" si="169"/>
        <v>0</v>
      </c>
      <c r="J3323" s="207" t="s">
        <v>838</v>
      </c>
      <c r="K3323" s="146" t="s">
        <v>894</v>
      </c>
      <c r="L3323" s="146" t="s">
        <v>849</v>
      </c>
      <c r="M3323" s="266"/>
      <c r="N3323" s="264">
        <v>43515</v>
      </c>
      <c r="O3323" s="263" t="s">
        <v>3748</v>
      </c>
      <c r="P3323" s="264">
        <v>43830</v>
      </c>
      <c r="Q3323" s="263" t="s">
        <v>3680</v>
      </c>
      <c r="R3323" s="266"/>
    </row>
    <row r="3324" spans="1:18" s="34" customFormat="1" ht="90" hidden="1" customHeight="1" outlineLevel="2" x14ac:dyDescent="0.25">
      <c r="A3324" s="203">
        <v>516</v>
      </c>
      <c r="B3324" s="209" t="s">
        <v>322</v>
      </c>
      <c r="C3324" s="207" t="s">
        <v>184</v>
      </c>
      <c r="D3324" s="208">
        <v>1</v>
      </c>
      <c r="E3324" s="110" t="s">
        <v>4234</v>
      </c>
      <c r="F3324" s="147">
        <v>16038</v>
      </c>
      <c r="G3324" s="147">
        <f t="shared" si="167"/>
        <v>16038</v>
      </c>
      <c r="H3324" s="147">
        <f t="shared" si="168"/>
        <v>0</v>
      </c>
      <c r="I3324" s="148">
        <f t="shared" si="169"/>
        <v>0</v>
      </c>
      <c r="J3324" s="207" t="s">
        <v>838</v>
      </c>
      <c r="K3324" s="146" t="s">
        <v>894</v>
      </c>
      <c r="L3324" s="146" t="s">
        <v>849</v>
      </c>
      <c r="M3324" s="266"/>
      <c r="N3324" s="264">
        <v>43515</v>
      </c>
      <c r="O3324" s="263" t="s">
        <v>3748</v>
      </c>
      <c r="P3324" s="264">
        <v>43830</v>
      </c>
      <c r="Q3324" s="263" t="s">
        <v>3680</v>
      </c>
      <c r="R3324" s="266"/>
    </row>
    <row r="3325" spans="1:18" s="34" customFormat="1" ht="75" hidden="1" customHeight="1" outlineLevel="2" x14ac:dyDescent="0.25">
      <c r="A3325" s="203">
        <v>517</v>
      </c>
      <c r="B3325" s="209" t="s">
        <v>321</v>
      </c>
      <c r="C3325" s="207" t="s">
        <v>184</v>
      </c>
      <c r="D3325" s="208">
        <v>1</v>
      </c>
      <c r="E3325" s="110" t="s">
        <v>4234</v>
      </c>
      <c r="F3325" s="147">
        <v>38313</v>
      </c>
      <c r="G3325" s="147">
        <f t="shared" si="167"/>
        <v>38313</v>
      </c>
      <c r="H3325" s="147">
        <f t="shared" si="168"/>
        <v>0</v>
      </c>
      <c r="I3325" s="148">
        <f t="shared" si="169"/>
        <v>0</v>
      </c>
      <c r="J3325" s="207" t="s">
        <v>838</v>
      </c>
      <c r="K3325" s="146" t="s">
        <v>894</v>
      </c>
      <c r="L3325" s="146" t="s">
        <v>849</v>
      </c>
      <c r="M3325" s="266"/>
      <c r="N3325" s="264">
        <v>43515</v>
      </c>
      <c r="O3325" s="263" t="s">
        <v>3748</v>
      </c>
      <c r="P3325" s="264">
        <v>43830</v>
      </c>
      <c r="Q3325" s="263" t="s">
        <v>3680</v>
      </c>
      <c r="R3325" s="266"/>
    </row>
    <row r="3326" spans="1:18" s="34" customFormat="1" ht="75" hidden="1" customHeight="1" outlineLevel="2" x14ac:dyDescent="0.25">
      <c r="A3326" s="203">
        <v>518</v>
      </c>
      <c r="B3326" s="209" t="s">
        <v>320</v>
      </c>
      <c r="C3326" s="207" t="s">
        <v>184</v>
      </c>
      <c r="D3326" s="208">
        <v>1</v>
      </c>
      <c r="E3326" s="110" t="s">
        <v>4234</v>
      </c>
      <c r="F3326" s="147">
        <v>11583</v>
      </c>
      <c r="G3326" s="147">
        <f t="shared" si="167"/>
        <v>11583</v>
      </c>
      <c r="H3326" s="147">
        <f t="shared" si="168"/>
        <v>0</v>
      </c>
      <c r="I3326" s="148">
        <f t="shared" si="169"/>
        <v>0</v>
      </c>
      <c r="J3326" s="207" t="s">
        <v>838</v>
      </c>
      <c r="K3326" s="146" t="s">
        <v>894</v>
      </c>
      <c r="L3326" s="146" t="s">
        <v>849</v>
      </c>
      <c r="M3326" s="266"/>
      <c r="N3326" s="264">
        <v>43515</v>
      </c>
      <c r="O3326" s="263" t="s">
        <v>3748</v>
      </c>
      <c r="P3326" s="264">
        <v>43830</v>
      </c>
      <c r="Q3326" s="263" t="s">
        <v>3680</v>
      </c>
      <c r="R3326" s="266"/>
    </row>
    <row r="3327" spans="1:18" s="34" customFormat="1" ht="60" hidden="1" customHeight="1" outlineLevel="2" x14ac:dyDescent="0.25">
      <c r="A3327" s="203">
        <v>519</v>
      </c>
      <c r="B3327" s="209" t="s">
        <v>319</v>
      </c>
      <c r="C3327" s="207" t="s">
        <v>184</v>
      </c>
      <c r="D3327" s="208">
        <v>1</v>
      </c>
      <c r="E3327" s="110" t="s">
        <v>4237</v>
      </c>
      <c r="F3327" s="147">
        <v>16038</v>
      </c>
      <c r="G3327" s="147">
        <f t="shared" si="167"/>
        <v>16038</v>
      </c>
      <c r="H3327" s="147">
        <f t="shared" si="168"/>
        <v>0</v>
      </c>
      <c r="I3327" s="148">
        <f t="shared" si="169"/>
        <v>0</v>
      </c>
      <c r="J3327" s="207" t="s">
        <v>838</v>
      </c>
      <c r="K3327" s="146" t="s">
        <v>894</v>
      </c>
      <c r="L3327" s="146" t="s">
        <v>849</v>
      </c>
      <c r="M3327" s="266"/>
      <c r="N3327" s="264">
        <v>43515</v>
      </c>
      <c r="O3327" s="263" t="s">
        <v>3748</v>
      </c>
      <c r="P3327" s="264">
        <v>43830</v>
      </c>
      <c r="Q3327" s="263" t="s">
        <v>3680</v>
      </c>
      <c r="R3327" s="266"/>
    </row>
    <row r="3328" spans="1:18" s="34" customFormat="1" ht="60" hidden="1" customHeight="1" outlineLevel="2" x14ac:dyDescent="0.25">
      <c r="A3328" s="203">
        <v>520</v>
      </c>
      <c r="B3328" s="209" t="s">
        <v>318</v>
      </c>
      <c r="C3328" s="207" t="s">
        <v>184</v>
      </c>
      <c r="D3328" s="208">
        <v>1</v>
      </c>
      <c r="E3328" s="110" t="s">
        <v>4234</v>
      </c>
      <c r="F3328" s="147">
        <v>21384</v>
      </c>
      <c r="G3328" s="147">
        <f t="shared" si="167"/>
        <v>21384</v>
      </c>
      <c r="H3328" s="147">
        <f t="shared" si="168"/>
        <v>0</v>
      </c>
      <c r="I3328" s="148">
        <f t="shared" si="169"/>
        <v>0</v>
      </c>
      <c r="J3328" s="207" t="s">
        <v>838</v>
      </c>
      <c r="K3328" s="146" t="s">
        <v>894</v>
      </c>
      <c r="L3328" s="146" t="s">
        <v>849</v>
      </c>
      <c r="M3328" s="266"/>
      <c r="N3328" s="264">
        <v>43515</v>
      </c>
      <c r="O3328" s="263" t="s">
        <v>3748</v>
      </c>
      <c r="P3328" s="264">
        <v>43830</v>
      </c>
      <c r="Q3328" s="263" t="s">
        <v>3680</v>
      </c>
      <c r="R3328" s="266"/>
    </row>
    <row r="3329" spans="1:18" s="34" customFormat="1" ht="60" hidden="1" customHeight="1" outlineLevel="2" x14ac:dyDescent="0.25">
      <c r="A3329" s="203">
        <v>521</v>
      </c>
      <c r="B3329" s="209" t="s">
        <v>317</v>
      </c>
      <c r="C3329" s="207" t="s">
        <v>184</v>
      </c>
      <c r="D3329" s="208">
        <v>1</v>
      </c>
      <c r="E3329" s="110" t="s">
        <v>4234</v>
      </c>
      <c r="F3329" s="147">
        <v>6237</v>
      </c>
      <c r="G3329" s="147">
        <f t="shared" si="167"/>
        <v>6237</v>
      </c>
      <c r="H3329" s="147">
        <f t="shared" si="168"/>
        <v>0</v>
      </c>
      <c r="I3329" s="148">
        <f t="shared" si="169"/>
        <v>0</v>
      </c>
      <c r="J3329" s="207" t="s">
        <v>838</v>
      </c>
      <c r="K3329" s="146" t="s">
        <v>894</v>
      </c>
      <c r="L3329" s="146" t="s">
        <v>849</v>
      </c>
      <c r="M3329" s="266"/>
      <c r="N3329" s="264">
        <v>43515</v>
      </c>
      <c r="O3329" s="263" t="s">
        <v>3748</v>
      </c>
      <c r="P3329" s="264">
        <v>43830</v>
      </c>
      <c r="Q3329" s="263" t="s">
        <v>3680</v>
      </c>
      <c r="R3329" s="266"/>
    </row>
    <row r="3330" spans="1:18" s="34" customFormat="1" ht="75" hidden="1" customHeight="1" outlineLevel="2" x14ac:dyDescent="0.25">
      <c r="A3330" s="203">
        <v>522</v>
      </c>
      <c r="B3330" s="209" t="s">
        <v>316</v>
      </c>
      <c r="C3330" s="207" t="s">
        <v>184</v>
      </c>
      <c r="D3330" s="208">
        <v>1</v>
      </c>
      <c r="E3330" s="110" t="s">
        <v>4234</v>
      </c>
      <c r="F3330" s="147">
        <v>19955</v>
      </c>
      <c r="G3330" s="147">
        <f t="shared" si="167"/>
        <v>19955</v>
      </c>
      <c r="H3330" s="147">
        <f t="shared" si="168"/>
        <v>0</v>
      </c>
      <c r="I3330" s="148">
        <f t="shared" si="169"/>
        <v>0</v>
      </c>
      <c r="J3330" s="207" t="s">
        <v>838</v>
      </c>
      <c r="K3330" s="146" t="s">
        <v>894</v>
      </c>
      <c r="L3330" s="146" t="s">
        <v>849</v>
      </c>
      <c r="M3330" s="266"/>
      <c r="N3330" s="264">
        <v>43515</v>
      </c>
      <c r="O3330" s="263" t="s">
        <v>3748</v>
      </c>
      <c r="P3330" s="264">
        <v>43830</v>
      </c>
      <c r="Q3330" s="263" t="s">
        <v>3680</v>
      </c>
      <c r="R3330" s="266"/>
    </row>
    <row r="3331" spans="1:18" s="34" customFormat="1" ht="90" hidden="1" customHeight="1" outlineLevel="2" x14ac:dyDescent="0.25">
      <c r="A3331" s="203">
        <v>523</v>
      </c>
      <c r="B3331" s="209" t="s">
        <v>315</v>
      </c>
      <c r="C3331" s="207" t="s">
        <v>184</v>
      </c>
      <c r="D3331" s="208">
        <v>1</v>
      </c>
      <c r="E3331" s="110" t="s">
        <v>4234</v>
      </c>
      <c r="F3331" s="147">
        <v>14412</v>
      </c>
      <c r="G3331" s="147">
        <f t="shared" si="167"/>
        <v>14412</v>
      </c>
      <c r="H3331" s="147">
        <f t="shared" si="168"/>
        <v>0</v>
      </c>
      <c r="I3331" s="148">
        <f t="shared" si="169"/>
        <v>0</v>
      </c>
      <c r="J3331" s="207" t="s">
        <v>838</v>
      </c>
      <c r="K3331" s="146" t="s">
        <v>894</v>
      </c>
      <c r="L3331" s="146" t="s">
        <v>849</v>
      </c>
      <c r="M3331" s="266"/>
      <c r="N3331" s="264">
        <v>43515</v>
      </c>
      <c r="O3331" s="263" t="s">
        <v>3748</v>
      </c>
      <c r="P3331" s="264">
        <v>43830</v>
      </c>
      <c r="Q3331" s="263" t="s">
        <v>3680</v>
      </c>
      <c r="R3331" s="266"/>
    </row>
    <row r="3332" spans="1:18" s="34" customFormat="1" ht="90" hidden="1" customHeight="1" outlineLevel="2" x14ac:dyDescent="0.25">
      <c r="A3332" s="203">
        <v>524</v>
      </c>
      <c r="B3332" s="209" t="s">
        <v>314</v>
      </c>
      <c r="C3332" s="207" t="s">
        <v>184</v>
      </c>
      <c r="D3332" s="208">
        <v>1</v>
      </c>
      <c r="E3332" s="110" t="s">
        <v>4234</v>
      </c>
      <c r="F3332" s="147">
        <v>19955</v>
      </c>
      <c r="G3332" s="147">
        <f t="shared" si="167"/>
        <v>19955</v>
      </c>
      <c r="H3332" s="147">
        <f t="shared" si="168"/>
        <v>0</v>
      </c>
      <c r="I3332" s="148">
        <f t="shared" si="169"/>
        <v>0</v>
      </c>
      <c r="J3332" s="207" t="s">
        <v>838</v>
      </c>
      <c r="K3332" s="146" t="s">
        <v>894</v>
      </c>
      <c r="L3332" s="146" t="s">
        <v>849</v>
      </c>
      <c r="M3332" s="266"/>
      <c r="N3332" s="264">
        <v>43515</v>
      </c>
      <c r="O3332" s="263" t="s">
        <v>3748</v>
      </c>
      <c r="P3332" s="264">
        <v>43830</v>
      </c>
      <c r="Q3332" s="263" t="s">
        <v>3680</v>
      </c>
      <c r="R3332" s="266"/>
    </row>
    <row r="3333" spans="1:18" ht="60" customHeight="1" outlineLevel="2" x14ac:dyDescent="0.25">
      <c r="A3333" s="203">
        <v>525</v>
      </c>
      <c r="B3333" s="209" t="s">
        <v>313</v>
      </c>
      <c r="C3333" s="73" t="s">
        <v>184</v>
      </c>
      <c r="D3333" s="205">
        <v>3</v>
      </c>
      <c r="E3333" s="53" t="s">
        <v>4237</v>
      </c>
      <c r="F3333" s="206">
        <v>40950</v>
      </c>
      <c r="G3333" s="206">
        <f t="shared" si="167"/>
        <v>40950</v>
      </c>
      <c r="H3333" s="206">
        <f t="shared" si="168"/>
        <v>0</v>
      </c>
      <c r="I3333" s="72">
        <f t="shared" si="169"/>
        <v>0</v>
      </c>
      <c r="J3333" s="73" t="s">
        <v>838</v>
      </c>
      <c r="K3333" s="50"/>
      <c r="L3333" s="50" t="s">
        <v>849</v>
      </c>
      <c r="M3333" s="271"/>
      <c r="N3333" s="269"/>
      <c r="O3333" s="269"/>
      <c r="P3333" s="269"/>
      <c r="Q3333" s="269"/>
      <c r="R3333" s="271"/>
    </row>
    <row r="3334" spans="1:18" ht="60" customHeight="1" outlineLevel="2" x14ac:dyDescent="0.25">
      <c r="A3334" s="203">
        <v>526</v>
      </c>
      <c r="B3334" s="209" t="s">
        <v>312</v>
      </c>
      <c r="C3334" s="73" t="s">
        <v>184</v>
      </c>
      <c r="D3334" s="205">
        <v>3</v>
      </c>
      <c r="E3334" s="53" t="s">
        <v>4237</v>
      </c>
      <c r="F3334" s="206">
        <v>40950</v>
      </c>
      <c r="G3334" s="206">
        <f t="shared" si="167"/>
        <v>40950</v>
      </c>
      <c r="H3334" s="206">
        <f t="shared" si="168"/>
        <v>0</v>
      </c>
      <c r="I3334" s="72">
        <f t="shared" si="169"/>
        <v>0</v>
      </c>
      <c r="J3334" s="73" t="s">
        <v>838</v>
      </c>
      <c r="K3334" s="50"/>
      <c r="L3334" s="50" t="s">
        <v>849</v>
      </c>
      <c r="M3334" s="271"/>
      <c r="N3334" s="269"/>
      <c r="O3334" s="269"/>
      <c r="P3334" s="269"/>
      <c r="Q3334" s="269"/>
      <c r="R3334" s="271"/>
    </row>
    <row r="3335" spans="1:18" ht="60" customHeight="1" outlineLevel="2" x14ac:dyDescent="0.25">
      <c r="A3335" s="203">
        <v>527</v>
      </c>
      <c r="B3335" s="209" t="s">
        <v>311</v>
      </c>
      <c r="C3335" s="73" t="s">
        <v>184</v>
      </c>
      <c r="D3335" s="205">
        <v>3</v>
      </c>
      <c r="E3335" s="53" t="s">
        <v>4237</v>
      </c>
      <c r="F3335" s="206">
        <v>111384</v>
      </c>
      <c r="G3335" s="206">
        <f t="shared" si="167"/>
        <v>111384</v>
      </c>
      <c r="H3335" s="206">
        <f t="shared" si="168"/>
        <v>0</v>
      </c>
      <c r="I3335" s="72">
        <f t="shared" si="169"/>
        <v>0</v>
      </c>
      <c r="J3335" s="73" t="s">
        <v>838</v>
      </c>
      <c r="K3335" s="50"/>
      <c r="L3335" s="50" t="s">
        <v>849</v>
      </c>
      <c r="M3335" s="271"/>
      <c r="N3335" s="269"/>
      <c r="O3335" s="269"/>
      <c r="P3335" s="269"/>
      <c r="Q3335" s="269"/>
      <c r="R3335" s="271"/>
    </row>
    <row r="3336" spans="1:18" ht="90" customHeight="1" outlineLevel="2" x14ac:dyDescent="0.25">
      <c r="A3336" s="203">
        <v>528</v>
      </c>
      <c r="B3336" s="209" t="s">
        <v>310</v>
      </c>
      <c r="C3336" s="73" t="s">
        <v>184</v>
      </c>
      <c r="D3336" s="205">
        <v>20</v>
      </c>
      <c r="E3336" s="53" t="s">
        <v>4237</v>
      </c>
      <c r="F3336" s="206">
        <v>509320</v>
      </c>
      <c r="G3336" s="206">
        <f t="shared" si="167"/>
        <v>509320</v>
      </c>
      <c r="H3336" s="206">
        <f t="shared" si="168"/>
        <v>0</v>
      </c>
      <c r="I3336" s="72">
        <f t="shared" si="169"/>
        <v>0</v>
      </c>
      <c r="J3336" s="73" t="s">
        <v>838</v>
      </c>
      <c r="K3336" s="50"/>
      <c r="L3336" s="50" t="s">
        <v>849</v>
      </c>
      <c r="M3336" s="271"/>
      <c r="N3336" s="269"/>
      <c r="O3336" s="269"/>
      <c r="P3336" s="269"/>
      <c r="Q3336" s="269"/>
      <c r="R3336" s="271"/>
    </row>
    <row r="3337" spans="1:18" ht="75" customHeight="1" outlineLevel="2" x14ac:dyDescent="0.25">
      <c r="A3337" s="203">
        <v>529</v>
      </c>
      <c r="B3337" s="209" t="s">
        <v>309</v>
      </c>
      <c r="C3337" s="73" t="s">
        <v>184</v>
      </c>
      <c r="D3337" s="205">
        <v>1</v>
      </c>
      <c r="E3337" s="53" t="s">
        <v>4237</v>
      </c>
      <c r="F3337" s="206">
        <v>19110</v>
      </c>
      <c r="G3337" s="206">
        <f t="shared" si="167"/>
        <v>19110</v>
      </c>
      <c r="H3337" s="206">
        <f t="shared" si="168"/>
        <v>0</v>
      </c>
      <c r="I3337" s="72">
        <f t="shared" si="169"/>
        <v>0</v>
      </c>
      <c r="J3337" s="73" t="s">
        <v>838</v>
      </c>
      <c r="K3337" s="50"/>
      <c r="L3337" s="50" t="s">
        <v>849</v>
      </c>
      <c r="M3337" s="271"/>
      <c r="N3337" s="269"/>
      <c r="O3337" s="269"/>
      <c r="P3337" s="269"/>
      <c r="Q3337" s="269"/>
      <c r="R3337" s="271"/>
    </row>
    <row r="3338" spans="1:18" ht="60" customHeight="1" outlineLevel="2" x14ac:dyDescent="0.25">
      <c r="A3338" s="203">
        <v>530</v>
      </c>
      <c r="B3338" s="209" t="s">
        <v>308</v>
      </c>
      <c r="C3338" s="73" t="s">
        <v>184</v>
      </c>
      <c r="D3338" s="205">
        <v>4</v>
      </c>
      <c r="E3338" s="53" t="s">
        <v>4237</v>
      </c>
      <c r="F3338" s="206">
        <v>947856</v>
      </c>
      <c r="G3338" s="206">
        <f t="shared" si="167"/>
        <v>947856</v>
      </c>
      <c r="H3338" s="206">
        <f t="shared" si="168"/>
        <v>0</v>
      </c>
      <c r="I3338" s="72">
        <f t="shared" si="169"/>
        <v>0</v>
      </c>
      <c r="J3338" s="73" t="s">
        <v>838</v>
      </c>
      <c r="K3338" s="50"/>
      <c r="L3338" s="50" t="s">
        <v>849</v>
      </c>
      <c r="M3338" s="271"/>
      <c r="N3338" s="269"/>
      <c r="O3338" s="269"/>
      <c r="P3338" s="269"/>
      <c r="Q3338" s="269"/>
      <c r="R3338" s="271"/>
    </row>
    <row r="3339" spans="1:18" ht="75" customHeight="1" outlineLevel="2" x14ac:dyDescent="0.25">
      <c r="A3339" s="203">
        <v>531</v>
      </c>
      <c r="B3339" s="209" t="s">
        <v>307</v>
      </c>
      <c r="C3339" s="73" t="s">
        <v>184</v>
      </c>
      <c r="D3339" s="205">
        <v>15</v>
      </c>
      <c r="E3339" s="53" t="s">
        <v>4237</v>
      </c>
      <c r="F3339" s="206">
        <v>139230</v>
      </c>
      <c r="G3339" s="206">
        <f t="shared" si="167"/>
        <v>139230</v>
      </c>
      <c r="H3339" s="206">
        <f t="shared" si="168"/>
        <v>0</v>
      </c>
      <c r="I3339" s="72">
        <f t="shared" si="169"/>
        <v>0</v>
      </c>
      <c r="J3339" s="73" t="s">
        <v>838</v>
      </c>
      <c r="K3339" s="50"/>
      <c r="L3339" s="50" t="s">
        <v>849</v>
      </c>
      <c r="M3339" s="271"/>
      <c r="N3339" s="269"/>
      <c r="O3339" s="269"/>
      <c r="P3339" s="269"/>
      <c r="Q3339" s="269"/>
      <c r="R3339" s="271"/>
    </row>
    <row r="3340" spans="1:18" ht="75" customHeight="1" outlineLevel="2" x14ac:dyDescent="0.25">
      <c r="A3340" s="203">
        <v>532</v>
      </c>
      <c r="B3340" s="209" t="s">
        <v>306</v>
      </c>
      <c r="C3340" s="73" t="s">
        <v>184</v>
      </c>
      <c r="D3340" s="205">
        <v>30</v>
      </c>
      <c r="E3340" s="53" t="s">
        <v>4237</v>
      </c>
      <c r="F3340" s="206">
        <v>388740</v>
      </c>
      <c r="G3340" s="206">
        <f t="shared" si="167"/>
        <v>388740</v>
      </c>
      <c r="H3340" s="206">
        <f t="shared" si="168"/>
        <v>0</v>
      </c>
      <c r="I3340" s="72">
        <f t="shared" si="169"/>
        <v>0</v>
      </c>
      <c r="J3340" s="73" t="s">
        <v>838</v>
      </c>
      <c r="K3340" s="50"/>
      <c r="L3340" s="50" t="s">
        <v>849</v>
      </c>
      <c r="M3340" s="271"/>
      <c r="N3340" s="269"/>
      <c r="O3340" s="269"/>
      <c r="P3340" s="269"/>
      <c r="Q3340" s="269"/>
      <c r="R3340" s="271"/>
    </row>
    <row r="3341" spans="1:18" ht="60" customHeight="1" outlineLevel="2" x14ac:dyDescent="0.25">
      <c r="A3341" s="203">
        <v>533</v>
      </c>
      <c r="B3341" s="209" t="s">
        <v>305</v>
      </c>
      <c r="C3341" s="73" t="s">
        <v>184</v>
      </c>
      <c r="D3341" s="205">
        <v>26</v>
      </c>
      <c r="E3341" s="53" t="s">
        <v>4237</v>
      </c>
      <c r="F3341" s="206">
        <v>1703520</v>
      </c>
      <c r="G3341" s="206">
        <f t="shared" si="167"/>
        <v>1703520</v>
      </c>
      <c r="H3341" s="206">
        <f t="shared" si="168"/>
        <v>0</v>
      </c>
      <c r="I3341" s="72">
        <f t="shared" si="169"/>
        <v>0</v>
      </c>
      <c r="J3341" s="73" t="s">
        <v>838</v>
      </c>
      <c r="K3341" s="50"/>
      <c r="L3341" s="50" t="s">
        <v>849</v>
      </c>
      <c r="M3341" s="271"/>
      <c r="N3341" s="269"/>
      <c r="O3341" s="269"/>
      <c r="P3341" s="269"/>
      <c r="Q3341" s="269"/>
      <c r="R3341" s="271"/>
    </row>
    <row r="3342" spans="1:18" ht="60" customHeight="1" outlineLevel="2" x14ac:dyDescent="0.25">
      <c r="A3342" s="203">
        <v>534</v>
      </c>
      <c r="B3342" s="209" t="s">
        <v>304</v>
      </c>
      <c r="C3342" s="73" t="s">
        <v>184</v>
      </c>
      <c r="D3342" s="205">
        <v>4</v>
      </c>
      <c r="E3342" s="53" t="s">
        <v>4237</v>
      </c>
      <c r="F3342" s="206">
        <v>111384</v>
      </c>
      <c r="G3342" s="206">
        <f t="shared" si="167"/>
        <v>111384</v>
      </c>
      <c r="H3342" s="206">
        <f t="shared" si="168"/>
        <v>0</v>
      </c>
      <c r="I3342" s="72">
        <f t="shared" si="169"/>
        <v>0</v>
      </c>
      <c r="J3342" s="73" t="s">
        <v>838</v>
      </c>
      <c r="K3342" s="50"/>
      <c r="L3342" s="50" t="s">
        <v>849</v>
      </c>
      <c r="M3342" s="271"/>
      <c r="N3342" s="269"/>
      <c r="O3342" s="269"/>
      <c r="P3342" s="269"/>
      <c r="Q3342" s="269"/>
      <c r="R3342" s="271"/>
    </row>
    <row r="3343" spans="1:18" ht="75" customHeight="1" outlineLevel="2" x14ac:dyDescent="0.25">
      <c r="A3343" s="203">
        <v>535</v>
      </c>
      <c r="B3343" s="209" t="s">
        <v>303</v>
      </c>
      <c r="C3343" s="73" t="s">
        <v>184</v>
      </c>
      <c r="D3343" s="205">
        <v>24</v>
      </c>
      <c r="E3343" s="53" t="s">
        <v>4237</v>
      </c>
      <c r="F3343" s="206">
        <v>235872</v>
      </c>
      <c r="G3343" s="206">
        <f t="shared" si="167"/>
        <v>235872</v>
      </c>
      <c r="H3343" s="206">
        <f t="shared" si="168"/>
        <v>0</v>
      </c>
      <c r="I3343" s="72">
        <f t="shared" si="169"/>
        <v>0</v>
      </c>
      <c r="J3343" s="73" t="s">
        <v>838</v>
      </c>
      <c r="K3343" s="50"/>
      <c r="L3343" s="50" t="s">
        <v>849</v>
      </c>
      <c r="M3343" s="271"/>
      <c r="N3343" s="269"/>
      <c r="O3343" s="269"/>
      <c r="P3343" s="269"/>
      <c r="Q3343" s="269"/>
      <c r="R3343" s="271"/>
    </row>
    <row r="3344" spans="1:18" ht="60" customHeight="1" outlineLevel="2" x14ac:dyDescent="0.25">
      <c r="A3344" s="203">
        <v>536</v>
      </c>
      <c r="B3344" s="209" t="s">
        <v>302</v>
      </c>
      <c r="C3344" s="73" t="s">
        <v>184</v>
      </c>
      <c r="D3344" s="205">
        <v>4</v>
      </c>
      <c r="E3344" s="53" t="s">
        <v>4237</v>
      </c>
      <c r="F3344" s="206">
        <v>288288</v>
      </c>
      <c r="G3344" s="206">
        <f t="shared" si="167"/>
        <v>288288</v>
      </c>
      <c r="H3344" s="206">
        <f t="shared" si="168"/>
        <v>0</v>
      </c>
      <c r="I3344" s="72">
        <f t="shared" si="169"/>
        <v>0</v>
      </c>
      <c r="J3344" s="73" t="s">
        <v>838</v>
      </c>
      <c r="K3344" s="50"/>
      <c r="L3344" s="50" t="s">
        <v>849</v>
      </c>
      <c r="M3344" s="271"/>
      <c r="N3344" s="269"/>
      <c r="O3344" s="269"/>
      <c r="P3344" s="269"/>
      <c r="Q3344" s="269"/>
      <c r="R3344" s="271"/>
    </row>
    <row r="3345" spans="1:18" ht="60" customHeight="1" outlineLevel="2" x14ac:dyDescent="0.25">
      <c r="A3345" s="203">
        <v>537</v>
      </c>
      <c r="B3345" s="209" t="s">
        <v>301</v>
      </c>
      <c r="C3345" s="73" t="s">
        <v>184</v>
      </c>
      <c r="D3345" s="205">
        <v>30</v>
      </c>
      <c r="E3345" s="53" t="s">
        <v>4237</v>
      </c>
      <c r="F3345" s="206">
        <v>2536680</v>
      </c>
      <c r="G3345" s="206">
        <f t="shared" si="167"/>
        <v>2536680</v>
      </c>
      <c r="H3345" s="206">
        <f t="shared" si="168"/>
        <v>0</v>
      </c>
      <c r="I3345" s="72">
        <f t="shared" si="169"/>
        <v>0</v>
      </c>
      <c r="J3345" s="73" t="s">
        <v>838</v>
      </c>
      <c r="K3345" s="50"/>
      <c r="L3345" s="50" t="s">
        <v>849</v>
      </c>
      <c r="M3345" s="271"/>
      <c r="N3345" s="269"/>
      <c r="O3345" s="269"/>
      <c r="P3345" s="269"/>
      <c r="Q3345" s="269"/>
      <c r="R3345" s="271"/>
    </row>
    <row r="3346" spans="1:18" ht="60" customHeight="1" outlineLevel="2" x14ac:dyDescent="0.25">
      <c r="A3346" s="203">
        <v>538</v>
      </c>
      <c r="B3346" s="209" t="s">
        <v>300</v>
      </c>
      <c r="C3346" s="73" t="s">
        <v>184</v>
      </c>
      <c r="D3346" s="205">
        <v>30</v>
      </c>
      <c r="E3346" s="53" t="s">
        <v>4237</v>
      </c>
      <c r="F3346" s="206">
        <v>6651780</v>
      </c>
      <c r="G3346" s="206">
        <f t="shared" si="167"/>
        <v>6651780</v>
      </c>
      <c r="H3346" s="206">
        <f t="shared" si="168"/>
        <v>0</v>
      </c>
      <c r="I3346" s="72">
        <f t="shared" si="169"/>
        <v>0</v>
      </c>
      <c r="J3346" s="73" t="s">
        <v>838</v>
      </c>
      <c r="K3346" s="50"/>
      <c r="L3346" s="50" t="s">
        <v>849</v>
      </c>
      <c r="M3346" s="271"/>
      <c r="N3346" s="269"/>
      <c r="O3346" s="269"/>
      <c r="P3346" s="269"/>
      <c r="Q3346" s="269"/>
      <c r="R3346" s="271"/>
    </row>
    <row r="3347" spans="1:18" ht="105" customHeight="1" outlineLevel="2" x14ac:dyDescent="0.25">
      <c r="A3347" s="203">
        <v>539</v>
      </c>
      <c r="B3347" s="209" t="s">
        <v>299</v>
      </c>
      <c r="C3347" s="73" t="s">
        <v>184</v>
      </c>
      <c r="D3347" s="205">
        <v>20</v>
      </c>
      <c r="E3347" s="53" t="s">
        <v>4237</v>
      </c>
      <c r="F3347" s="206">
        <v>876880</v>
      </c>
      <c r="G3347" s="206">
        <f t="shared" si="167"/>
        <v>876880</v>
      </c>
      <c r="H3347" s="206">
        <f t="shared" si="168"/>
        <v>0</v>
      </c>
      <c r="I3347" s="72">
        <f t="shared" si="169"/>
        <v>0</v>
      </c>
      <c r="J3347" s="73" t="s">
        <v>838</v>
      </c>
      <c r="K3347" s="50"/>
      <c r="L3347" s="50" t="s">
        <v>849</v>
      </c>
      <c r="M3347" s="271"/>
      <c r="N3347" s="269"/>
      <c r="O3347" s="269"/>
      <c r="P3347" s="269"/>
      <c r="Q3347" s="269"/>
      <c r="R3347" s="271"/>
    </row>
    <row r="3348" spans="1:18" ht="90" customHeight="1" outlineLevel="2" x14ac:dyDescent="0.25">
      <c r="A3348" s="203">
        <v>540</v>
      </c>
      <c r="B3348" s="209" t="s">
        <v>298</v>
      </c>
      <c r="C3348" s="73" t="s">
        <v>184</v>
      </c>
      <c r="D3348" s="205">
        <v>5</v>
      </c>
      <c r="E3348" s="53" t="s">
        <v>4237</v>
      </c>
      <c r="F3348" s="206">
        <v>162850</v>
      </c>
      <c r="G3348" s="206">
        <f t="shared" si="167"/>
        <v>162850</v>
      </c>
      <c r="H3348" s="206">
        <f t="shared" si="168"/>
        <v>0</v>
      </c>
      <c r="I3348" s="72">
        <f t="shared" si="169"/>
        <v>0</v>
      </c>
      <c r="J3348" s="73" t="s">
        <v>838</v>
      </c>
      <c r="K3348" s="50"/>
      <c r="L3348" s="50" t="s">
        <v>849</v>
      </c>
      <c r="M3348" s="271"/>
      <c r="N3348" s="269"/>
      <c r="O3348" s="269"/>
      <c r="P3348" s="269"/>
      <c r="Q3348" s="269"/>
      <c r="R3348" s="271"/>
    </row>
    <row r="3349" spans="1:18" ht="90" customHeight="1" outlineLevel="2" x14ac:dyDescent="0.25">
      <c r="A3349" s="203">
        <v>541</v>
      </c>
      <c r="B3349" s="209" t="s">
        <v>297</v>
      </c>
      <c r="C3349" s="73" t="s">
        <v>184</v>
      </c>
      <c r="D3349" s="205">
        <v>20</v>
      </c>
      <c r="E3349" s="53" t="s">
        <v>4237</v>
      </c>
      <c r="F3349" s="206">
        <v>509320</v>
      </c>
      <c r="G3349" s="206">
        <f t="shared" si="167"/>
        <v>509320</v>
      </c>
      <c r="H3349" s="206">
        <f t="shared" si="168"/>
        <v>0</v>
      </c>
      <c r="I3349" s="72">
        <f t="shared" si="169"/>
        <v>0</v>
      </c>
      <c r="J3349" s="73" t="s">
        <v>838</v>
      </c>
      <c r="K3349" s="50"/>
      <c r="L3349" s="50" t="s">
        <v>849</v>
      </c>
      <c r="M3349" s="271"/>
      <c r="N3349" s="269"/>
      <c r="O3349" s="269"/>
      <c r="P3349" s="269"/>
      <c r="Q3349" s="269"/>
      <c r="R3349" s="271"/>
    </row>
    <row r="3350" spans="1:18" ht="75" customHeight="1" outlineLevel="2" x14ac:dyDescent="0.25">
      <c r="A3350" s="203">
        <v>542</v>
      </c>
      <c r="B3350" s="209" t="s">
        <v>296</v>
      </c>
      <c r="C3350" s="73" t="s">
        <v>184</v>
      </c>
      <c r="D3350" s="205">
        <v>140</v>
      </c>
      <c r="E3350" s="53" t="s">
        <v>4237</v>
      </c>
      <c r="F3350" s="206">
        <v>993720</v>
      </c>
      <c r="G3350" s="206">
        <f t="shared" si="167"/>
        <v>993720</v>
      </c>
      <c r="H3350" s="206">
        <f t="shared" si="168"/>
        <v>0</v>
      </c>
      <c r="I3350" s="72">
        <f t="shared" si="169"/>
        <v>0</v>
      </c>
      <c r="J3350" s="73" t="s">
        <v>838</v>
      </c>
      <c r="K3350" s="50"/>
      <c r="L3350" s="50" t="s">
        <v>849</v>
      </c>
      <c r="M3350" s="271"/>
      <c r="N3350" s="269"/>
      <c r="O3350" s="269"/>
      <c r="P3350" s="269"/>
      <c r="Q3350" s="269"/>
      <c r="R3350" s="271"/>
    </row>
    <row r="3351" spans="1:18" ht="75" customHeight="1" outlineLevel="2" x14ac:dyDescent="0.25">
      <c r="A3351" s="203">
        <v>543</v>
      </c>
      <c r="B3351" s="209" t="s">
        <v>294</v>
      </c>
      <c r="C3351" s="73" t="s">
        <v>184</v>
      </c>
      <c r="D3351" s="205">
        <v>25</v>
      </c>
      <c r="E3351" s="53" t="s">
        <v>4234</v>
      </c>
      <c r="F3351" s="206">
        <v>1105650</v>
      </c>
      <c r="G3351" s="206">
        <f t="shared" si="167"/>
        <v>1105650</v>
      </c>
      <c r="H3351" s="206">
        <f t="shared" si="168"/>
        <v>0</v>
      </c>
      <c r="I3351" s="72">
        <f t="shared" si="169"/>
        <v>0</v>
      </c>
      <c r="J3351" s="73" t="s">
        <v>838</v>
      </c>
      <c r="K3351" s="50"/>
      <c r="L3351" s="50" t="s">
        <v>849</v>
      </c>
      <c r="M3351" s="271"/>
      <c r="N3351" s="269"/>
      <c r="O3351" s="269"/>
      <c r="P3351" s="269"/>
      <c r="Q3351" s="269"/>
      <c r="R3351" s="271"/>
    </row>
    <row r="3352" spans="1:18" ht="75" customHeight="1" outlineLevel="2" x14ac:dyDescent="0.25">
      <c r="A3352" s="203">
        <v>544</v>
      </c>
      <c r="B3352" s="209" t="s">
        <v>293</v>
      </c>
      <c r="C3352" s="73" t="s">
        <v>184</v>
      </c>
      <c r="D3352" s="205">
        <v>2</v>
      </c>
      <c r="E3352" s="53" t="s">
        <v>4234</v>
      </c>
      <c r="F3352" s="206">
        <v>75338</v>
      </c>
      <c r="G3352" s="206">
        <f t="shared" si="167"/>
        <v>75338</v>
      </c>
      <c r="H3352" s="206">
        <f t="shared" si="168"/>
        <v>0</v>
      </c>
      <c r="I3352" s="72">
        <f t="shared" si="169"/>
        <v>0</v>
      </c>
      <c r="J3352" s="73" t="s">
        <v>838</v>
      </c>
      <c r="K3352" s="50"/>
      <c r="L3352" s="50" t="s">
        <v>849</v>
      </c>
      <c r="M3352" s="271"/>
      <c r="N3352" s="269"/>
      <c r="O3352" s="269"/>
      <c r="P3352" s="269"/>
      <c r="Q3352" s="269"/>
      <c r="R3352" s="271"/>
    </row>
    <row r="3353" spans="1:18" ht="60" customHeight="1" outlineLevel="2" x14ac:dyDescent="0.25">
      <c r="A3353" s="203">
        <v>545</v>
      </c>
      <c r="B3353" s="209" t="s">
        <v>292</v>
      </c>
      <c r="C3353" s="73" t="s">
        <v>184</v>
      </c>
      <c r="D3353" s="205">
        <v>1</v>
      </c>
      <c r="E3353" s="53" t="s">
        <v>4234</v>
      </c>
      <c r="F3353" s="206">
        <v>23875</v>
      </c>
      <c r="G3353" s="206">
        <f t="shared" si="167"/>
        <v>23875</v>
      </c>
      <c r="H3353" s="206">
        <f t="shared" si="168"/>
        <v>0</v>
      </c>
      <c r="I3353" s="72">
        <f t="shared" si="169"/>
        <v>0</v>
      </c>
      <c r="J3353" s="73" t="s">
        <v>838</v>
      </c>
      <c r="K3353" s="50"/>
      <c r="L3353" s="50" t="s">
        <v>849</v>
      </c>
      <c r="M3353" s="271"/>
      <c r="N3353" s="269"/>
      <c r="O3353" s="269"/>
      <c r="P3353" s="269"/>
      <c r="Q3353" s="269"/>
      <c r="R3353" s="271"/>
    </row>
    <row r="3354" spans="1:18" ht="60" customHeight="1" outlineLevel="2" x14ac:dyDescent="0.25">
      <c r="A3354" s="203">
        <v>546</v>
      </c>
      <c r="B3354" s="209" t="s">
        <v>291</v>
      </c>
      <c r="C3354" s="73" t="s">
        <v>184</v>
      </c>
      <c r="D3354" s="205">
        <v>24</v>
      </c>
      <c r="E3354" s="53" t="s">
        <v>4234</v>
      </c>
      <c r="F3354" s="206">
        <v>891312</v>
      </c>
      <c r="G3354" s="206">
        <f t="shared" si="167"/>
        <v>891312</v>
      </c>
      <c r="H3354" s="206">
        <f t="shared" si="168"/>
        <v>0</v>
      </c>
      <c r="I3354" s="72">
        <f t="shared" si="169"/>
        <v>0</v>
      </c>
      <c r="J3354" s="73" t="s">
        <v>838</v>
      </c>
      <c r="K3354" s="50"/>
      <c r="L3354" s="50" t="s">
        <v>849</v>
      </c>
      <c r="M3354" s="271"/>
      <c r="N3354" s="269"/>
      <c r="O3354" s="269"/>
      <c r="P3354" s="269"/>
      <c r="Q3354" s="269"/>
      <c r="R3354" s="271"/>
    </row>
    <row r="3355" spans="1:18" ht="60" customHeight="1" outlineLevel="2" x14ac:dyDescent="0.25">
      <c r="A3355" s="203">
        <v>547</v>
      </c>
      <c r="B3355" s="209" t="s">
        <v>290</v>
      </c>
      <c r="C3355" s="73" t="s">
        <v>184</v>
      </c>
      <c r="D3355" s="205">
        <v>3</v>
      </c>
      <c r="E3355" s="53" t="s">
        <v>4234</v>
      </c>
      <c r="F3355" s="206">
        <v>76398</v>
      </c>
      <c r="G3355" s="206">
        <f t="shared" si="167"/>
        <v>76398</v>
      </c>
      <c r="H3355" s="206">
        <f t="shared" si="168"/>
        <v>0</v>
      </c>
      <c r="I3355" s="72">
        <f t="shared" si="169"/>
        <v>0</v>
      </c>
      <c r="J3355" s="73" t="s">
        <v>838</v>
      </c>
      <c r="K3355" s="50"/>
      <c r="L3355" s="50" t="s">
        <v>849</v>
      </c>
      <c r="M3355" s="271"/>
      <c r="N3355" s="269"/>
      <c r="O3355" s="269"/>
      <c r="P3355" s="269"/>
      <c r="Q3355" s="269"/>
      <c r="R3355" s="271"/>
    </row>
    <row r="3356" spans="1:18" ht="135" customHeight="1" outlineLevel="2" x14ac:dyDescent="0.25">
      <c r="A3356" s="203">
        <v>548</v>
      </c>
      <c r="B3356" s="209" t="s">
        <v>289</v>
      </c>
      <c r="C3356" s="73" t="s">
        <v>184</v>
      </c>
      <c r="D3356" s="205">
        <v>18</v>
      </c>
      <c r="E3356" s="53" t="s">
        <v>4234</v>
      </c>
      <c r="F3356" s="206">
        <v>668484</v>
      </c>
      <c r="G3356" s="206">
        <f t="shared" si="167"/>
        <v>668484</v>
      </c>
      <c r="H3356" s="206">
        <f t="shared" si="168"/>
        <v>0</v>
      </c>
      <c r="I3356" s="72">
        <f t="shared" si="169"/>
        <v>0</v>
      </c>
      <c r="J3356" s="73" t="s">
        <v>838</v>
      </c>
      <c r="K3356" s="50"/>
      <c r="L3356" s="50" t="s">
        <v>849</v>
      </c>
      <c r="M3356" s="271"/>
      <c r="N3356" s="269"/>
      <c r="O3356" s="269"/>
      <c r="P3356" s="269"/>
      <c r="Q3356" s="269"/>
      <c r="R3356" s="271"/>
    </row>
    <row r="3357" spans="1:18" ht="60" customHeight="1" outlineLevel="2" x14ac:dyDescent="0.25">
      <c r="A3357" s="203">
        <v>549</v>
      </c>
      <c r="B3357" s="209" t="s">
        <v>288</v>
      </c>
      <c r="C3357" s="73" t="s">
        <v>184</v>
      </c>
      <c r="D3357" s="205">
        <v>8</v>
      </c>
      <c r="E3357" s="53" t="s">
        <v>4234</v>
      </c>
      <c r="F3357" s="206">
        <v>301352</v>
      </c>
      <c r="G3357" s="206">
        <f t="shared" si="167"/>
        <v>301352</v>
      </c>
      <c r="H3357" s="206">
        <f t="shared" si="168"/>
        <v>0</v>
      </c>
      <c r="I3357" s="72">
        <f t="shared" si="169"/>
        <v>0</v>
      </c>
      <c r="J3357" s="73" t="s">
        <v>838</v>
      </c>
      <c r="K3357" s="50"/>
      <c r="L3357" s="50" t="s">
        <v>849</v>
      </c>
      <c r="M3357" s="271"/>
      <c r="N3357" s="269"/>
      <c r="O3357" s="269"/>
      <c r="P3357" s="269"/>
      <c r="Q3357" s="269"/>
      <c r="R3357" s="271"/>
    </row>
    <row r="3358" spans="1:18" ht="60" customHeight="1" outlineLevel="2" x14ac:dyDescent="0.25">
      <c r="A3358" s="203">
        <v>550</v>
      </c>
      <c r="B3358" s="209" t="s">
        <v>287</v>
      </c>
      <c r="C3358" s="73" t="s">
        <v>184</v>
      </c>
      <c r="D3358" s="205">
        <v>10</v>
      </c>
      <c r="E3358" s="53" t="s">
        <v>4234</v>
      </c>
      <c r="F3358" s="206">
        <v>371380</v>
      </c>
      <c r="G3358" s="206">
        <f t="shared" si="167"/>
        <v>371380</v>
      </c>
      <c r="H3358" s="206">
        <f t="shared" si="168"/>
        <v>0</v>
      </c>
      <c r="I3358" s="72">
        <f t="shared" si="169"/>
        <v>0</v>
      </c>
      <c r="J3358" s="73" t="s">
        <v>838</v>
      </c>
      <c r="K3358" s="50"/>
      <c r="L3358" s="50" t="s">
        <v>849</v>
      </c>
      <c r="M3358" s="271"/>
      <c r="N3358" s="269"/>
      <c r="O3358" s="269"/>
      <c r="P3358" s="269"/>
      <c r="Q3358" s="269"/>
      <c r="R3358" s="271"/>
    </row>
    <row r="3359" spans="1:18" ht="60" customHeight="1" outlineLevel="2" x14ac:dyDescent="0.25">
      <c r="A3359" s="203">
        <v>551</v>
      </c>
      <c r="B3359" s="209" t="s">
        <v>286</v>
      </c>
      <c r="C3359" s="73" t="s">
        <v>184</v>
      </c>
      <c r="D3359" s="205">
        <v>8</v>
      </c>
      <c r="E3359" s="53" t="s">
        <v>4234</v>
      </c>
      <c r="F3359" s="206">
        <v>297104</v>
      </c>
      <c r="G3359" s="206">
        <f t="shared" si="167"/>
        <v>297104</v>
      </c>
      <c r="H3359" s="206">
        <f t="shared" si="168"/>
        <v>0</v>
      </c>
      <c r="I3359" s="72">
        <f t="shared" si="169"/>
        <v>0</v>
      </c>
      <c r="J3359" s="73" t="s">
        <v>838</v>
      </c>
      <c r="K3359" s="50"/>
      <c r="L3359" s="50" t="s">
        <v>849</v>
      </c>
      <c r="M3359" s="271"/>
      <c r="N3359" s="269"/>
      <c r="O3359" s="269"/>
      <c r="P3359" s="269"/>
      <c r="Q3359" s="269"/>
      <c r="R3359" s="271"/>
    </row>
    <row r="3360" spans="1:18" ht="60" customHeight="1" outlineLevel="2" x14ac:dyDescent="0.25">
      <c r="A3360" s="203">
        <v>552</v>
      </c>
      <c r="B3360" s="209" t="s">
        <v>285</v>
      </c>
      <c r="C3360" s="73" t="s">
        <v>184</v>
      </c>
      <c r="D3360" s="205">
        <v>5</v>
      </c>
      <c r="E3360" s="53" t="s">
        <v>4234</v>
      </c>
      <c r="F3360" s="206">
        <v>132635</v>
      </c>
      <c r="G3360" s="206">
        <f t="shared" si="167"/>
        <v>132635</v>
      </c>
      <c r="H3360" s="206">
        <f t="shared" si="168"/>
        <v>0</v>
      </c>
      <c r="I3360" s="72">
        <f t="shared" si="169"/>
        <v>0</v>
      </c>
      <c r="J3360" s="73" t="s">
        <v>838</v>
      </c>
      <c r="K3360" s="50"/>
      <c r="L3360" s="50" t="s">
        <v>849</v>
      </c>
      <c r="M3360" s="271"/>
      <c r="N3360" s="269"/>
      <c r="O3360" s="269"/>
      <c r="P3360" s="269"/>
      <c r="Q3360" s="269"/>
      <c r="R3360" s="271"/>
    </row>
    <row r="3361" spans="1:18" ht="60" customHeight="1" outlineLevel="2" x14ac:dyDescent="0.25">
      <c r="A3361" s="203">
        <v>553</v>
      </c>
      <c r="B3361" s="209" t="s">
        <v>284</v>
      </c>
      <c r="C3361" s="73" t="s">
        <v>184</v>
      </c>
      <c r="D3361" s="205">
        <v>2</v>
      </c>
      <c r="E3361" s="53" t="s">
        <v>4234</v>
      </c>
      <c r="F3361" s="206">
        <v>51994</v>
      </c>
      <c r="G3361" s="206">
        <f t="shared" si="167"/>
        <v>51994</v>
      </c>
      <c r="H3361" s="206">
        <f t="shared" si="168"/>
        <v>0</v>
      </c>
      <c r="I3361" s="72">
        <f t="shared" si="169"/>
        <v>0</v>
      </c>
      <c r="J3361" s="73" t="s">
        <v>838</v>
      </c>
      <c r="K3361" s="50"/>
      <c r="L3361" s="50" t="s">
        <v>849</v>
      </c>
      <c r="M3361" s="271"/>
      <c r="N3361" s="269"/>
      <c r="O3361" s="269"/>
      <c r="P3361" s="269"/>
      <c r="Q3361" s="269"/>
      <c r="R3361" s="271"/>
    </row>
    <row r="3362" spans="1:18" ht="60" customHeight="1" outlineLevel="2" x14ac:dyDescent="0.25">
      <c r="A3362" s="203">
        <v>554</v>
      </c>
      <c r="B3362" s="209" t="s">
        <v>283</v>
      </c>
      <c r="C3362" s="73" t="s">
        <v>184</v>
      </c>
      <c r="D3362" s="205">
        <v>3</v>
      </c>
      <c r="E3362" s="53" t="s">
        <v>4234</v>
      </c>
      <c r="F3362" s="206">
        <v>66849</v>
      </c>
      <c r="G3362" s="206">
        <f t="shared" si="167"/>
        <v>66849</v>
      </c>
      <c r="H3362" s="206">
        <f t="shared" si="168"/>
        <v>0</v>
      </c>
      <c r="I3362" s="72">
        <f t="shared" si="169"/>
        <v>0</v>
      </c>
      <c r="J3362" s="73" t="s">
        <v>838</v>
      </c>
      <c r="K3362" s="50"/>
      <c r="L3362" s="50" t="s">
        <v>849</v>
      </c>
      <c r="M3362" s="271"/>
      <c r="N3362" s="269"/>
      <c r="O3362" s="269"/>
      <c r="P3362" s="269"/>
      <c r="Q3362" s="269"/>
      <c r="R3362" s="271"/>
    </row>
    <row r="3363" spans="1:18" ht="60" customHeight="1" outlineLevel="2" x14ac:dyDescent="0.25">
      <c r="A3363" s="203">
        <v>555</v>
      </c>
      <c r="B3363" s="209" t="s">
        <v>282</v>
      </c>
      <c r="C3363" s="73" t="s">
        <v>184</v>
      </c>
      <c r="D3363" s="205">
        <v>5</v>
      </c>
      <c r="E3363" s="53" t="s">
        <v>4234</v>
      </c>
      <c r="F3363" s="206">
        <v>114070</v>
      </c>
      <c r="G3363" s="206">
        <f t="shared" si="167"/>
        <v>114070</v>
      </c>
      <c r="H3363" s="206">
        <f t="shared" si="168"/>
        <v>0</v>
      </c>
      <c r="I3363" s="72">
        <f t="shared" si="169"/>
        <v>0</v>
      </c>
      <c r="J3363" s="73" t="s">
        <v>838</v>
      </c>
      <c r="K3363" s="50"/>
      <c r="L3363" s="50" t="s">
        <v>849</v>
      </c>
      <c r="M3363" s="271"/>
      <c r="N3363" s="269"/>
      <c r="O3363" s="269"/>
      <c r="P3363" s="269"/>
      <c r="Q3363" s="269"/>
      <c r="R3363" s="271"/>
    </row>
    <row r="3364" spans="1:18" ht="60" customHeight="1" outlineLevel="2" x14ac:dyDescent="0.25">
      <c r="A3364" s="203">
        <v>556</v>
      </c>
      <c r="B3364" s="209" t="s">
        <v>281</v>
      </c>
      <c r="C3364" s="73" t="s">
        <v>184</v>
      </c>
      <c r="D3364" s="205">
        <v>20</v>
      </c>
      <c r="E3364" s="53" t="s">
        <v>4234</v>
      </c>
      <c r="F3364" s="206">
        <v>477500</v>
      </c>
      <c r="G3364" s="206">
        <f t="shared" si="167"/>
        <v>477500</v>
      </c>
      <c r="H3364" s="206">
        <f t="shared" si="168"/>
        <v>0</v>
      </c>
      <c r="I3364" s="72">
        <f t="shared" si="169"/>
        <v>0</v>
      </c>
      <c r="J3364" s="73" t="s">
        <v>838</v>
      </c>
      <c r="K3364" s="50"/>
      <c r="L3364" s="50" t="s">
        <v>849</v>
      </c>
      <c r="M3364" s="271"/>
      <c r="N3364" s="269"/>
      <c r="O3364" s="269"/>
      <c r="P3364" s="269"/>
      <c r="Q3364" s="269"/>
      <c r="R3364" s="271"/>
    </row>
    <row r="3365" spans="1:18" ht="60" customHeight="1" outlineLevel="2" x14ac:dyDescent="0.25">
      <c r="A3365" s="203">
        <v>557</v>
      </c>
      <c r="B3365" s="209" t="s">
        <v>280</v>
      </c>
      <c r="C3365" s="73" t="s">
        <v>184</v>
      </c>
      <c r="D3365" s="205">
        <v>20</v>
      </c>
      <c r="E3365" s="53" t="s">
        <v>4234</v>
      </c>
      <c r="F3365" s="206">
        <v>519940</v>
      </c>
      <c r="G3365" s="206">
        <f t="shared" si="167"/>
        <v>519940</v>
      </c>
      <c r="H3365" s="206">
        <f t="shared" si="168"/>
        <v>0</v>
      </c>
      <c r="I3365" s="72">
        <f t="shared" si="169"/>
        <v>0</v>
      </c>
      <c r="J3365" s="73" t="s">
        <v>838</v>
      </c>
      <c r="K3365" s="50"/>
      <c r="L3365" s="50" t="s">
        <v>849</v>
      </c>
      <c r="M3365" s="271"/>
      <c r="N3365" s="269"/>
      <c r="O3365" s="269"/>
      <c r="P3365" s="269"/>
      <c r="Q3365" s="269"/>
      <c r="R3365" s="271"/>
    </row>
    <row r="3366" spans="1:18" ht="60" customHeight="1" outlineLevel="2" x14ac:dyDescent="0.25">
      <c r="A3366" s="203">
        <v>558</v>
      </c>
      <c r="B3366" s="209" t="s">
        <v>279</v>
      </c>
      <c r="C3366" s="73" t="s">
        <v>184</v>
      </c>
      <c r="D3366" s="205">
        <v>4</v>
      </c>
      <c r="E3366" s="53" t="s">
        <v>4234</v>
      </c>
      <c r="F3366" s="206">
        <v>93376</v>
      </c>
      <c r="G3366" s="206">
        <f t="shared" si="167"/>
        <v>93376</v>
      </c>
      <c r="H3366" s="206">
        <f t="shared" si="168"/>
        <v>0</v>
      </c>
      <c r="I3366" s="72">
        <f t="shared" si="169"/>
        <v>0</v>
      </c>
      <c r="J3366" s="73" t="s">
        <v>838</v>
      </c>
      <c r="K3366" s="50"/>
      <c r="L3366" s="50" t="s">
        <v>849</v>
      </c>
      <c r="M3366" s="271"/>
      <c r="N3366" s="269"/>
      <c r="O3366" s="269"/>
      <c r="P3366" s="269"/>
      <c r="Q3366" s="269"/>
      <c r="R3366" s="271"/>
    </row>
    <row r="3367" spans="1:18" ht="60" customHeight="1" outlineLevel="2" x14ac:dyDescent="0.25">
      <c r="A3367" s="203">
        <v>559</v>
      </c>
      <c r="B3367" s="209" t="s">
        <v>278</v>
      </c>
      <c r="C3367" s="73" t="s">
        <v>184</v>
      </c>
      <c r="D3367" s="205">
        <v>18</v>
      </c>
      <c r="E3367" s="53" t="s">
        <v>4234</v>
      </c>
      <c r="F3367" s="206">
        <v>467946</v>
      </c>
      <c r="G3367" s="206">
        <f t="shared" si="167"/>
        <v>467946</v>
      </c>
      <c r="H3367" s="206">
        <f t="shared" si="168"/>
        <v>0</v>
      </c>
      <c r="I3367" s="72">
        <f t="shared" si="169"/>
        <v>0</v>
      </c>
      <c r="J3367" s="73" t="s">
        <v>838</v>
      </c>
      <c r="K3367" s="50"/>
      <c r="L3367" s="50" t="s">
        <v>849</v>
      </c>
      <c r="M3367" s="271"/>
      <c r="N3367" s="269"/>
      <c r="O3367" s="269"/>
      <c r="P3367" s="269"/>
      <c r="Q3367" s="269"/>
      <c r="R3367" s="271"/>
    </row>
    <row r="3368" spans="1:18" ht="60" customHeight="1" outlineLevel="2" x14ac:dyDescent="0.25">
      <c r="A3368" s="203">
        <v>560</v>
      </c>
      <c r="B3368" s="209" t="s">
        <v>277</v>
      </c>
      <c r="C3368" s="73" t="s">
        <v>184</v>
      </c>
      <c r="D3368" s="205">
        <v>10</v>
      </c>
      <c r="E3368" s="53" t="s">
        <v>4234</v>
      </c>
      <c r="F3368" s="206">
        <v>238750</v>
      </c>
      <c r="G3368" s="206">
        <f t="shared" si="167"/>
        <v>238750</v>
      </c>
      <c r="H3368" s="206">
        <f t="shared" si="168"/>
        <v>0</v>
      </c>
      <c r="I3368" s="72">
        <f t="shared" si="169"/>
        <v>0</v>
      </c>
      <c r="J3368" s="73" t="s">
        <v>838</v>
      </c>
      <c r="K3368" s="50"/>
      <c r="L3368" s="50" t="s">
        <v>849</v>
      </c>
      <c r="M3368" s="271"/>
      <c r="N3368" s="269"/>
      <c r="O3368" s="269"/>
      <c r="P3368" s="269"/>
      <c r="Q3368" s="269"/>
      <c r="R3368" s="271"/>
    </row>
    <row r="3369" spans="1:18" ht="60" customHeight="1" outlineLevel="2" x14ac:dyDescent="0.25">
      <c r="A3369" s="203">
        <v>561</v>
      </c>
      <c r="B3369" s="209" t="s">
        <v>276</v>
      </c>
      <c r="C3369" s="73" t="s">
        <v>184</v>
      </c>
      <c r="D3369" s="205">
        <v>3</v>
      </c>
      <c r="E3369" s="53" t="s">
        <v>4234</v>
      </c>
      <c r="F3369" s="206">
        <v>68442</v>
      </c>
      <c r="G3369" s="206">
        <f t="shared" si="167"/>
        <v>68442</v>
      </c>
      <c r="H3369" s="206">
        <f t="shared" si="168"/>
        <v>0</v>
      </c>
      <c r="I3369" s="72">
        <f t="shared" si="169"/>
        <v>0</v>
      </c>
      <c r="J3369" s="73" t="s">
        <v>838</v>
      </c>
      <c r="K3369" s="50"/>
      <c r="L3369" s="50" t="s">
        <v>849</v>
      </c>
      <c r="M3369" s="271"/>
      <c r="N3369" s="269"/>
      <c r="O3369" s="269"/>
      <c r="P3369" s="269"/>
      <c r="Q3369" s="269"/>
      <c r="R3369" s="271"/>
    </row>
    <row r="3370" spans="1:18" ht="60" customHeight="1" outlineLevel="2" x14ac:dyDescent="0.25">
      <c r="A3370" s="203">
        <v>562</v>
      </c>
      <c r="B3370" s="209" t="s">
        <v>275</v>
      </c>
      <c r="C3370" s="73" t="s">
        <v>184</v>
      </c>
      <c r="D3370" s="205">
        <v>2</v>
      </c>
      <c r="E3370" s="53" t="s">
        <v>4234</v>
      </c>
      <c r="F3370" s="206">
        <v>44566</v>
      </c>
      <c r="G3370" s="206">
        <f t="shared" si="167"/>
        <v>44566</v>
      </c>
      <c r="H3370" s="206">
        <f t="shared" si="168"/>
        <v>0</v>
      </c>
      <c r="I3370" s="72">
        <f t="shared" si="169"/>
        <v>0</v>
      </c>
      <c r="J3370" s="73" t="s">
        <v>838</v>
      </c>
      <c r="K3370" s="50"/>
      <c r="L3370" s="50" t="s">
        <v>849</v>
      </c>
      <c r="M3370" s="271"/>
      <c r="N3370" s="269"/>
      <c r="O3370" s="269"/>
      <c r="P3370" s="269"/>
      <c r="Q3370" s="269"/>
      <c r="R3370" s="271"/>
    </row>
    <row r="3371" spans="1:18" ht="60" customHeight="1" outlineLevel="2" x14ac:dyDescent="0.25">
      <c r="A3371" s="203">
        <v>563</v>
      </c>
      <c r="B3371" s="209" t="s">
        <v>274</v>
      </c>
      <c r="C3371" s="73" t="s">
        <v>184</v>
      </c>
      <c r="D3371" s="205">
        <v>2</v>
      </c>
      <c r="E3371" s="53" t="s">
        <v>4234</v>
      </c>
      <c r="F3371" s="206">
        <v>44566</v>
      </c>
      <c r="G3371" s="206">
        <f t="shared" si="167"/>
        <v>44566</v>
      </c>
      <c r="H3371" s="206">
        <f t="shared" si="168"/>
        <v>0</v>
      </c>
      <c r="I3371" s="72">
        <f t="shared" si="169"/>
        <v>0</v>
      </c>
      <c r="J3371" s="73" t="s">
        <v>838</v>
      </c>
      <c r="K3371" s="50"/>
      <c r="L3371" s="50" t="s">
        <v>849</v>
      </c>
      <c r="M3371" s="271"/>
      <c r="N3371" s="269"/>
      <c r="O3371" s="269"/>
      <c r="P3371" s="269"/>
      <c r="Q3371" s="269"/>
      <c r="R3371" s="271"/>
    </row>
    <row r="3372" spans="1:18" ht="60" customHeight="1" outlineLevel="2" x14ac:dyDescent="0.25">
      <c r="A3372" s="203">
        <v>564</v>
      </c>
      <c r="B3372" s="209" t="s">
        <v>273</v>
      </c>
      <c r="C3372" s="73" t="s">
        <v>184</v>
      </c>
      <c r="D3372" s="205">
        <v>7</v>
      </c>
      <c r="E3372" s="53" t="s">
        <v>4234</v>
      </c>
      <c r="F3372" s="206">
        <v>259966</v>
      </c>
      <c r="G3372" s="206">
        <f t="shared" si="167"/>
        <v>259966</v>
      </c>
      <c r="H3372" s="206">
        <f t="shared" si="168"/>
        <v>0</v>
      </c>
      <c r="I3372" s="72">
        <f t="shared" si="169"/>
        <v>0</v>
      </c>
      <c r="J3372" s="73" t="s">
        <v>838</v>
      </c>
      <c r="K3372" s="50"/>
      <c r="L3372" s="50" t="s">
        <v>849</v>
      </c>
      <c r="M3372" s="271"/>
      <c r="N3372" s="269"/>
      <c r="O3372" s="269"/>
      <c r="P3372" s="269"/>
      <c r="Q3372" s="269"/>
      <c r="R3372" s="271"/>
    </row>
    <row r="3373" spans="1:18" ht="60" customHeight="1" outlineLevel="2" x14ac:dyDescent="0.25">
      <c r="A3373" s="203">
        <v>565</v>
      </c>
      <c r="B3373" s="209" t="s">
        <v>272</v>
      </c>
      <c r="C3373" s="73" t="s">
        <v>184</v>
      </c>
      <c r="D3373" s="205">
        <v>5</v>
      </c>
      <c r="E3373" s="53" t="s">
        <v>4234</v>
      </c>
      <c r="F3373" s="206">
        <v>185690</v>
      </c>
      <c r="G3373" s="206">
        <f t="shared" si="167"/>
        <v>185690</v>
      </c>
      <c r="H3373" s="206">
        <f t="shared" si="168"/>
        <v>0</v>
      </c>
      <c r="I3373" s="72">
        <f t="shared" si="169"/>
        <v>0</v>
      </c>
      <c r="J3373" s="73" t="s">
        <v>838</v>
      </c>
      <c r="K3373" s="50"/>
      <c r="L3373" s="50" t="s">
        <v>849</v>
      </c>
      <c r="M3373" s="271"/>
      <c r="N3373" s="269"/>
      <c r="O3373" s="269"/>
      <c r="P3373" s="269"/>
      <c r="Q3373" s="269"/>
      <c r="R3373" s="271"/>
    </row>
    <row r="3374" spans="1:18" ht="60" customHeight="1" outlineLevel="2" x14ac:dyDescent="0.25">
      <c r="A3374" s="203">
        <v>566</v>
      </c>
      <c r="B3374" s="209" t="s">
        <v>271</v>
      </c>
      <c r="C3374" s="73" t="s">
        <v>184</v>
      </c>
      <c r="D3374" s="205">
        <v>2</v>
      </c>
      <c r="E3374" s="53" t="s">
        <v>4234</v>
      </c>
      <c r="F3374" s="206">
        <v>44566</v>
      </c>
      <c r="G3374" s="206">
        <f t="shared" si="167"/>
        <v>44566</v>
      </c>
      <c r="H3374" s="206">
        <f t="shared" si="168"/>
        <v>0</v>
      </c>
      <c r="I3374" s="72">
        <f t="shared" si="169"/>
        <v>0</v>
      </c>
      <c r="J3374" s="73" t="s">
        <v>838</v>
      </c>
      <c r="K3374" s="50"/>
      <c r="L3374" s="50" t="s">
        <v>849</v>
      </c>
      <c r="M3374" s="271"/>
      <c r="N3374" s="269"/>
      <c r="O3374" s="269"/>
      <c r="P3374" s="269"/>
      <c r="Q3374" s="269"/>
      <c r="R3374" s="271"/>
    </row>
    <row r="3375" spans="1:18" ht="60" customHeight="1" outlineLevel="2" x14ac:dyDescent="0.25">
      <c r="A3375" s="203">
        <v>567</v>
      </c>
      <c r="B3375" s="209" t="s">
        <v>270</v>
      </c>
      <c r="C3375" s="73" t="s">
        <v>184</v>
      </c>
      <c r="D3375" s="205">
        <v>15</v>
      </c>
      <c r="E3375" s="53" t="s">
        <v>4234</v>
      </c>
      <c r="F3375" s="206">
        <v>413835</v>
      </c>
      <c r="G3375" s="206">
        <f t="shared" si="167"/>
        <v>413835</v>
      </c>
      <c r="H3375" s="206">
        <f t="shared" si="168"/>
        <v>0</v>
      </c>
      <c r="I3375" s="72">
        <f t="shared" si="169"/>
        <v>0</v>
      </c>
      <c r="J3375" s="73" t="s">
        <v>838</v>
      </c>
      <c r="K3375" s="50"/>
      <c r="L3375" s="50" t="s">
        <v>849</v>
      </c>
      <c r="M3375" s="271"/>
      <c r="N3375" s="269"/>
      <c r="O3375" s="269"/>
      <c r="P3375" s="269"/>
      <c r="Q3375" s="269"/>
      <c r="R3375" s="271"/>
    </row>
    <row r="3376" spans="1:18" ht="60" customHeight="1" outlineLevel="2" x14ac:dyDescent="0.25">
      <c r="A3376" s="203">
        <v>568</v>
      </c>
      <c r="B3376" s="209" t="s">
        <v>269</v>
      </c>
      <c r="C3376" s="73" t="s">
        <v>184</v>
      </c>
      <c r="D3376" s="205">
        <v>10</v>
      </c>
      <c r="E3376" s="53" t="s">
        <v>4234</v>
      </c>
      <c r="F3376" s="206">
        <v>259970</v>
      </c>
      <c r="G3376" s="206">
        <f t="shared" si="167"/>
        <v>259970</v>
      </c>
      <c r="H3376" s="206">
        <f t="shared" si="168"/>
        <v>0</v>
      </c>
      <c r="I3376" s="72">
        <f t="shared" si="169"/>
        <v>0</v>
      </c>
      <c r="J3376" s="73" t="s">
        <v>838</v>
      </c>
      <c r="K3376" s="50"/>
      <c r="L3376" s="50" t="s">
        <v>849</v>
      </c>
      <c r="M3376" s="271"/>
      <c r="N3376" s="269"/>
      <c r="O3376" s="269"/>
      <c r="P3376" s="269"/>
      <c r="Q3376" s="269"/>
      <c r="R3376" s="271"/>
    </row>
    <row r="3377" spans="1:18" ht="60" customHeight="1" outlineLevel="2" x14ac:dyDescent="0.25">
      <c r="A3377" s="203">
        <v>569</v>
      </c>
      <c r="B3377" s="209" t="s">
        <v>268</v>
      </c>
      <c r="C3377" s="73" t="s">
        <v>184</v>
      </c>
      <c r="D3377" s="205">
        <v>1</v>
      </c>
      <c r="E3377" s="53" t="s">
        <v>4234</v>
      </c>
      <c r="F3377" s="206">
        <v>37669</v>
      </c>
      <c r="G3377" s="206">
        <f t="shared" si="167"/>
        <v>37669</v>
      </c>
      <c r="H3377" s="206">
        <f t="shared" si="168"/>
        <v>0</v>
      </c>
      <c r="I3377" s="72">
        <f t="shared" si="169"/>
        <v>0</v>
      </c>
      <c r="J3377" s="73" t="s">
        <v>838</v>
      </c>
      <c r="K3377" s="50"/>
      <c r="L3377" s="50" t="s">
        <v>849</v>
      </c>
      <c r="M3377" s="271"/>
      <c r="N3377" s="269"/>
      <c r="O3377" s="269"/>
      <c r="P3377" s="269"/>
      <c r="Q3377" s="269"/>
      <c r="R3377" s="271"/>
    </row>
    <row r="3378" spans="1:18" ht="60" customHeight="1" outlineLevel="2" x14ac:dyDescent="0.25">
      <c r="A3378" s="203">
        <v>570</v>
      </c>
      <c r="B3378" s="209" t="s">
        <v>267</v>
      </c>
      <c r="C3378" s="73" t="s">
        <v>184</v>
      </c>
      <c r="D3378" s="205">
        <v>10</v>
      </c>
      <c r="E3378" s="53" t="s">
        <v>4234</v>
      </c>
      <c r="F3378" s="206">
        <v>222830</v>
      </c>
      <c r="G3378" s="206">
        <f t="shared" si="167"/>
        <v>222830</v>
      </c>
      <c r="H3378" s="206">
        <f t="shared" si="168"/>
        <v>0</v>
      </c>
      <c r="I3378" s="72">
        <f t="shared" si="169"/>
        <v>0</v>
      </c>
      <c r="J3378" s="73" t="s">
        <v>838</v>
      </c>
      <c r="K3378" s="50"/>
      <c r="L3378" s="50" t="s">
        <v>849</v>
      </c>
      <c r="M3378" s="271"/>
      <c r="N3378" s="269"/>
      <c r="O3378" s="269"/>
      <c r="P3378" s="269"/>
      <c r="Q3378" s="269"/>
      <c r="R3378" s="271"/>
    </row>
    <row r="3379" spans="1:18" ht="60" customHeight="1" outlineLevel="2" x14ac:dyDescent="0.25">
      <c r="A3379" s="203">
        <v>571</v>
      </c>
      <c r="B3379" s="209" t="s">
        <v>266</v>
      </c>
      <c r="C3379" s="73" t="s">
        <v>184</v>
      </c>
      <c r="D3379" s="205">
        <v>18</v>
      </c>
      <c r="E3379" s="53" t="s">
        <v>4234</v>
      </c>
      <c r="F3379" s="206">
        <v>467946</v>
      </c>
      <c r="G3379" s="206">
        <f t="shared" si="167"/>
        <v>467946</v>
      </c>
      <c r="H3379" s="206">
        <f t="shared" si="168"/>
        <v>0</v>
      </c>
      <c r="I3379" s="72">
        <f t="shared" si="169"/>
        <v>0</v>
      </c>
      <c r="J3379" s="73" t="s">
        <v>838</v>
      </c>
      <c r="K3379" s="50"/>
      <c r="L3379" s="50" t="s">
        <v>849</v>
      </c>
      <c r="M3379" s="271"/>
      <c r="N3379" s="269"/>
      <c r="O3379" s="269"/>
      <c r="P3379" s="269"/>
      <c r="Q3379" s="269"/>
      <c r="R3379" s="271"/>
    </row>
    <row r="3380" spans="1:18" ht="60" customHeight="1" outlineLevel="2" x14ac:dyDescent="0.25">
      <c r="A3380" s="203">
        <v>572</v>
      </c>
      <c r="B3380" s="209" t="s">
        <v>265</v>
      </c>
      <c r="C3380" s="73" t="s">
        <v>184</v>
      </c>
      <c r="D3380" s="205">
        <v>5</v>
      </c>
      <c r="E3380" s="53" t="s">
        <v>4234</v>
      </c>
      <c r="F3380" s="206">
        <v>116720</v>
      </c>
      <c r="G3380" s="206">
        <f t="shared" si="167"/>
        <v>116720</v>
      </c>
      <c r="H3380" s="206">
        <f t="shared" si="168"/>
        <v>0</v>
      </c>
      <c r="I3380" s="72">
        <f t="shared" si="169"/>
        <v>0</v>
      </c>
      <c r="J3380" s="73" t="s">
        <v>838</v>
      </c>
      <c r="K3380" s="50"/>
      <c r="L3380" s="50" t="s">
        <v>849</v>
      </c>
      <c r="M3380" s="271"/>
      <c r="N3380" s="269"/>
      <c r="O3380" s="269"/>
      <c r="P3380" s="269"/>
      <c r="Q3380" s="269"/>
      <c r="R3380" s="271"/>
    </row>
    <row r="3381" spans="1:18" ht="60" customHeight="1" outlineLevel="2" x14ac:dyDescent="0.25">
      <c r="A3381" s="203">
        <v>573</v>
      </c>
      <c r="B3381" s="209" t="s">
        <v>264</v>
      </c>
      <c r="C3381" s="73" t="s">
        <v>184</v>
      </c>
      <c r="D3381" s="205">
        <v>12</v>
      </c>
      <c r="E3381" s="53" t="s">
        <v>4234</v>
      </c>
      <c r="F3381" s="206">
        <v>337428</v>
      </c>
      <c r="G3381" s="206">
        <f t="shared" si="167"/>
        <v>337428</v>
      </c>
      <c r="H3381" s="206">
        <f t="shared" si="168"/>
        <v>0</v>
      </c>
      <c r="I3381" s="72">
        <f t="shared" si="169"/>
        <v>0</v>
      </c>
      <c r="J3381" s="73" t="s">
        <v>838</v>
      </c>
      <c r="K3381" s="50"/>
      <c r="L3381" s="50" t="s">
        <v>849</v>
      </c>
      <c r="M3381" s="271"/>
      <c r="N3381" s="269"/>
      <c r="O3381" s="269"/>
      <c r="P3381" s="269"/>
      <c r="Q3381" s="269"/>
      <c r="R3381" s="271"/>
    </row>
    <row r="3382" spans="1:18" ht="60" customHeight="1" outlineLevel="2" x14ac:dyDescent="0.25">
      <c r="A3382" s="203">
        <v>574</v>
      </c>
      <c r="B3382" s="209" t="s">
        <v>263</v>
      </c>
      <c r="C3382" s="73" t="s">
        <v>184</v>
      </c>
      <c r="D3382" s="205">
        <v>1</v>
      </c>
      <c r="E3382" s="53" t="s">
        <v>4234</v>
      </c>
      <c r="F3382" s="206">
        <v>26527</v>
      </c>
      <c r="G3382" s="206">
        <f t="shared" si="167"/>
        <v>26527</v>
      </c>
      <c r="H3382" s="206">
        <f t="shared" si="168"/>
        <v>0</v>
      </c>
      <c r="I3382" s="72">
        <f t="shared" si="169"/>
        <v>0</v>
      </c>
      <c r="J3382" s="73" t="s">
        <v>838</v>
      </c>
      <c r="K3382" s="50"/>
      <c r="L3382" s="50" t="s">
        <v>849</v>
      </c>
      <c r="M3382" s="271"/>
      <c r="N3382" s="269"/>
      <c r="O3382" s="269"/>
      <c r="P3382" s="269"/>
      <c r="Q3382" s="269"/>
      <c r="R3382" s="271"/>
    </row>
    <row r="3383" spans="1:18" ht="60" customHeight="1" outlineLevel="2" x14ac:dyDescent="0.25">
      <c r="A3383" s="203">
        <v>575</v>
      </c>
      <c r="B3383" s="209" t="s">
        <v>262</v>
      </c>
      <c r="C3383" s="73" t="s">
        <v>184</v>
      </c>
      <c r="D3383" s="205">
        <v>20</v>
      </c>
      <c r="E3383" s="53" t="s">
        <v>4234</v>
      </c>
      <c r="F3383" s="206">
        <v>466880</v>
      </c>
      <c r="G3383" s="206">
        <f t="shared" si="167"/>
        <v>466880</v>
      </c>
      <c r="H3383" s="206">
        <f t="shared" si="168"/>
        <v>0</v>
      </c>
      <c r="I3383" s="72">
        <f t="shared" si="169"/>
        <v>0</v>
      </c>
      <c r="J3383" s="73" t="s">
        <v>838</v>
      </c>
      <c r="K3383" s="50"/>
      <c r="L3383" s="50" t="s">
        <v>849</v>
      </c>
      <c r="M3383" s="271"/>
      <c r="N3383" s="269"/>
      <c r="O3383" s="269"/>
      <c r="P3383" s="269"/>
      <c r="Q3383" s="269"/>
      <c r="R3383" s="271"/>
    </row>
    <row r="3384" spans="1:18" ht="60" customHeight="1" outlineLevel="2" x14ac:dyDescent="0.25">
      <c r="A3384" s="203">
        <v>576</v>
      </c>
      <c r="B3384" s="209" t="s">
        <v>261</v>
      </c>
      <c r="C3384" s="73" t="s">
        <v>184</v>
      </c>
      <c r="D3384" s="205">
        <v>2</v>
      </c>
      <c r="E3384" s="53" t="s">
        <v>4234</v>
      </c>
      <c r="F3384" s="206">
        <v>53054</v>
      </c>
      <c r="G3384" s="206">
        <f t="shared" si="167"/>
        <v>53054</v>
      </c>
      <c r="H3384" s="206">
        <f t="shared" si="168"/>
        <v>0</v>
      </c>
      <c r="I3384" s="72">
        <f t="shared" si="169"/>
        <v>0</v>
      </c>
      <c r="J3384" s="73" t="s">
        <v>838</v>
      </c>
      <c r="K3384" s="50"/>
      <c r="L3384" s="50" t="s">
        <v>849</v>
      </c>
      <c r="M3384" s="271"/>
      <c r="N3384" s="269"/>
      <c r="O3384" s="269"/>
      <c r="P3384" s="269"/>
      <c r="Q3384" s="269"/>
      <c r="R3384" s="271"/>
    </row>
    <row r="3385" spans="1:18" ht="60" customHeight="1" outlineLevel="2" x14ac:dyDescent="0.25">
      <c r="A3385" s="203">
        <v>577</v>
      </c>
      <c r="B3385" s="209" t="s">
        <v>260</v>
      </c>
      <c r="C3385" s="73" t="s">
        <v>184</v>
      </c>
      <c r="D3385" s="205">
        <v>8</v>
      </c>
      <c r="E3385" s="53" t="s">
        <v>4234</v>
      </c>
      <c r="F3385" s="206">
        <v>207976</v>
      </c>
      <c r="G3385" s="206">
        <f t="shared" si="167"/>
        <v>207976</v>
      </c>
      <c r="H3385" s="206">
        <f t="shared" si="168"/>
        <v>0</v>
      </c>
      <c r="I3385" s="72">
        <f t="shared" si="169"/>
        <v>0</v>
      </c>
      <c r="J3385" s="73" t="s">
        <v>838</v>
      </c>
      <c r="K3385" s="50"/>
      <c r="L3385" s="50" t="s">
        <v>849</v>
      </c>
      <c r="M3385" s="271"/>
      <c r="N3385" s="269"/>
      <c r="O3385" s="269"/>
      <c r="P3385" s="269"/>
      <c r="Q3385" s="269"/>
      <c r="R3385" s="271"/>
    </row>
    <row r="3386" spans="1:18" ht="60" customHeight="1" outlineLevel="2" x14ac:dyDescent="0.25">
      <c r="A3386" s="203">
        <v>578</v>
      </c>
      <c r="B3386" s="209" t="s">
        <v>259</v>
      </c>
      <c r="C3386" s="73" t="s">
        <v>184</v>
      </c>
      <c r="D3386" s="205">
        <v>4</v>
      </c>
      <c r="E3386" s="53" t="s">
        <v>4234</v>
      </c>
      <c r="F3386" s="206">
        <v>106108</v>
      </c>
      <c r="G3386" s="206">
        <f t="shared" ref="G3386:G3449" si="170">F3386</f>
        <v>106108</v>
      </c>
      <c r="H3386" s="206">
        <f t="shared" ref="H3386:H3449" si="171">F3386-G3386</f>
        <v>0</v>
      </c>
      <c r="I3386" s="72">
        <f t="shared" ref="I3386:I3449" si="172">H3386/G3386</f>
        <v>0</v>
      </c>
      <c r="J3386" s="73" t="s">
        <v>838</v>
      </c>
      <c r="K3386" s="50"/>
      <c r="L3386" s="50" t="s">
        <v>849</v>
      </c>
      <c r="M3386" s="271"/>
      <c r="N3386" s="269"/>
      <c r="O3386" s="269"/>
      <c r="P3386" s="269"/>
      <c r="Q3386" s="269"/>
      <c r="R3386" s="271"/>
    </row>
    <row r="3387" spans="1:18" ht="60" customHeight="1" outlineLevel="2" x14ac:dyDescent="0.25">
      <c r="A3387" s="203">
        <v>579</v>
      </c>
      <c r="B3387" s="209" t="s">
        <v>258</v>
      </c>
      <c r="C3387" s="73" t="s">
        <v>184</v>
      </c>
      <c r="D3387" s="205">
        <v>5</v>
      </c>
      <c r="E3387" s="53" t="s">
        <v>4234</v>
      </c>
      <c r="F3387" s="206">
        <v>132635</v>
      </c>
      <c r="G3387" s="206">
        <f t="shared" si="170"/>
        <v>132635</v>
      </c>
      <c r="H3387" s="206">
        <f t="shared" si="171"/>
        <v>0</v>
      </c>
      <c r="I3387" s="72">
        <f t="shared" si="172"/>
        <v>0</v>
      </c>
      <c r="J3387" s="73" t="s">
        <v>838</v>
      </c>
      <c r="K3387" s="50"/>
      <c r="L3387" s="50" t="s">
        <v>849</v>
      </c>
      <c r="M3387" s="271"/>
      <c r="N3387" s="269"/>
      <c r="O3387" s="269"/>
      <c r="P3387" s="269"/>
      <c r="Q3387" s="269"/>
      <c r="R3387" s="271"/>
    </row>
    <row r="3388" spans="1:18" ht="60" customHeight="1" outlineLevel="2" x14ac:dyDescent="0.25">
      <c r="A3388" s="203">
        <v>580</v>
      </c>
      <c r="B3388" s="209" t="s">
        <v>257</v>
      </c>
      <c r="C3388" s="73" t="s">
        <v>184</v>
      </c>
      <c r="D3388" s="205">
        <v>12</v>
      </c>
      <c r="E3388" s="53" t="s">
        <v>4234</v>
      </c>
      <c r="F3388" s="206">
        <v>311964</v>
      </c>
      <c r="G3388" s="206">
        <f t="shared" si="170"/>
        <v>311964</v>
      </c>
      <c r="H3388" s="206">
        <f t="shared" si="171"/>
        <v>0</v>
      </c>
      <c r="I3388" s="72">
        <f t="shared" si="172"/>
        <v>0</v>
      </c>
      <c r="J3388" s="73" t="s">
        <v>838</v>
      </c>
      <c r="K3388" s="50"/>
      <c r="L3388" s="50" t="s">
        <v>849</v>
      </c>
      <c r="M3388" s="271"/>
      <c r="N3388" s="269"/>
      <c r="O3388" s="269"/>
      <c r="P3388" s="269"/>
      <c r="Q3388" s="269"/>
      <c r="R3388" s="271"/>
    </row>
    <row r="3389" spans="1:18" ht="60" customHeight="1" outlineLevel="2" x14ac:dyDescent="0.25">
      <c r="A3389" s="203">
        <v>581</v>
      </c>
      <c r="B3389" s="209" t="s">
        <v>256</v>
      </c>
      <c r="C3389" s="73" t="s">
        <v>184</v>
      </c>
      <c r="D3389" s="205">
        <v>1</v>
      </c>
      <c r="E3389" s="53" t="s">
        <v>4234</v>
      </c>
      <c r="F3389" s="206">
        <v>23875</v>
      </c>
      <c r="G3389" s="206">
        <f t="shared" si="170"/>
        <v>23875</v>
      </c>
      <c r="H3389" s="206">
        <f t="shared" si="171"/>
        <v>0</v>
      </c>
      <c r="I3389" s="72">
        <f t="shared" si="172"/>
        <v>0</v>
      </c>
      <c r="J3389" s="73" t="s">
        <v>838</v>
      </c>
      <c r="K3389" s="50"/>
      <c r="L3389" s="50" t="s">
        <v>849</v>
      </c>
      <c r="M3389" s="271"/>
      <c r="N3389" s="269"/>
      <c r="O3389" s="269"/>
      <c r="P3389" s="269"/>
      <c r="Q3389" s="269"/>
      <c r="R3389" s="271"/>
    </row>
    <row r="3390" spans="1:18" ht="60" customHeight="1" outlineLevel="2" x14ac:dyDescent="0.25">
      <c r="A3390" s="203">
        <v>582</v>
      </c>
      <c r="B3390" s="209" t="s">
        <v>255</v>
      </c>
      <c r="C3390" s="73" t="s">
        <v>184</v>
      </c>
      <c r="D3390" s="205">
        <v>15</v>
      </c>
      <c r="E3390" s="53" t="s">
        <v>4234</v>
      </c>
      <c r="F3390" s="206">
        <v>389955</v>
      </c>
      <c r="G3390" s="206">
        <f t="shared" si="170"/>
        <v>389955</v>
      </c>
      <c r="H3390" s="206">
        <f t="shared" si="171"/>
        <v>0</v>
      </c>
      <c r="I3390" s="72">
        <f t="shared" si="172"/>
        <v>0</v>
      </c>
      <c r="J3390" s="73" t="s">
        <v>838</v>
      </c>
      <c r="K3390" s="50"/>
      <c r="L3390" s="50" t="s">
        <v>849</v>
      </c>
      <c r="M3390" s="271"/>
      <c r="N3390" s="269"/>
      <c r="O3390" s="269"/>
      <c r="P3390" s="269"/>
      <c r="Q3390" s="269"/>
      <c r="R3390" s="271"/>
    </row>
    <row r="3391" spans="1:18" ht="60" customHeight="1" outlineLevel="2" x14ac:dyDescent="0.25">
      <c r="A3391" s="203">
        <v>583</v>
      </c>
      <c r="B3391" s="209" t="s">
        <v>254</v>
      </c>
      <c r="C3391" s="73" t="s">
        <v>184</v>
      </c>
      <c r="D3391" s="205">
        <v>10</v>
      </c>
      <c r="E3391" s="53" t="s">
        <v>4234</v>
      </c>
      <c r="F3391" s="206">
        <v>254660</v>
      </c>
      <c r="G3391" s="206">
        <f t="shared" si="170"/>
        <v>254660</v>
      </c>
      <c r="H3391" s="206">
        <f t="shared" si="171"/>
        <v>0</v>
      </c>
      <c r="I3391" s="72">
        <f t="shared" si="172"/>
        <v>0</v>
      </c>
      <c r="J3391" s="73" t="s">
        <v>838</v>
      </c>
      <c r="K3391" s="50"/>
      <c r="L3391" s="50" t="s">
        <v>849</v>
      </c>
      <c r="M3391" s="271"/>
      <c r="N3391" s="269"/>
      <c r="O3391" s="269"/>
      <c r="P3391" s="269"/>
      <c r="Q3391" s="269"/>
      <c r="R3391" s="271"/>
    </row>
    <row r="3392" spans="1:18" ht="60" customHeight="1" outlineLevel="2" x14ac:dyDescent="0.25">
      <c r="A3392" s="203">
        <v>584</v>
      </c>
      <c r="B3392" s="209" t="s">
        <v>253</v>
      </c>
      <c r="C3392" s="73" t="s">
        <v>184</v>
      </c>
      <c r="D3392" s="205">
        <v>15</v>
      </c>
      <c r="E3392" s="53" t="s">
        <v>4234</v>
      </c>
      <c r="F3392" s="206">
        <v>389955</v>
      </c>
      <c r="G3392" s="206">
        <f t="shared" si="170"/>
        <v>389955</v>
      </c>
      <c r="H3392" s="206">
        <f t="shared" si="171"/>
        <v>0</v>
      </c>
      <c r="I3392" s="72">
        <f t="shared" si="172"/>
        <v>0</v>
      </c>
      <c r="J3392" s="73" t="s">
        <v>838</v>
      </c>
      <c r="K3392" s="50"/>
      <c r="L3392" s="50" t="s">
        <v>849</v>
      </c>
      <c r="M3392" s="271"/>
      <c r="N3392" s="269"/>
      <c r="O3392" s="269"/>
      <c r="P3392" s="269"/>
      <c r="Q3392" s="269"/>
      <c r="R3392" s="271"/>
    </row>
    <row r="3393" spans="1:18" ht="60" customHeight="1" outlineLevel="2" x14ac:dyDescent="0.25">
      <c r="A3393" s="203">
        <v>585</v>
      </c>
      <c r="B3393" s="209" t="s">
        <v>252</v>
      </c>
      <c r="C3393" s="73" t="s">
        <v>184</v>
      </c>
      <c r="D3393" s="205">
        <v>10</v>
      </c>
      <c r="E3393" s="53" t="s">
        <v>4234</v>
      </c>
      <c r="F3393" s="206">
        <v>259970</v>
      </c>
      <c r="G3393" s="206">
        <f t="shared" si="170"/>
        <v>259970</v>
      </c>
      <c r="H3393" s="206">
        <f t="shared" si="171"/>
        <v>0</v>
      </c>
      <c r="I3393" s="72">
        <f t="shared" si="172"/>
        <v>0</v>
      </c>
      <c r="J3393" s="73" t="s">
        <v>838</v>
      </c>
      <c r="K3393" s="50"/>
      <c r="L3393" s="50" t="s">
        <v>849</v>
      </c>
      <c r="M3393" s="271"/>
      <c r="N3393" s="269"/>
      <c r="O3393" s="269"/>
      <c r="P3393" s="269"/>
      <c r="Q3393" s="269"/>
      <c r="R3393" s="271"/>
    </row>
    <row r="3394" spans="1:18" ht="60" customHeight="1" outlineLevel="2" x14ac:dyDescent="0.25">
      <c r="A3394" s="203">
        <v>586</v>
      </c>
      <c r="B3394" s="209" t="s">
        <v>251</v>
      </c>
      <c r="C3394" s="73" t="s">
        <v>184</v>
      </c>
      <c r="D3394" s="205">
        <v>1</v>
      </c>
      <c r="E3394" s="53" t="s">
        <v>4234</v>
      </c>
      <c r="F3394" s="206">
        <v>25466</v>
      </c>
      <c r="G3394" s="206">
        <f t="shared" si="170"/>
        <v>25466</v>
      </c>
      <c r="H3394" s="206">
        <f t="shared" si="171"/>
        <v>0</v>
      </c>
      <c r="I3394" s="72">
        <f t="shared" si="172"/>
        <v>0</v>
      </c>
      <c r="J3394" s="73" t="s">
        <v>838</v>
      </c>
      <c r="K3394" s="50"/>
      <c r="L3394" s="50" t="s">
        <v>849</v>
      </c>
      <c r="M3394" s="271"/>
      <c r="N3394" s="269"/>
      <c r="O3394" s="269"/>
      <c r="P3394" s="269"/>
      <c r="Q3394" s="269"/>
      <c r="R3394" s="271"/>
    </row>
    <row r="3395" spans="1:18" ht="60" customHeight="1" outlineLevel="2" x14ac:dyDescent="0.25">
      <c r="A3395" s="203">
        <v>587</v>
      </c>
      <c r="B3395" s="209" t="s">
        <v>250</v>
      </c>
      <c r="C3395" s="73" t="s">
        <v>184</v>
      </c>
      <c r="D3395" s="205">
        <v>10</v>
      </c>
      <c r="E3395" s="53" t="s">
        <v>4234</v>
      </c>
      <c r="F3395" s="206">
        <v>259970</v>
      </c>
      <c r="G3395" s="206">
        <f t="shared" si="170"/>
        <v>259970</v>
      </c>
      <c r="H3395" s="206">
        <f t="shared" si="171"/>
        <v>0</v>
      </c>
      <c r="I3395" s="72">
        <f t="shared" si="172"/>
        <v>0</v>
      </c>
      <c r="J3395" s="73" t="s">
        <v>838</v>
      </c>
      <c r="K3395" s="50"/>
      <c r="L3395" s="50" t="s">
        <v>849</v>
      </c>
      <c r="M3395" s="271"/>
      <c r="N3395" s="269"/>
      <c r="O3395" s="269"/>
      <c r="P3395" s="269"/>
      <c r="Q3395" s="269"/>
      <c r="R3395" s="271"/>
    </row>
    <row r="3396" spans="1:18" ht="60" customHeight="1" outlineLevel="2" x14ac:dyDescent="0.25">
      <c r="A3396" s="203">
        <v>588</v>
      </c>
      <c r="B3396" s="209" t="s">
        <v>249</v>
      </c>
      <c r="C3396" s="73" t="s">
        <v>184</v>
      </c>
      <c r="D3396" s="205">
        <v>2</v>
      </c>
      <c r="E3396" s="53" t="s">
        <v>4234</v>
      </c>
      <c r="F3396" s="206">
        <v>53054</v>
      </c>
      <c r="G3396" s="206">
        <f t="shared" si="170"/>
        <v>53054</v>
      </c>
      <c r="H3396" s="206">
        <f t="shared" si="171"/>
        <v>0</v>
      </c>
      <c r="I3396" s="72">
        <f t="shared" si="172"/>
        <v>0</v>
      </c>
      <c r="J3396" s="73" t="s">
        <v>838</v>
      </c>
      <c r="K3396" s="50"/>
      <c r="L3396" s="50" t="s">
        <v>849</v>
      </c>
      <c r="M3396" s="271"/>
      <c r="N3396" s="269"/>
      <c r="O3396" s="269"/>
      <c r="P3396" s="269"/>
      <c r="Q3396" s="269"/>
      <c r="R3396" s="271"/>
    </row>
    <row r="3397" spans="1:18" ht="60" customHeight="1" outlineLevel="2" x14ac:dyDescent="0.25">
      <c r="A3397" s="203">
        <v>589</v>
      </c>
      <c r="B3397" s="209" t="s">
        <v>248</v>
      </c>
      <c r="C3397" s="73" t="s">
        <v>184</v>
      </c>
      <c r="D3397" s="205">
        <v>10</v>
      </c>
      <c r="E3397" s="53" t="s">
        <v>4234</v>
      </c>
      <c r="F3397" s="206">
        <v>254660</v>
      </c>
      <c r="G3397" s="206">
        <f t="shared" si="170"/>
        <v>254660</v>
      </c>
      <c r="H3397" s="206">
        <f t="shared" si="171"/>
        <v>0</v>
      </c>
      <c r="I3397" s="72">
        <f t="shared" si="172"/>
        <v>0</v>
      </c>
      <c r="J3397" s="73" t="s">
        <v>838</v>
      </c>
      <c r="K3397" s="50"/>
      <c r="L3397" s="50" t="s">
        <v>849</v>
      </c>
      <c r="M3397" s="271"/>
      <c r="N3397" s="269"/>
      <c r="O3397" s="269"/>
      <c r="P3397" s="269"/>
      <c r="Q3397" s="269"/>
      <c r="R3397" s="271"/>
    </row>
    <row r="3398" spans="1:18" ht="60" customHeight="1" outlineLevel="2" x14ac:dyDescent="0.25">
      <c r="A3398" s="203">
        <v>590</v>
      </c>
      <c r="B3398" s="209" t="s">
        <v>247</v>
      </c>
      <c r="C3398" s="73" t="s">
        <v>184</v>
      </c>
      <c r="D3398" s="205">
        <v>25</v>
      </c>
      <c r="E3398" s="53" t="s">
        <v>4234</v>
      </c>
      <c r="F3398" s="206">
        <v>649925</v>
      </c>
      <c r="G3398" s="206">
        <f t="shared" si="170"/>
        <v>649925</v>
      </c>
      <c r="H3398" s="206">
        <f t="shared" si="171"/>
        <v>0</v>
      </c>
      <c r="I3398" s="72">
        <f t="shared" si="172"/>
        <v>0</v>
      </c>
      <c r="J3398" s="73" t="s">
        <v>838</v>
      </c>
      <c r="K3398" s="50"/>
      <c r="L3398" s="50" t="s">
        <v>849</v>
      </c>
      <c r="M3398" s="271"/>
      <c r="N3398" s="269"/>
      <c r="O3398" s="269"/>
      <c r="P3398" s="269"/>
      <c r="Q3398" s="269"/>
      <c r="R3398" s="271"/>
    </row>
    <row r="3399" spans="1:18" ht="60" customHeight="1" outlineLevel="2" x14ac:dyDescent="0.25">
      <c r="A3399" s="203">
        <v>591</v>
      </c>
      <c r="B3399" s="209" t="s">
        <v>246</v>
      </c>
      <c r="C3399" s="73" t="s">
        <v>184</v>
      </c>
      <c r="D3399" s="205">
        <v>20</v>
      </c>
      <c r="E3399" s="53" t="s">
        <v>4234</v>
      </c>
      <c r="F3399" s="206">
        <v>519940</v>
      </c>
      <c r="G3399" s="206">
        <f t="shared" si="170"/>
        <v>519940</v>
      </c>
      <c r="H3399" s="206">
        <f t="shared" si="171"/>
        <v>0</v>
      </c>
      <c r="I3399" s="72">
        <f t="shared" si="172"/>
        <v>0</v>
      </c>
      <c r="J3399" s="73" t="s">
        <v>838</v>
      </c>
      <c r="K3399" s="50"/>
      <c r="L3399" s="50" t="s">
        <v>849</v>
      </c>
      <c r="M3399" s="271"/>
      <c r="N3399" s="269"/>
      <c r="O3399" s="269"/>
      <c r="P3399" s="269"/>
      <c r="Q3399" s="269"/>
      <c r="R3399" s="271"/>
    </row>
    <row r="3400" spans="1:18" ht="60" customHeight="1" outlineLevel="2" x14ac:dyDescent="0.25">
      <c r="A3400" s="203">
        <v>592</v>
      </c>
      <c r="B3400" s="204" t="s">
        <v>245</v>
      </c>
      <c r="C3400" s="73" t="s">
        <v>184</v>
      </c>
      <c r="D3400" s="205">
        <v>25</v>
      </c>
      <c r="E3400" s="53" t="s">
        <v>4234</v>
      </c>
      <c r="F3400" s="206">
        <v>649925</v>
      </c>
      <c r="G3400" s="206">
        <f t="shared" si="170"/>
        <v>649925</v>
      </c>
      <c r="H3400" s="206">
        <f t="shared" si="171"/>
        <v>0</v>
      </c>
      <c r="I3400" s="72">
        <f t="shared" si="172"/>
        <v>0</v>
      </c>
      <c r="J3400" s="73" t="s">
        <v>838</v>
      </c>
      <c r="K3400" s="50"/>
      <c r="L3400" s="50" t="s">
        <v>849</v>
      </c>
      <c r="M3400" s="271"/>
      <c r="N3400" s="269"/>
      <c r="O3400" s="269"/>
      <c r="P3400" s="269"/>
      <c r="Q3400" s="269"/>
      <c r="R3400" s="271"/>
    </row>
    <row r="3401" spans="1:18" ht="60" customHeight="1" outlineLevel="2" x14ac:dyDescent="0.25">
      <c r="A3401" s="203">
        <v>593</v>
      </c>
      <c r="B3401" s="204" t="s">
        <v>244</v>
      </c>
      <c r="C3401" s="73" t="s">
        <v>184</v>
      </c>
      <c r="D3401" s="205">
        <v>7</v>
      </c>
      <c r="E3401" s="53" t="s">
        <v>4234</v>
      </c>
      <c r="F3401" s="206">
        <v>181979</v>
      </c>
      <c r="G3401" s="206">
        <f t="shared" si="170"/>
        <v>181979</v>
      </c>
      <c r="H3401" s="206">
        <f t="shared" si="171"/>
        <v>0</v>
      </c>
      <c r="I3401" s="72">
        <f t="shared" si="172"/>
        <v>0</v>
      </c>
      <c r="J3401" s="73" t="s">
        <v>838</v>
      </c>
      <c r="K3401" s="50"/>
      <c r="L3401" s="50" t="s">
        <v>849</v>
      </c>
      <c r="M3401" s="271"/>
      <c r="N3401" s="269"/>
      <c r="O3401" s="269"/>
      <c r="P3401" s="269"/>
      <c r="Q3401" s="269"/>
      <c r="R3401" s="271"/>
    </row>
    <row r="3402" spans="1:18" ht="60" customHeight="1" outlineLevel="2" x14ac:dyDescent="0.25">
      <c r="A3402" s="203">
        <v>594</v>
      </c>
      <c r="B3402" s="204" t="s">
        <v>243</v>
      </c>
      <c r="C3402" s="73" t="s">
        <v>184</v>
      </c>
      <c r="D3402" s="205">
        <v>5</v>
      </c>
      <c r="E3402" s="53" t="s">
        <v>4234</v>
      </c>
      <c r="F3402" s="206">
        <v>219220</v>
      </c>
      <c r="G3402" s="206">
        <f t="shared" si="170"/>
        <v>219220</v>
      </c>
      <c r="H3402" s="206">
        <f t="shared" si="171"/>
        <v>0</v>
      </c>
      <c r="I3402" s="72">
        <f t="shared" si="172"/>
        <v>0</v>
      </c>
      <c r="J3402" s="73" t="s">
        <v>838</v>
      </c>
      <c r="K3402" s="50"/>
      <c r="L3402" s="50" t="s">
        <v>849</v>
      </c>
      <c r="M3402" s="271"/>
      <c r="N3402" s="269"/>
      <c r="O3402" s="269"/>
      <c r="P3402" s="269"/>
      <c r="Q3402" s="269"/>
      <c r="R3402" s="271"/>
    </row>
    <row r="3403" spans="1:18" ht="60" customHeight="1" outlineLevel="2" x14ac:dyDescent="0.25">
      <c r="A3403" s="203">
        <v>595</v>
      </c>
      <c r="B3403" s="204" t="s">
        <v>242</v>
      </c>
      <c r="C3403" s="73" t="s">
        <v>184</v>
      </c>
      <c r="D3403" s="205">
        <v>15</v>
      </c>
      <c r="E3403" s="53" t="s">
        <v>4234</v>
      </c>
      <c r="F3403" s="206">
        <v>426000</v>
      </c>
      <c r="G3403" s="206">
        <f t="shared" si="170"/>
        <v>426000</v>
      </c>
      <c r="H3403" s="206">
        <f t="shared" si="171"/>
        <v>0</v>
      </c>
      <c r="I3403" s="72">
        <f t="shared" si="172"/>
        <v>0</v>
      </c>
      <c r="J3403" s="73" t="s">
        <v>838</v>
      </c>
      <c r="K3403" s="50"/>
      <c r="L3403" s="50" t="s">
        <v>849</v>
      </c>
      <c r="M3403" s="271"/>
      <c r="N3403" s="269"/>
      <c r="O3403" s="269"/>
      <c r="P3403" s="269"/>
      <c r="Q3403" s="269"/>
      <c r="R3403" s="271"/>
    </row>
    <row r="3404" spans="1:18" ht="60" customHeight="1" outlineLevel="2" x14ac:dyDescent="0.25">
      <c r="A3404" s="203">
        <v>596</v>
      </c>
      <c r="B3404" s="204" t="s">
        <v>241</v>
      </c>
      <c r="C3404" s="73" t="s">
        <v>184</v>
      </c>
      <c r="D3404" s="205">
        <v>1</v>
      </c>
      <c r="E3404" s="53" t="s">
        <v>4234</v>
      </c>
      <c r="F3404" s="206">
        <v>17472</v>
      </c>
      <c r="G3404" s="206">
        <f t="shared" si="170"/>
        <v>17472</v>
      </c>
      <c r="H3404" s="206">
        <f t="shared" si="171"/>
        <v>0</v>
      </c>
      <c r="I3404" s="72">
        <f t="shared" si="172"/>
        <v>0</v>
      </c>
      <c r="J3404" s="73" t="s">
        <v>838</v>
      </c>
      <c r="K3404" s="50"/>
      <c r="L3404" s="50" t="s">
        <v>849</v>
      </c>
      <c r="M3404" s="271"/>
      <c r="N3404" s="269"/>
      <c r="O3404" s="269"/>
      <c r="P3404" s="269"/>
      <c r="Q3404" s="269"/>
      <c r="R3404" s="271"/>
    </row>
    <row r="3405" spans="1:18" ht="60" customHeight="1" outlineLevel="2" x14ac:dyDescent="0.25">
      <c r="A3405" s="203">
        <v>597</v>
      </c>
      <c r="B3405" s="204" t="s">
        <v>240</v>
      </c>
      <c r="C3405" s="73" t="s">
        <v>184</v>
      </c>
      <c r="D3405" s="205">
        <v>1</v>
      </c>
      <c r="E3405" s="53" t="s">
        <v>4234</v>
      </c>
      <c r="F3405" s="206">
        <v>20748</v>
      </c>
      <c r="G3405" s="206">
        <f t="shared" si="170"/>
        <v>20748</v>
      </c>
      <c r="H3405" s="206">
        <f t="shared" si="171"/>
        <v>0</v>
      </c>
      <c r="I3405" s="72">
        <f t="shared" si="172"/>
        <v>0</v>
      </c>
      <c r="J3405" s="73" t="s">
        <v>838</v>
      </c>
      <c r="K3405" s="50"/>
      <c r="L3405" s="50" t="s">
        <v>849</v>
      </c>
      <c r="M3405" s="271"/>
      <c r="N3405" s="269"/>
      <c r="O3405" s="269"/>
      <c r="P3405" s="269"/>
      <c r="Q3405" s="269"/>
      <c r="R3405" s="271"/>
    </row>
    <row r="3406" spans="1:18" ht="60" customHeight="1" outlineLevel="2" x14ac:dyDescent="0.25">
      <c r="A3406" s="203">
        <v>598</v>
      </c>
      <c r="B3406" s="204" t="s">
        <v>239</v>
      </c>
      <c r="C3406" s="73" t="s">
        <v>184</v>
      </c>
      <c r="D3406" s="205">
        <v>1</v>
      </c>
      <c r="E3406" s="53" t="s">
        <v>4234</v>
      </c>
      <c r="F3406" s="206">
        <v>252252</v>
      </c>
      <c r="G3406" s="206">
        <f t="shared" si="170"/>
        <v>252252</v>
      </c>
      <c r="H3406" s="206">
        <f t="shared" si="171"/>
        <v>0</v>
      </c>
      <c r="I3406" s="72">
        <f t="shared" si="172"/>
        <v>0</v>
      </c>
      <c r="J3406" s="73" t="s">
        <v>838</v>
      </c>
      <c r="K3406" s="50"/>
      <c r="L3406" s="50" t="s">
        <v>849</v>
      </c>
      <c r="M3406" s="271"/>
      <c r="N3406" s="269"/>
      <c r="O3406" s="269"/>
      <c r="P3406" s="269"/>
      <c r="Q3406" s="269"/>
      <c r="R3406" s="271"/>
    </row>
    <row r="3407" spans="1:18" ht="60" customHeight="1" outlineLevel="2" x14ac:dyDescent="0.25">
      <c r="A3407" s="203">
        <v>599</v>
      </c>
      <c r="B3407" s="204" t="s">
        <v>238</v>
      </c>
      <c r="C3407" s="73" t="s">
        <v>184</v>
      </c>
      <c r="D3407" s="205">
        <v>8</v>
      </c>
      <c r="E3407" s="53" t="s">
        <v>4234</v>
      </c>
      <c r="F3407" s="206">
        <v>305760</v>
      </c>
      <c r="G3407" s="206">
        <f t="shared" si="170"/>
        <v>305760</v>
      </c>
      <c r="H3407" s="206">
        <f t="shared" si="171"/>
        <v>0</v>
      </c>
      <c r="I3407" s="72">
        <f t="shared" si="172"/>
        <v>0</v>
      </c>
      <c r="J3407" s="73" t="s">
        <v>838</v>
      </c>
      <c r="K3407" s="50"/>
      <c r="L3407" s="50" t="s">
        <v>849</v>
      </c>
      <c r="M3407" s="271"/>
      <c r="N3407" s="269"/>
      <c r="O3407" s="269"/>
      <c r="P3407" s="269"/>
      <c r="Q3407" s="269"/>
      <c r="R3407" s="271"/>
    </row>
    <row r="3408" spans="1:18" ht="60" customHeight="1" outlineLevel="2" x14ac:dyDescent="0.25">
      <c r="A3408" s="203">
        <v>600</v>
      </c>
      <c r="B3408" s="204" t="s">
        <v>237</v>
      </c>
      <c r="C3408" s="73" t="s">
        <v>184</v>
      </c>
      <c r="D3408" s="205">
        <v>1</v>
      </c>
      <c r="E3408" s="53" t="s">
        <v>4234</v>
      </c>
      <c r="F3408" s="206">
        <v>43844</v>
      </c>
      <c r="G3408" s="206">
        <f t="shared" si="170"/>
        <v>43844</v>
      </c>
      <c r="H3408" s="206">
        <f t="shared" si="171"/>
        <v>0</v>
      </c>
      <c r="I3408" s="72">
        <f t="shared" si="172"/>
        <v>0</v>
      </c>
      <c r="J3408" s="73" t="s">
        <v>838</v>
      </c>
      <c r="K3408" s="50"/>
      <c r="L3408" s="50" t="s">
        <v>849</v>
      </c>
      <c r="M3408" s="271"/>
      <c r="N3408" s="269"/>
      <c r="O3408" s="269"/>
      <c r="P3408" s="269"/>
      <c r="Q3408" s="269"/>
      <c r="R3408" s="271"/>
    </row>
    <row r="3409" spans="1:18" ht="60" customHeight="1" outlineLevel="2" x14ac:dyDescent="0.25">
      <c r="A3409" s="203">
        <v>601</v>
      </c>
      <c r="B3409" s="204" t="s">
        <v>236</v>
      </c>
      <c r="C3409" s="73" t="s">
        <v>184</v>
      </c>
      <c r="D3409" s="205">
        <v>7</v>
      </c>
      <c r="E3409" s="53" t="s">
        <v>4234</v>
      </c>
      <c r="F3409" s="206">
        <v>267540</v>
      </c>
      <c r="G3409" s="206">
        <f t="shared" si="170"/>
        <v>267540</v>
      </c>
      <c r="H3409" s="206">
        <f t="shared" si="171"/>
        <v>0</v>
      </c>
      <c r="I3409" s="72">
        <f t="shared" si="172"/>
        <v>0</v>
      </c>
      <c r="J3409" s="73" t="s">
        <v>838</v>
      </c>
      <c r="K3409" s="50"/>
      <c r="L3409" s="50" t="s">
        <v>849</v>
      </c>
      <c r="M3409" s="271"/>
      <c r="N3409" s="269"/>
      <c r="O3409" s="269"/>
      <c r="P3409" s="269"/>
      <c r="Q3409" s="269"/>
      <c r="R3409" s="271"/>
    </row>
    <row r="3410" spans="1:18" ht="60" customHeight="1" outlineLevel="2" x14ac:dyDescent="0.25">
      <c r="A3410" s="203">
        <v>602</v>
      </c>
      <c r="B3410" s="204" t="s">
        <v>235</v>
      </c>
      <c r="C3410" s="73" t="s">
        <v>184</v>
      </c>
      <c r="D3410" s="205">
        <v>2</v>
      </c>
      <c r="E3410" s="53" t="s">
        <v>4234</v>
      </c>
      <c r="F3410" s="206">
        <v>52416</v>
      </c>
      <c r="G3410" s="206">
        <f t="shared" si="170"/>
        <v>52416</v>
      </c>
      <c r="H3410" s="206">
        <f t="shared" si="171"/>
        <v>0</v>
      </c>
      <c r="I3410" s="72">
        <f t="shared" si="172"/>
        <v>0</v>
      </c>
      <c r="J3410" s="73" t="s">
        <v>838</v>
      </c>
      <c r="K3410" s="50"/>
      <c r="L3410" s="50" t="s">
        <v>849</v>
      </c>
      <c r="M3410" s="271"/>
      <c r="N3410" s="269"/>
      <c r="O3410" s="269"/>
      <c r="P3410" s="269"/>
      <c r="Q3410" s="269"/>
      <c r="R3410" s="271"/>
    </row>
    <row r="3411" spans="1:18" ht="60" customHeight="1" outlineLevel="2" x14ac:dyDescent="0.25">
      <c r="A3411" s="203">
        <v>603</v>
      </c>
      <c r="B3411" s="204" t="s">
        <v>234</v>
      </c>
      <c r="C3411" s="73" t="s">
        <v>184</v>
      </c>
      <c r="D3411" s="205">
        <v>3</v>
      </c>
      <c r="E3411" s="53" t="s">
        <v>4234</v>
      </c>
      <c r="F3411" s="206">
        <v>114660</v>
      </c>
      <c r="G3411" s="206">
        <f t="shared" si="170"/>
        <v>114660</v>
      </c>
      <c r="H3411" s="206">
        <f t="shared" si="171"/>
        <v>0</v>
      </c>
      <c r="I3411" s="72">
        <f t="shared" si="172"/>
        <v>0</v>
      </c>
      <c r="J3411" s="73" t="s">
        <v>838</v>
      </c>
      <c r="K3411" s="50"/>
      <c r="L3411" s="50" t="s">
        <v>849</v>
      </c>
      <c r="M3411" s="271"/>
      <c r="N3411" s="269"/>
      <c r="O3411" s="269"/>
      <c r="P3411" s="269"/>
      <c r="Q3411" s="269"/>
      <c r="R3411" s="271"/>
    </row>
    <row r="3412" spans="1:18" ht="75" customHeight="1" outlineLevel="2" x14ac:dyDescent="0.25">
      <c r="A3412" s="203">
        <v>604</v>
      </c>
      <c r="B3412" s="204" t="s">
        <v>233</v>
      </c>
      <c r="C3412" s="73" t="s">
        <v>184</v>
      </c>
      <c r="D3412" s="205">
        <v>12</v>
      </c>
      <c r="E3412" s="53" t="s">
        <v>4234</v>
      </c>
      <c r="F3412" s="206">
        <v>314496</v>
      </c>
      <c r="G3412" s="206">
        <f t="shared" si="170"/>
        <v>314496</v>
      </c>
      <c r="H3412" s="206">
        <f t="shared" si="171"/>
        <v>0</v>
      </c>
      <c r="I3412" s="72">
        <f t="shared" si="172"/>
        <v>0</v>
      </c>
      <c r="J3412" s="73" t="s">
        <v>838</v>
      </c>
      <c r="K3412" s="50"/>
      <c r="L3412" s="50" t="s">
        <v>849</v>
      </c>
      <c r="M3412" s="271"/>
      <c r="N3412" s="269"/>
      <c r="O3412" s="269"/>
      <c r="P3412" s="269"/>
      <c r="Q3412" s="269"/>
      <c r="R3412" s="271"/>
    </row>
    <row r="3413" spans="1:18" ht="60" customHeight="1" outlineLevel="2" x14ac:dyDescent="0.25">
      <c r="A3413" s="203">
        <v>605</v>
      </c>
      <c r="B3413" s="204" t="s">
        <v>232</v>
      </c>
      <c r="C3413" s="73" t="s">
        <v>184</v>
      </c>
      <c r="D3413" s="205">
        <v>2</v>
      </c>
      <c r="E3413" s="53" t="s">
        <v>4234</v>
      </c>
      <c r="F3413" s="206">
        <v>76440</v>
      </c>
      <c r="G3413" s="206">
        <f t="shared" si="170"/>
        <v>76440</v>
      </c>
      <c r="H3413" s="206">
        <f t="shared" si="171"/>
        <v>0</v>
      </c>
      <c r="I3413" s="72">
        <f t="shared" si="172"/>
        <v>0</v>
      </c>
      <c r="J3413" s="73" t="s">
        <v>838</v>
      </c>
      <c r="K3413" s="50"/>
      <c r="L3413" s="50" t="s">
        <v>849</v>
      </c>
      <c r="M3413" s="271"/>
      <c r="N3413" s="269"/>
      <c r="O3413" s="269"/>
      <c r="P3413" s="269"/>
      <c r="Q3413" s="269"/>
      <c r="R3413" s="271"/>
    </row>
    <row r="3414" spans="1:18" ht="60" customHeight="1" outlineLevel="2" x14ac:dyDescent="0.25">
      <c r="A3414" s="203">
        <v>606</v>
      </c>
      <c r="B3414" s="204" t="s">
        <v>231</v>
      </c>
      <c r="C3414" s="73" t="s">
        <v>184</v>
      </c>
      <c r="D3414" s="205">
        <v>15</v>
      </c>
      <c r="E3414" s="53" t="s">
        <v>4234</v>
      </c>
      <c r="F3414" s="206">
        <v>389955</v>
      </c>
      <c r="G3414" s="206">
        <f t="shared" si="170"/>
        <v>389955</v>
      </c>
      <c r="H3414" s="206">
        <f t="shared" si="171"/>
        <v>0</v>
      </c>
      <c r="I3414" s="72">
        <f t="shared" si="172"/>
        <v>0</v>
      </c>
      <c r="J3414" s="73" t="s">
        <v>838</v>
      </c>
      <c r="K3414" s="50"/>
      <c r="L3414" s="50" t="s">
        <v>849</v>
      </c>
      <c r="M3414" s="271"/>
      <c r="N3414" s="269"/>
      <c r="O3414" s="269"/>
      <c r="P3414" s="269"/>
      <c r="Q3414" s="269"/>
      <c r="R3414" s="271"/>
    </row>
    <row r="3415" spans="1:18" ht="60" customHeight="1" outlineLevel="2" x14ac:dyDescent="0.25">
      <c r="A3415" s="203">
        <v>607</v>
      </c>
      <c r="B3415" s="204" t="s">
        <v>230</v>
      </c>
      <c r="C3415" s="73" t="s">
        <v>184</v>
      </c>
      <c r="D3415" s="205">
        <v>24</v>
      </c>
      <c r="E3415" s="53" t="s">
        <v>4234</v>
      </c>
      <c r="F3415" s="206">
        <v>891312</v>
      </c>
      <c r="G3415" s="206">
        <f t="shared" si="170"/>
        <v>891312</v>
      </c>
      <c r="H3415" s="206">
        <f t="shared" si="171"/>
        <v>0</v>
      </c>
      <c r="I3415" s="72">
        <f t="shared" si="172"/>
        <v>0</v>
      </c>
      <c r="J3415" s="73" t="s">
        <v>838</v>
      </c>
      <c r="K3415" s="50"/>
      <c r="L3415" s="50" t="s">
        <v>849</v>
      </c>
      <c r="M3415" s="271"/>
      <c r="N3415" s="269"/>
      <c r="O3415" s="269"/>
      <c r="P3415" s="269"/>
      <c r="Q3415" s="269"/>
      <c r="R3415" s="271"/>
    </row>
    <row r="3416" spans="1:18" ht="60" customHeight="1" outlineLevel="2" x14ac:dyDescent="0.25">
      <c r="A3416" s="203">
        <v>608</v>
      </c>
      <c r="B3416" s="204" t="s">
        <v>229</v>
      </c>
      <c r="C3416" s="73" t="s">
        <v>184</v>
      </c>
      <c r="D3416" s="205">
        <v>15</v>
      </c>
      <c r="E3416" s="53" t="s">
        <v>4234</v>
      </c>
      <c r="F3416" s="206">
        <v>573300</v>
      </c>
      <c r="G3416" s="206">
        <f t="shared" si="170"/>
        <v>573300</v>
      </c>
      <c r="H3416" s="206">
        <f t="shared" si="171"/>
        <v>0</v>
      </c>
      <c r="I3416" s="72">
        <f t="shared" si="172"/>
        <v>0</v>
      </c>
      <c r="J3416" s="73" t="s">
        <v>838</v>
      </c>
      <c r="K3416" s="50"/>
      <c r="L3416" s="50" t="s">
        <v>849</v>
      </c>
      <c r="M3416" s="271"/>
      <c r="N3416" s="269"/>
      <c r="O3416" s="269"/>
      <c r="P3416" s="269"/>
      <c r="Q3416" s="269"/>
      <c r="R3416" s="271"/>
    </row>
    <row r="3417" spans="1:18" ht="60" customHeight="1" outlineLevel="2" x14ac:dyDescent="0.25">
      <c r="A3417" s="203">
        <v>609</v>
      </c>
      <c r="B3417" s="204" t="s">
        <v>228</v>
      </c>
      <c r="C3417" s="73" t="s">
        <v>184</v>
      </c>
      <c r="D3417" s="205">
        <v>15</v>
      </c>
      <c r="E3417" s="53" t="s">
        <v>4234</v>
      </c>
      <c r="F3417" s="206">
        <v>573300</v>
      </c>
      <c r="G3417" s="206">
        <f t="shared" si="170"/>
        <v>573300</v>
      </c>
      <c r="H3417" s="206">
        <f t="shared" si="171"/>
        <v>0</v>
      </c>
      <c r="I3417" s="72">
        <f t="shared" si="172"/>
        <v>0</v>
      </c>
      <c r="J3417" s="73" t="s">
        <v>838</v>
      </c>
      <c r="K3417" s="50"/>
      <c r="L3417" s="50" t="s">
        <v>849</v>
      </c>
      <c r="M3417" s="271"/>
      <c r="N3417" s="269"/>
      <c r="O3417" s="269"/>
      <c r="P3417" s="269"/>
      <c r="Q3417" s="269"/>
      <c r="R3417" s="271"/>
    </row>
    <row r="3418" spans="1:18" ht="60" customHeight="1" outlineLevel="2" x14ac:dyDescent="0.25">
      <c r="A3418" s="203">
        <v>610</v>
      </c>
      <c r="B3418" s="204" t="s">
        <v>227</v>
      </c>
      <c r="C3418" s="73" t="s">
        <v>184</v>
      </c>
      <c r="D3418" s="205">
        <v>20</v>
      </c>
      <c r="E3418" s="53" t="s">
        <v>4234</v>
      </c>
      <c r="F3418" s="206">
        <v>764400</v>
      </c>
      <c r="G3418" s="206">
        <f t="shared" si="170"/>
        <v>764400</v>
      </c>
      <c r="H3418" s="206">
        <f t="shared" si="171"/>
        <v>0</v>
      </c>
      <c r="I3418" s="72">
        <f t="shared" si="172"/>
        <v>0</v>
      </c>
      <c r="J3418" s="73" t="s">
        <v>838</v>
      </c>
      <c r="K3418" s="50"/>
      <c r="L3418" s="50" t="s">
        <v>849</v>
      </c>
      <c r="M3418" s="271"/>
      <c r="N3418" s="269"/>
      <c r="O3418" s="269"/>
      <c r="P3418" s="269"/>
      <c r="Q3418" s="269"/>
      <c r="R3418" s="271"/>
    </row>
    <row r="3419" spans="1:18" ht="60" customHeight="1" outlineLevel="2" x14ac:dyDescent="0.25">
      <c r="A3419" s="203">
        <v>611</v>
      </c>
      <c r="B3419" s="204" t="s">
        <v>226</v>
      </c>
      <c r="C3419" s="73" t="s">
        <v>184</v>
      </c>
      <c r="D3419" s="205">
        <v>16</v>
      </c>
      <c r="E3419" s="53" t="s">
        <v>4234</v>
      </c>
      <c r="F3419" s="206">
        <v>611520</v>
      </c>
      <c r="G3419" s="206">
        <f t="shared" si="170"/>
        <v>611520</v>
      </c>
      <c r="H3419" s="206">
        <f t="shared" si="171"/>
        <v>0</v>
      </c>
      <c r="I3419" s="72">
        <f t="shared" si="172"/>
        <v>0</v>
      </c>
      <c r="J3419" s="73" t="s">
        <v>838</v>
      </c>
      <c r="K3419" s="50"/>
      <c r="L3419" s="50" t="s">
        <v>849</v>
      </c>
      <c r="M3419" s="271"/>
      <c r="N3419" s="269"/>
      <c r="O3419" s="269"/>
      <c r="P3419" s="269"/>
      <c r="Q3419" s="269"/>
      <c r="R3419" s="271"/>
    </row>
    <row r="3420" spans="1:18" ht="60" customHeight="1" outlineLevel="2" x14ac:dyDescent="0.25">
      <c r="A3420" s="203">
        <v>612</v>
      </c>
      <c r="B3420" s="204" t="s">
        <v>225</v>
      </c>
      <c r="C3420" s="73" t="s">
        <v>184</v>
      </c>
      <c r="D3420" s="205">
        <v>24</v>
      </c>
      <c r="E3420" s="53" t="s">
        <v>4234</v>
      </c>
      <c r="F3420" s="206">
        <v>573000</v>
      </c>
      <c r="G3420" s="206">
        <f t="shared" si="170"/>
        <v>573000</v>
      </c>
      <c r="H3420" s="206">
        <f t="shared" si="171"/>
        <v>0</v>
      </c>
      <c r="I3420" s="72">
        <f t="shared" si="172"/>
        <v>0</v>
      </c>
      <c r="J3420" s="73" t="s">
        <v>838</v>
      </c>
      <c r="K3420" s="50"/>
      <c r="L3420" s="50" t="s">
        <v>849</v>
      </c>
      <c r="M3420" s="271"/>
      <c r="N3420" s="269"/>
      <c r="O3420" s="269"/>
      <c r="P3420" s="269"/>
      <c r="Q3420" s="269"/>
      <c r="R3420" s="271"/>
    </row>
    <row r="3421" spans="1:18" ht="60" customHeight="1" outlineLevel="2" x14ac:dyDescent="0.25">
      <c r="A3421" s="203">
        <v>613</v>
      </c>
      <c r="B3421" s="204" t="s">
        <v>224</v>
      </c>
      <c r="C3421" s="73" t="s">
        <v>184</v>
      </c>
      <c r="D3421" s="205">
        <v>12</v>
      </c>
      <c r="E3421" s="53" t="s">
        <v>4234</v>
      </c>
      <c r="F3421" s="206">
        <v>314496</v>
      </c>
      <c r="G3421" s="206">
        <f t="shared" si="170"/>
        <v>314496</v>
      </c>
      <c r="H3421" s="206">
        <f t="shared" si="171"/>
        <v>0</v>
      </c>
      <c r="I3421" s="72">
        <f t="shared" si="172"/>
        <v>0</v>
      </c>
      <c r="J3421" s="73" t="s">
        <v>838</v>
      </c>
      <c r="K3421" s="50"/>
      <c r="L3421" s="50" t="s">
        <v>849</v>
      </c>
      <c r="M3421" s="271"/>
      <c r="N3421" s="269"/>
      <c r="O3421" s="269"/>
      <c r="P3421" s="269"/>
      <c r="Q3421" s="269"/>
      <c r="R3421" s="271"/>
    </row>
    <row r="3422" spans="1:18" ht="60" customHeight="1" outlineLevel="2" x14ac:dyDescent="0.25">
      <c r="A3422" s="203">
        <v>614</v>
      </c>
      <c r="B3422" s="204" t="s">
        <v>223</v>
      </c>
      <c r="C3422" s="73" t="s">
        <v>184</v>
      </c>
      <c r="D3422" s="205">
        <v>20</v>
      </c>
      <c r="E3422" s="53" t="s">
        <v>4234</v>
      </c>
      <c r="F3422" s="206">
        <v>644280</v>
      </c>
      <c r="G3422" s="206">
        <f t="shared" si="170"/>
        <v>644280</v>
      </c>
      <c r="H3422" s="206">
        <f t="shared" si="171"/>
        <v>0</v>
      </c>
      <c r="I3422" s="72">
        <f t="shared" si="172"/>
        <v>0</v>
      </c>
      <c r="J3422" s="73" t="s">
        <v>838</v>
      </c>
      <c r="K3422" s="50"/>
      <c r="L3422" s="50" t="s">
        <v>849</v>
      </c>
      <c r="M3422" s="271"/>
      <c r="N3422" s="269"/>
      <c r="O3422" s="269"/>
      <c r="P3422" s="269"/>
      <c r="Q3422" s="269"/>
      <c r="R3422" s="271"/>
    </row>
    <row r="3423" spans="1:18" ht="60" customHeight="1" outlineLevel="2" x14ac:dyDescent="0.25">
      <c r="A3423" s="203">
        <v>615</v>
      </c>
      <c r="B3423" s="204" t="s">
        <v>222</v>
      </c>
      <c r="C3423" s="73" t="s">
        <v>184</v>
      </c>
      <c r="D3423" s="205">
        <v>20</v>
      </c>
      <c r="E3423" s="53" t="s">
        <v>4234</v>
      </c>
      <c r="F3423" s="206">
        <v>600600</v>
      </c>
      <c r="G3423" s="206">
        <f t="shared" si="170"/>
        <v>600600</v>
      </c>
      <c r="H3423" s="206">
        <f t="shared" si="171"/>
        <v>0</v>
      </c>
      <c r="I3423" s="72">
        <f t="shared" si="172"/>
        <v>0</v>
      </c>
      <c r="J3423" s="73" t="s">
        <v>838</v>
      </c>
      <c r="K3423" s="50"/>
      <c r="L3423" s="50" t="s">
        <v>849</v>
      </c>
      <c r="M3423" s="271"/>
      <c r="N3423" s="269"/>
      <c r="O3423" s="269"/>
      <c r="P3423" s="269"/>
      <c r="Q3423" s="269"/>
      <c r="R3423" s="271"/>
    </row>
    <row r="3424" spans="1:18" ht="60" customHeight="1" outlineLevel="2" x14ac:dyDescent="0.25">
      <c r="A3424" s="203">
        <v>616</v>
      </c>
      <c r="B3424" s="204" t="s">
        <v>221</v>
      </c>
      <c r="C3424" s="73" t="s">
        <v>184</v>
      </c>
      <c r="D3424" s="205">
        <v>20</v>
      </c>
      <c r="E3424" s="53" t="s">
        <v>4234</v>
      </c>
      <c r="F3424" s="206">
        <v>524160</v>
      </c>
      <c r="G3424" s="206">
        <f t="shared" si="170"/>
        <v>524160</v>
      </c>
      <c r="H3424" s="206">
        <f t="shared" si="171"/>
        <v>0</v>
      </c>
      <c r="I3424" s="72">
        <f t="shared" si="172"/>
        <v>0</v>
      </c>
      <c r="J3424" s="73" t="s">
        <v>838</v>
      </c>
      <c r="K3424" s="50"/>
      <c r="L3424" s="50" t="s">
        <v>849</v>
      </c>
      <c r="M3424" s="271"/>
      <c r="N3424" s="269"/>
      <c r="O3424" s="269"/>
      <c r="P3424" s="269"/>
      <c r="Q3424" s="269"/>
      <c r="R3424" s="271"/>
    </row>
    <row r="3425" spans="1:18" ht="60" customHeight="1" outlineLevel="2" x14ac:dyDescent="0.25">
      <c r="A3425" s="203">
        <v>617</v>
      </c>
      <c r="B3425" s="204" t="s">
        <v>220</v>
      </c>
      <c r="C3425" s="73" t="s">
        <v>184</v>
      </c>
      <c r="D3425" s="205">
        <v>20</v>
      </c>
      <c r="E3425" s="53" t="s">
        <v>4234</v>
      </c>
      <c r="F3425" s="206">
        <v>764400</v>
      </c>
      <c r="G3425" s="206">
        <f t="shared" si="170"/>
        <v>764400</v>
      </c>
      <c r="H3425" s="206">
        <f t="shared" si="171"/>
        <v>0</v>
      </c>
      <c r="I3425" s="72">
        <f t="shared" si="172"/>
        <v>0</v>
      </c>
      <c r="J3425" s="73" t="s">
        <v>838</v>
      </c>
      <c r="K3425" s="50"/>
      <c r="L3425" s="50" t="s">
        <v>849</v>
      </c>
      <c r="M3425" s="271"/>
      <c r="N3425" s="269"/>
      <c r="O3425" s="269"/>
      <c r="P3425" s="269"/>
      <c r="Q3425" s="269"/>
      <c r="R3425" s="271"/>
    </row>
    <row r="3426" spans="1:18" ht="60" customHeight="1" outlineLevel="2" x14ac:dyDescent="0.25">
      <c r="A3426" s="203">
        <v>618</v>
      </c>
      <c r="B3426" s="204" t="s">
        <v>219</v>
      </c>
      <c r="C3426" s="73" t="s">
        <v>184</v>
      </c>
      <c r="D3426" s="205">
        <v>15</v>
      </c>
      <c r="E3426" s="53" t="s">
        <v>4234</v>
      </c>
      <c r="F3426" s="206">
        <v>393120</v>
      </c>
      <c r="G3426" s="206">
        <f t="shared" si="170"/>
        <v>393120</v>
      </c>
      <c r="H3426" s="206">
        <f t="shared" si="171"/>
        <v>0</v>
      </c>
      <c r="I3426" s="72">
        <f t="shared" si="172"/>
        <v>0</v>
      </c>
      <c r="J3426" s="73" t="s">
        <v>838</v>
      </c>
      <c r="K3426" s="50"/>
      <c r="L3426" s="50" t="s">
        <v>849</v>
      </c>
      <c r="M3426" s="271"/>
      <c r="N3426" s="269"/>
      <c r="O3426" s="269"/>
      <c r="P3426" s="269"/>
      <c r="Q3426" s="269"/>
      <c r="R3426" s="271"/>
    </row>
    <row r="3427" spans="1:18" ht="60" customHeight="1" outlineLevel="2" x14ac:dyDescent="0.25">
      <c r="A3427" s="203">
        <v>619</v>
      </c>
      <c r="B3427" s="204" t="s">
        <v>218</v>
      </c>
      <c r="C3427" s="73" t="s">
        <v>184</v>
      </c>
      <c r="D3427" s="205">
        <v>15</v>
      </c>
      <c r="E3427" s="53" t="s">
        <v>4234</v>
      </c>
      <c r="F3427" s="206">
        <v>397905</v>
      </c>
      <c r="G3427" s="206">
        <f t="shared" si="170"/>
        <v>397905</v>
      </c>
      <c r="H3427" s="206">
        <f t="shared" si="171"/>
        <v>0</v>
      </c>
      <c r="I3427" s="72">
        <f t="shared" si="172"/>
        <v>0</v>
      </c>
      <c r="J3427" s="73" t="s">
        <v>838</v>
      </c>
      <c r="K3427" s="50"/>
      <c r="L3427" s="50" t="s">
        <v>849</v>
      </c>
      <c r="M3427" s="271"/>
      <c r="N3427" s="269"/>
      <c r="O3427" s="269"/>
      <c r="P3427" s="269"/>
      <c r="Q3427" s="269"/>
      <c r="R3427" s="271"/>
    </row>
    <row r="3428" spans="1:18" ht="60" customHeight="1" outlineLevel="2" x14ac:dyDescent="0.25">
      <c r="A3428" s="203">
        <v>620</v>
      </c>
      <c r="B3428" s="204" t="s">
        <v>217</v>
      </c>
      <c r="C3428" s="73" t="s">
        <v>184</v>
      </c>
      <c r="D3428" s="205">
        <v>15</v>
      </c>
      <c r="E3428" s="53" t="s">
        <v>4234</v>
      </c>
      <c r="F3428" s="206">
        <v>573300</v>
      </c>
      <c r="G3428" s="206">
        <f t="shared" si="170"/>
        <v>573300</v>
      </c>
      <c r="H3428" s="206">
        <f t="shared" si="171"/>
        <v>0</v>
      </c>
      <c r="I3428" s="72">
        <f t="shared" si="172"/>
        <v>0</v>
      </c>
      <c r="J3428" s="73" t="s">
        <v>838</v>
      </c>
      <c r="K3428" s="50"/>
      <c r="L3428" s="50" t="s">
        <v>849</v>
      </c>
      <c r="M3428" s="271"/>
      <c r="N3428" s="269"/>
      <c r="O3428" s="269"/>
      <c r="P3428" s="269"/>
      <c r="Q3428" s="269"/>
      <c r="R3428" s="271"/>
    </row>
    <row r="3429" spans="1:18" ht="60" customHeight="1" outlineLevel="2" x14ac:dyDescent="0.25">
      <c r="A3429" s="203">
        <v>621</v>
      </c>
      <c r="B3429" s="204" t="s">
        <v>216</v>
      </c>
      <c r="C3429" s="73" t="s">
        <v>184</v>
      </c>
      <c r="D3429" s="205">
        <v>24</v>
      </c>
      <c r="E3429" s="53" t="s">
        <v>4234</v>
      </c>
      <c r="F3429" s="206">
        <v>891312</v>
      </c>
      <c r="G3429" s="206">
        <f t="shared" si="170"/>
        <v>891312</v>
      </c>
      <c r="H3429" s="206">
        <f t="shared" si="171"/>
        <v>0</v>
      </c>
      <c r="I3429" s="72">
        <f t="shared" si="172"/>
        <v>0</v>
      </c>
      <c r="J3429" s="73" t="s">
        <v>838</v>
      </c>
      <c r="K3429" s="50"/>
      <c r="L3429" s="50" t="s">
        <v>849</v>
      </c>
      <c r="M3429" s="271"/>
      <c r="N3429" s="269"/>
      <c r="O3429" s="269"/>
      <c r="P3429" s="269"/>
      <c r="Q3429" s="269"/>
      <c r="R3429" s="271"/>
    </row>
    <row r="3430" spans="1:18" ht="60" customHeight="1" outlineLevel="2" x14ac:dyDescent="0.25">
      <c r="A3430" s="203">
        <v>622</v>
      </c>
      <c r="B3430" s="204" t="s">
        <v>215</v>
      </c>
      <c r="C3430" s="73" t="s">
        <v>184</v>
      </c>
      <c r="D3430" s="205">
        <v>10</v>
      </c>
      <c r="E3430" s="53" t="s">
        <v>4234</v>
      </c>
      <c r="F3430" s="206">
        <v>262080</v>
      </c>
      <c r="G3430" s="206">
        <f t="shared" si="170"/>
        <v>262080</v>
      </c>
      <c r="H3430" s="206">
        <f t="shared" si="171"/>
        <v>0</v>
      </c>
      <c r="I3430" s="72">
        <f t="shared" si="172"/>
        <v>0</v>
      </c>
      <c r="J3430" s="73" t="s">
        <v>838</v>
      </c>
      <c r="K3430" s="50"/>
      <c r="L3430" s="50" t="s">
        <v>849</v>
      </c>
      <c r="M3430" s="271"/>
      <c r="N3430" s="269"/>
      <c r="O3430" s="269"/>
      <c r="P3430" s="269"/>
      <c r="Q3430" s="269"/>
      <c r="R3430" s="271"/>
    </row>
    <row r="3431" spans="1:18" ht="60" customHeight="1" outlineLevel="2" x14ac:dyDescent="0.25">
      <c r="A3431" s="203">
        <v>623</v>
      </c>
      <c r="B3431" s="204" t="s">
        <v>214</v>
      </c>
      <c r="C3431" s="73" t="s">
        <v>184</v>
      </c>
      <c r="D3431" s="205">
        <v>20</v>
      </c>
      <c r="E3431" s="53" t="s">
        <v>4234</v>
      </c>
      <c r="F3431" s="206">
        <v>535080</v>
      </c>
      <c r="G3431" s="206">
        <f t="shared" si="170"/>
        <v>535080</v>
      </c>
      <c r="H3431" s="206">
        <f t="shared" si="171"/>
        <v>0</v>
      </c>
      <c r="I3431" s="72">
        <f t="shared" si="172"/>
        <v>0</v>
      </c>
      <c r="J3431" s="73" t="s">
        <v>838</v>
      </c>
      <c r="K3431" s="50"/>
      <c r="L3431" s="50" t="s">
        <v>849</v>
      </c>
      <c r="M3431" s="271"/>
      <c r="N3431" s="269"/>
      <c r="O3431" s="269"/>
      <c r="P3431" s="269"/>
      <c r="Q3431" s="269"/>
      <c r="R3431" s="271"/>
    </row>
    <row r="3432" spans="1:18" ht="60" customHeight="1" outlineLevel="2" x14ac:dyDescent="0.25">
      <c r="A3432" s="203">
        <v>624</v>
      </c>
      <c r="B3432" s="204" t="s">
        <v>213</v>
      </c>
      <c r="C3432" s="73" t="s">
        <v>184</v>
      </c>
      <c r="D3432" s="205">
        <v>15</v>
      </c>
      <c r="E3432" s="53" t="s">
        <v>4234</v>
      </c>
      <c r="F3432" s="206">
        <v>573300</v>
      </c>
      <c r="G3432" s="206">
        <f t="shared" si="170"/>
        <v>573300</v>
      </c>
      <c r="H3432" s="206">
        <f t="shared" si="171"/>
        <v>0</v>
      </c>
      <c r="I3432" s="72">
        <f t="shared" si="172"/>
        <v>0</v>
      </c>
      <c r="J3432" s="73" t="s">
        <v>838</v>
      </c>
      <c r="K3432" s="50"/>
      <c r="L3432" s="50" t="s">
        <v>849</v>
      </c>
      <c r="M3432" s="271"/>
      <c r="N3432" s="269"/>
      <c r="O3432" s="269"/>
      <c r="P3432" s="269"/>
      <c r="Q3432" s="269"/>
      <c r="R3432" s="271"/>
    </row>
    <row r="3433" spans="1:18" ht="60" customHeight="1" outlineLevel="2" x14ac:dyDescent="0.25">
      <c r="A3433" s="203">
        <v>625</v>
      </c>
      <c r="B3433" s="204" t="s">
        <v>212</v>
      </c>
      <c r="C3433" s="73" t="s">
        <v>184</v>
      </c>
      <c r="D3433" s="205">
        <v>20</v>
      </c>
      <c r="E3433" s="53" t="s">
        <v>4234</v>
      </c>
      <c r="F3433" s="206">
        <v>764400</v>
      </c>
      <c r="G3433" s="206">
        <f t="shared" si="170"/>
        <v>764400</v>
      </c>
      <c r="H3433" s="206">
        <f t="shared" si="171"/>
        <v>0</v>
      </c>
      <c r="I3433" s="72">
        <f t="shared" si="172"/>
        <v>0</v>
      </c>
      <c r="J3433" s="73" t="s">
        <v>838</v>
      </c>
      <c r="K3433" s="50"/>
      <c r="L3433" s="50" t="s">
        <v>849</v>
      </c>
      <c r="M3433" s="271"/>
      <c r="N3433" s="269"/>
      <c r="O3433" s="269"/>
      <c r="P3433" s="269"/>
      <c r="Q3433" s="269"/>
      <c r="R3433" s="271"/>
    </row>
    <row r="3434" spans="1:18" ht="60" customHeight="1" outlineLevel="2" x14ac:dyDescent="0.25">
      <c r="A3434" s="203">
        <v>626</v>
      </c>
      <c r="B3434" s="204" t="s">
        <v>211</v>
      </c>
      <c r="C3434" s="73" t="s">
        <v>184</v>
      </c>
      <c r="D3434" s="205">
        <v>2</v>
      </c>
      <c r="E3434" s="53" t="s">
        <v>4234</v>
      </c>
      <c r="F3434" s="206">
        <v>50932</v>
      </c>
      <c r="G3434" s="206">
        <f t="shared" si="170"/>
        <v>50932</v>
      </c>
      <c r="H3434" s="206">
        <f t="shared" si="171"/>
        <v>0</v>
      </c>
      <c r="I3434" s="72">
        <f t="shared" si="172"/>
        <v>0</v>
      </c>
      <c r="J3434" s="73" t="s">
        <v>838</v>
      </c>
      <c r="K3434" s="50"/>
      <c r="L3434" s="50" t="s">
        <v>849</v>
      </c>
      <c r="M3434" s="271"/>
      <c r="N3434" s="269"/>
      <c r="O3434" s="269"/>
      <c r="P3434" s="269"/>
      <c r="Q3434" s="269"/>
      <c r="R3434" s="271"/>
    </row>
    <row r="3435" spans="1:18" ht="60" customHeight="1" outlineLevel="2" x14ac:dyDescent="0.25">
      <c r="A3435" s="203">
        <v>627</v>
      </c>
      <c r="B3435" s="204" t="s">
        <v>210</v>
      </c>
      <c r="C3435" s="73" t="s">
        <v>184</v>
      </c>
      <c r="D3435" s="205">
        <v>2</v>
      </c>
      <c r="E3435" s="53" t="s">
        <v>4234</v>
      </c>
      <c r="F3435" s="206">
        <v>47750</v>
      </c>
      <c r="G3435" s="206">
        <f t="shared" si="170"/>
        <v>47750</v>
      </c>
      <c r="H3435" s="206">
        <f t="shared" si="171"/>
        <v>0</v>
      </c>
      <c r="I3435" s="72">
        <f t="shared" si="172"/>
        <v>0</v>
      </c>
      <c r="J3435" s="73" t="s">
        <v>838</v>
      </c>
      <c r="K3435" s="50"/>
      <c r="L3435" s="50" t="s">
        <v>849</v>
      </c>
      <c r="M3435" s="271"/>
      <c r="N3435" s="269"/>
      <c r="O3435" s="269"/>
      <c r="P3435" s="269"/>
      <c r="Q3435" s="269"/>
      <c r="R3435" s="271"/>
    </row>
    <row r="3436" spans="1:18" ht="60" customHeight="1" outlineLevel="2" x14ac:dyDescent="0.25">
      <c r="A3436" s="203">
        <v>628</v>
      </c>
      <c r="B3436" s="204" t="s">
        <v>209</v>
      </c>
      <c r="C3436" s="73" t="s">
        <v>184</v>
      </c>
      <c r="D3436" s="205">
        <v>3</v>
      </c>
      <c r="E3436" s="53" t="s">
        <v>4234</v>
      </c>
      <c r="F3436" s="206">
        <v>114660</v>
      </c>
      <c r="G3436" s="206">
        <f t="shared" si="170"/>
        <v>114660</v>
      </c>
      <c r="H3436" s="206">
        <f t="shared" si="171"/>
        <v>0</v>
      </c>
      <c r="I3436" s="72">
        <f t="shared" si="172"/>
        <v>0</v>
      </c>
      <c r="J3436" s="73" t="s">
        <v>838</v>
      </c>
      <c r="K3436" s="50"/>
      <c r="L3436" s="50" t="s">
        <v>849</v>
      </c>
      <c r="M3436" s="271"/>
      <c r="N3436" s="269"/>
      <c r="O3436" s="269"/>
      <c r="P3436" s="269"/>
      <c r="Q3436" s="269"/>
      <c r="R3436" s="271"/>
    </row>
    <row r="3437" spans="1:18" ht="60" customHeight="1" outlineLevel="2" x14ac:dyDescent="0.25">
      <c r="A3437" s="203">
        <v>629</v>
      </c>
      <c r="B3437" s="204" t="s">
        <v>208</v>
      </c>
      <c r="C3437" s="73" t="s">
        <v>184</v>
      </c>
      <c r="D3437" s="205">
        <v>3</v>
      </c>
      <c r="E3437" s="53" t="s">
        <v>4234</v>
      </c>
      <c r="F3437" s="206">
        <v>114660</v>
      </c>
      <c r="G3437" s="206">
        <f t="shared" si="170"/>
        <v>114660</v>
      </c>
      <c r="H3437" s="206">
        <f t="shared" si="171"/>
        <v>0</v>
      </c>
      <c r="I3437" s="72">
        <f t="shared" si="172"/>
        <v>0</v>
      </c>
      <c r="J3437" s="73" t="s">
        <v>838</v>
      </c>
      <c r="K3437" s="50"/>
      <c r="L3437" s="50" t="s">
        <v>849</v>
      </c>
      <c r="M3437" s="271"/>
      <c r="N3437" s="269"/>
      <c r="O3437" s="269"/>
      <c r="P3437" s="269"/>
      <c r="Q3437" s="269"/>
      <c r="R3437" s="271"/>
    </row>
    <row r="3438" spans="1:18" ht="60" customHeight="1" outlineLevel="2" x14ac:dyDescent="0.25">
      <c r="A3438" s="203">
        <v>630</v>
      </c>
      <c r="B3438" s="204" t="s">
        <v>207</v>
      </c>
      <c r="C3438" s="73" t="s">
        <v>184</v>
      </c>
      <c r="D3438" s="205">
        <v>5</v>
      </c>
      <c r="E3438" s="53" t="s">
        <v>4234</v>
      </c>
      <c r="F3438" s="206">
        <v>191100</v>
      </c>
      <c r="G3438" s="206">
        <f t="shared" si="170"/>
        <v>191100</v>
      </c>
      <c r="H3438" s="206">
        <f t="shared" si="171"/>
        <v>0</v>
      </c>
      <c r="I3438" s="72">
        <f t="shared" si="172"/>
        <v>0</v>
      </c>
      <c r="J3438" s="73" t="s">
        <v>838</v>
      </c>
      <c r="K3438" s="50"/>
      <c r="L3438" s="50" t="s">
        <v>849</v>
      </c>
      <c r="M3438" s="271"/>
      <c r="N3438" s="269"/>
      <c r="O3438" s="269"/>
      <c r="P3438" s="269"/>
      <c r="Q3438" s="269"/>
      <c r="R3438" s="271"/>
    </row>
    <row r="3439" spans="1:18" ht="60" customHeight="1" outlineLevel="2" x14ac:dyDescent="0.25">
      <c r="A3439" s="203">
        <v>631</v>
      </c>
      <c r="B3439" s="204" t="s">
        <v>206</v>
      </c>
      <c r="C3439" s="73" t="s">
        <v>184</v>
      </c>
      <c r="D3439" s="205">
        <v>50</v>
      </c>
      <c r="E3439" s="53" t="s">
        <v>4234</v>
      </c>
      <c r="F3439" s="206">
        <v>2165100</v>
      </c>
      <c r="G3439" s="206">
        <f t="shared" si="170"/>
        <v>2165100</v>
      </c>
      <c r="H3439" s="206">
        <f t="shared" si="171"/>
        <v>0</v>
      </c>
      <c r="I3439" s="72">
        <f t="shared" si="172"/>
        <v>0</v>
      </c>
      <c r="J3439" s="73" t="s">
        <v>838</v>
      </c>
      <c r="K3439" s="50"/>
      <c r="L3439" s="50" t="s">
        <v>849</v>
      </c>
      <c r="M3439" s="271"/>
      <c r="N3439" s="269"/>
      <c r="O3439" s="269"/>
      <c r="P3439" s="269"/>
      <c r="Q3439" s="269"/>
      <c r="R3439" s="271"/>
    </row>
    <row r="3440" spans="1:18" ht="60" customHeight="1" outlineLevel="2" x14ac:dyDescent="0.25">
      <c r="A3440" s="203">
        <v>632</v>
      </c>
      <c r="B3440" s="204" t="s">
        <v>205</v>
      </c>
      <c r="C3440" s="73" t="s">
        <v>184</v>
      </c>
      <c r="D3440" s="205">
        <v>16</v>
      </c>
      <c r="E3440" s="53" t="s">
        <v>4234</v>
      </c>
      <c r="F3440" s="206">
        <v>1052608</v>
      </c>
      <c r="G3440" s="206">
        <f t="shared" si="170"/>
        <v>1052608</v>
      </c>
      <c r="H3440" s="206">
        <f t="shared" si="171"/>
        <v>0</v>
      </c>
      <c r="I3440" s="72">
        <f t="shared" si="172"/>
        <v>0</v>
      </c>
      <c r="J3440" s="73" t="s">
        <v>838</v>
      </c>
      <c r="K3440" s="50"/>
      <c r="L3440" s="50" t="s">
        <v>849</v>
      </c>
      <c r="M3440" s="271"/>
      <c r="N3440" s="269"/>
      <c r="O3440" s="269"/>
      <c r="P3440" s="269"/>
      <c r="Q3440" s="269"/>
      <c r="R3440" s="271"/>
    </row>
    <row r="3441" spans="1:18" ht="60" customHeight="1" outlineLevel="2" x14ac:dyDescent="0.25">
      <c r="A3441" s="203">
        <v>633</v>
      </c>
      <c r="B3441" s="204" t="s">
        <v>204</v>
      </c>
      <c r="C3441" s="73" t="s">
        <v>184</v>
      </c>
      <c r="D3441" s="205">
        <v>18</v>
      </c>
      <c r="E3441" s="53" t="s">
        <v>4234</v>
      </c>
      <c r="F3441" s="206">
        <v>286254</v>
      </c>
      <c r="G3441" s="206">
        <f t="shared" si="170"/>
        <v>286254</v>
      </c>
      <c r="H3441" s="206">
        <f t="shared" si="171"/>
        <v>0</v>
      </c>
      <c r="I3441" s="72">
        <f t="shared" si="172"/>
        <v>0</v>
      </c>
      <c r="J3441" s="73" t="s">
        <v>838</v>
      </c>
      <c r="K3441" s="50"/>
      <c r="L3441" s="50" t="s">
        <v>849</v>
      </c>
      <c r="M3441" s="271"/>
      <c r="N3441" s="269"/>
      <c r="O3441" s="269"/>
      <c r="P3441" s="269"/>
      <c r="Q3441" s="269"/>
      <c r="R3441" s="271"/>
    </row>
    <row r="3442" spans="1:18" ht="60" customHeight="1" outlineLevel="2" x14ac:dyDescent="0.25">
      <c r="A3442" s="203">
        <v>634</v>
      </c>
      <c r="B3442" s="204" t="s">
        <v>203</v>
      </c>
      <c r="C3442" s="73" t="s">
        <v>184</v>
      </c>
      <c r="D3442" s="205">
        <v>7</v>
      </c>
      <c r="E3442" s="53" t="s">
        <v>4234</v>
      </c>
      <c r="F3442" s="206">
        <v>6287547</v>
      </c>
      <c r="G3442" s="206">
        <f t="shared" si="170"/>
        <v>6287547</v>
      </c>
      <c r="H3442" s="206">
        <f t="shared" si="171"/>
        <v>0</v>
      </c>
      <c r="I3442" s="72">
        <f t="shared" si="172"/>
        <v>0</v>
      </c>
      <c r="J3442" s="73" t="s">
        <v>838</v>
      </c>
      <c r="K3442" s="50"/>
      <c r="L3442" s="50" t="s">
        <v>849</v>
      </c>
      <c r="M3442" s="271"/>
      <c r="N3442" s="269"/>
      <c r="O3442" s="269"/>
      <c r="P3442" s="269"/>
      <c r="Q3442" s="269"/>
      <c r="R3442" s="271"/>
    </row>
    <row r="3443" spans="1:18" ht="60" customHeight="1" outlineLevel="2" x14ac:dyDescent="0.25">
      <c r="A3443" s="203">
        <v>635</v>
      </c>
      <c r="B3443" s="204" t="s">
        <v>202</v>
      </c>
      <c r="C3443" s="73" t="s">
        <v>184</v>
      </c>
      <c r="D3443" s="205">
        <v>3</v>
      </c>
      <c r="E3443" s="53" t="s">
        <v>4234</v>
      </c>
      <c r="F3443" s="206">
        <v>280131</v>
      </c>
      <c r="G3443" s="206">
        <f t="shared" si="170"/>
        <v>280131</v>
      </c>
      <c r="H3443" s="206">
        <f t="shared" si="171"/>
        <v>0</v>
      </c>
      <c r="I3443" s="72">
        <f t="shared" si="172"/>
        <v>0</v>
      </c>
      <c r="J3443" s="73" t="s">
        <v>838</v>
      </c>
      <c r="K3443" s="50"/>
      <c r="L3443" s="50" t="s">
        <v>849</v>
      </c>
      <c r="M3443" s="271"/>
      <c r="N3443" s="269"/>
      <c r="O3443" s="269"/>
      <c r="P3443" s="269"/>
      <c r="Q3443" s="269"/>
      <c r="R3443" s="271"/>
    </row>
    <row r="3444" spans="1:18" ht="60" customHeight="1" outlineLevel="2" x14ac:dyDescent="0.25">
      <c r="A3444" s="203">
        <v>636</v>
      </c>
      <c r="B3444" s="204" t="s">
        <v>201</v>
      </c>
      <c r="C3444" s="73" t="s">
        <v>184</v>
      </c>
      <c r="D3444" s="205">
        <v>12</v>
      </c>
      <c r="E3444" s="53" t="s">
        <v>4234</v>
      </c>
      <c r="F3444" s="206">
        <v>565164</v>
      </c>
      <c r="G3444" s="206">
        <f t="shared" si="170"/>
        <v>565164</v>
      </c>
      <c r="H3444" s="206">
        <f t="shared" si="171"/>
        <v>0</v>
      </c>
      <c r="I3444" s="72">
        <f t="shared" si="172"/>
        <v>0</v>
      </c>
      <c r="J3444" s="73" t="s">
        <v>838</v>
      </c>
      <c r="K3444" s="50"/>
      <c r="L3444" s="50" t="s">
        <v>849</v>
      </c>
      <c r="M3444" s="271"/>
      <c r="N3444" s="269"/>
      <c r="O3444" s="269"/>
      <c r="P3444" s="269"/>
      <c r="Q3444" s="269"/>
      <c r="R3444" s="271"/>
    </row>
    <row r="3445" spans="1:18" ht="60" customHeight="1" outlineLevel="2" x14ac:dyDescent="0.25">
      <c r="A3445" s="203">
        <v>637</v>
      </c>
      <c r="B3445" s="204" t="s">
        <v>200</v>
      </c>
      <c r="C3445" s="73" t="s">
        <v>184</v>
      </c>
      <c r="D3445" s="205">
        <v>5</v>
      </c>
      <c r="E3445" s="53" t="s">
        <v>4234</v>
      </c>
      <c r="F3445" s="206">
        <v>1979250</v>
      </c>
      <c r="G3445" s="206">
        <f t="shared" si="170"/>
        <v>1979250</v>
      </c>
      <c r="H3445" s="206">
        <f t="shared" si="171"/>
        <v>0</v>
      </c>
      <c r="I3445" s="72">
        <f t="shared" si="172"/>
        <v>0</v>
      </c>
      <c r="J3445" s="73" t="s">
        <v>838</v>
      </c>
      <c r="K3445" s="50"/>
      <c r="L3445" s="50" t="s">
        <v>849</v>
      </c>
      <c r="M3445" s="271"/>
      <c r="N3445" s="269"/>
      <c r="O3445" s="269"/>
      <c r="P3445" s="269"/>
      <c r="Q3445" s="269"/>
      <c r="R3445" s="271"/>
    </row>
    <row r="3446" spans="1:18" ht="60" customHeight="1" outlineLevel="2" x14ac:dyDescent="0.25">
      <c r="A3446" s="203">
        <v>638</v>
      </c>
      <c r="B3446" s="204" t="s">
        <v>199</v>
      </c>
      <c r="C3446" s="73" t="s">
        <v>184</v>
      </c>
      <c r="D3446" s="205">
        <v>9</v>
      </c>
      <c r="E3446" s="53" t="s">
        <v>4234</v>
      </c>
      <c r="F3446" s="206">
        <v>515970</v>
      </c>
      <c r="G3446" s="206">
        <f t="shared" si="170"/>
        <v>515970</v>
      </c>
      <c r="H3446" s="206">
        <f t="shared" si="171"/>
        <v>0</v>
      </c>
      <c r="I3446" s="72">
        <f t="shared" si="172"/>
        <v>0</v>
      </c>
      <c r="J3446" s="73" t="s">
        <v>838</v>
      </c>
      <c r="K3446" s="50"/>
      <c r="L3446" s="50" t="s">
        <v>849</v>
      </c>
      <c r="M3446" s="271"/>
      <c r="N3446" s="269"/>
      <c r="O3446" s="269"/>
      <c r="P3446" s="269"/>
      <c r="Q3446" s="269"/>
      <c r="R3446" s="271"/>
    </row>
    <row r="3447" spans="1:18" ht="60" customHeight="1" outlineLevel="2" x14ac:dyDescent="0.25">
      <c r="A3447" s="203">
        <v>639</v>
      </c>
      <c r="B3447" s="204" t="s">
        <v>198</v>
      </c>
      <c r="C3447" s="73" t="s">
        <v>184</v>
      </c>
      <c r="D3447" s="205">
        <v>10</v>
      </c>
      <c r="E3447" s="53" t="s">
        <v>4234</v>
      </c>
      <c r="F3447" s="206">
        <v>982800</v>
      </c>
      <c r="G3447" s="206">
        <f t="shared" si="170"/>
        <v>982800</v>
      </c>
      <c r="H3447" s="206">
        <f t="shared" si="171"/>
        <v>0</v>
      </c>
      <c r="I3447" s="72">
        <f t="shared" si="172"/>
        <v>0</v>
      </c>
      <c r="J3447" s="73" t="s">
        <v>838</v>
      </c>
      <c r="K3447" s="50"/>
      <c r="L3447" s="50" t="s">
        <v>849</v>
      </c>
      <c r="M3447" s="271"/>
      <c r="N3447" s="269"/>
      <c r="O3447" s="269"/>
      <c r="P3447" s="269"/>
      <c r="Q3447" s="269"/>
      <c r="R3447" s="271"/>
    </row>
    <row r="3448" spans="1:18" ht="60" customHeight="1" outlineLevel="2" x14ac:dyDescent="0.25">
      <c r="A3448" s="203">
        <v>640</v>
      </c>
      <c r="B3448" s="204" t="s">
        <v>197</v>
      </c>
      <c r="C3448" s="73" t="s">
        <v>184</v>
      </c>
      <c r="D3448" s="205">
        <v>24</v>
      </c>
      <c r="E3448" s="53" t="s">
        <v>4234</v>
      </c>
      <c r="F3448" s="206">
        <v>4285008</v>
      </c>
      <c r="G3448" s="206">
        <f t="shared" si="170"/>
        <v>4285008</v>
      </c>
      <c r="H3448" s="206">
        <f t="shared" si="171"/>
        <v>0</v>
      </c>
      <c r="I3448" s="72">
        <f t="shared" si="172"/>
        <v>0</v>
      </c>
      <c r="J3448" s="73" t="s">
        <v>838</v>
      </c>
      <c r="K3448" s="50"/>
      <c r="L3448" s="50" t="s">
        <v>849</v>
      </c>
      <c r="M3448" s="271"/>
      <c r="N3448" s="269"/>
      <c r="O3448" s="269"/>
      <c r="P3448" s="269"/>
      <c r="Q3448" s="269"/>
      <c r="R3448" s="271"/>
    </row>
    <row r="3449" spans="1:18" ht="60" customHeight="1" outlineLevel="2" x14ac:dyDescent="0.25">
      <c r="A3449" s="203">
        <v>641</v>
      </c>
      <c r="B3449" s="204" t="s">
        <v>196</v>
      </c>
      <c r="C3449" s="73" t="s">
        <v>184</v>
      </c>
      <c r="D3449" s="205">
        <v>9</v>
      </c>
      <c r="E3449" s="53" t="s">
        <v>4234</v>
      </c>
      <c r="F3449" s="206">
        <v>250614</v>
      </c>
      <c r="G3449" s="206">
        <f t="shared" si="170"/>
        <v>250614</v>
      </c>
      <c r="H3449" s="206">
        <f t="shared" si="171"/>
        <v>0</v>
      </c>
      <c r="I3449" s="72">
        <f t="shared" si="172"/>
        <v>0</v>
      </c>
      <c r="J3449" s="73" t="s">
        <v>838</v>
      </c>
      <c r="K3449" s="50"/>
      <c r="L3449" s="50" t="s">
        <v>849</v>
      </c>
      <c r="M3449" s="271"/>
      <c r="N3449" s="269"/>
      <c r="O3449" s="269"/>
      <c r="P3449" s="269"/>
      <c r="Q3449" s="269"/>
      <c r="R3449" s="271"/>
    </row>
    <row r="3450" spans="1:18" ht="60" customHeight="1" outlineLevel="2" x14ac:dyDescent="0.25">
      <c r="A3450" s="203">
        <v>642</v>
      </c>
      <c r="B3450" s="204" t="s">
        <v>195</v>
      </c>
      <c r="C3450" s="73" t="s">
        <v>184</v>
      </c>
      <c r="D3450" s="205">
        <v>27</v>
      </c>
      <c r="E3450" s="53" t="s">
        <v>4234</v>
      </c>
      <c r="F3450" s="206">
        <v>855036</v>
      </c>
      <c r="G3450" s="206">
        <f t="shared" ref="G3450:G3513" si="173">F3450</f>
        <v>855036</v>
      </c>
      <c r="H3450" s="206">
        <f t="shared" ref="H3450:H3513" si="174">F3450-G3450</f>
        <v>0</v>
      </c>
      <c r="I3450" s="72">
        <f t="shared" ref="I3450:I3513" si="175">H3450/G3450</f>
        <v>0</v>
      </c>
      <c r="J3450" s="73" t="s">
        <v>838</v>
      </c>
      <c r="K3450" s="50"/>
      <c r="L3450" s="50" t="s">
        <v>849</v>
      </c>
      <c r="M3450" s="271"/>
      <c r="N3450" s="269"/>
      <c r="O3450" s="269"/>
      <c r="P3450" s="269"/>
      <c r="Q3450" s="269"/>
      <c r="R3450" s="271"/>
    </row>
    <row r="3451" spans="1:18" ht="60" customHeight="1" outlineLevel="2" x14ac:dyDescent="0.25">
      <c r="A3451" s="203">
        <v>643</v>
      </c>
      <c r="B3451" s="204" t="s">
        <v>73</v>
      </c>
      <c r="C3451" s="73" t="s">
        <v>184</v>
      </c>
      <c r="D3451" s="205">
        <v>3500</v>
      </c>
      <c r="E3451" s="53" t="s">
        <v>724</v>
      </c>
      <c r="F3451" s="206">
        <v>113679.99999999999</v>
      </c>
      <c r="G3451" s="206">
        <f t="shared" si="173"/>
        <v>113679.99999999999</v>
      </c>
      <c r="H3451" s="206">
        <f t="shared" si="174"/>
        <v>0</v>
      </c>
      <c r="I3451" s="72">
        <f t="shared" si="175"/>
        <v>0</v>
      </c>
      <c r="J3451" s="73" t="s">
        <v>838</v>
      </c>
      <c r="K3451" s="50"/>
      <c r="L3451" s="50" t="s">
        <v>849</v>
      </c>
      <c r="M3451" s="271"/>
      <c r="N3451" s="269"/>
      <c r="O3451" s="269"/>
      <c r="P3451" s="269"/>
      <c r="Q3451" s="269"/>
      <c r="R3451" s="271"/>
    </row>
    <row r="3452" spans="1:18" s="34" customFormat="1" ht="60" hidden="1" customHeight="1" outlineLevel="2" x14ac:dyDescent="0.25">
      <c r="A3452" s="208">
        <v>644</v>
      </c>
      <c r="B3452" s="209" t="s">
        <v>194</v>
      </c>
      <c r="C3452" s="207" t="s">
        <v>184</v>
      </c>
      <c r="D3452" s="208">
        <v>1</v>
      </c>
      <c r="E3452" s="110" t="s">
        <v>4237</v>
      </c>
      <c r="F3452" s="147">
        <v>240570</v>
      </c>
      <c r="G3452" s="147">
        <f t="shared" si="173"/>
        <v>240570</v>
      </c>
      <c r="H3452" s="147">
        <f t="shared" si="174"/>
        <v>0</v>
      </c>
      <c r="I3452" s="148">
        <f t="shared" si="175"/>
        <v>0</v>
      </c>
      <c r="J3452" s="207" t="s">
        <v>838</v>
      </c>
      <c r="K3452" s="146" t="s">
        <v>898</v>
      </c>
      <c r="L3452" s="146" t="s">
        <v>840</v>
      </c>
      <c r="M3452" s="266"/>
      <c r="N3452" s="264">
        <v>43601</v>
      </c>
      <c r="O3452" s="263" t="s">
        <v>3998</v>
      </c>
      <c r="P3452" s="264">
        <v>43830</v>
      </c>
      <c r="Q3452" s="263" t="s">
        <v>3907</v>
      </c>
      <c r="R3452" s="266"/>
    </row>
    <row r="3453" spans="1:18" s="34" customFormat="1" ht="75" hidden="1" customHeight="1" outlineLevel="2" x14ac:dyDescent="0.25">
      <c r="A3453" s="208">
        <v>645</v>
      </c>
      <c r="B3453" s="209" t="s">
        <v>193</v>
      </c>
      <c r="C3453" s="207" t="s">
        <v>184</v>
      </c>
      <c r="D3453" s="208">
        <v>2</v>
      </c>
      <c r="E3453" s="110" t="s">
        <v>4234</v>
      </c>
      <c r="F3453" s="147">
        <v>406976</v>
      </c>
      <c r="G3453" s="147">
        <f t="shared" si="173"/>
        <v>406976</v>
      </c>
      <c r="H3453" s="147">
        <f t="shared" si="174"/>
        <v>0</v>
      </c>
      <c r="I3453" s="148">
        <f t="shared" si="175"/>
        <v>0</v>
      </c>
      <c r="J3453" s="207" t="s">
        <v>838</v>
      </c>
      <c r="K3453" s="146" t="s">
        <v>898</v>
      </c>
      <c r="L3453" s="146" t="s">
        <v>840</v>
      </c>
      <c r="M3453" s="266"/>
      <c r="N3453" s="264">
        <v>43601</v>
      </c>
      <c r="O3453" s="263" t="s">
        <v>3998</v>
      </c>
      <c r="P3453" s="264">
        <v>43830</v>
      </c>
      <c r="Q3453" s="263" t="s">
        <v>3907</v>
      </c>
      <c r="R3453" s="266"/>
    </row>
    <row r="3454" spans="1:18" s="34" customFormat="1" ht="60" hidden="1" customHeight="1" outlineLevel="2" x14ac:dyDescent="0.25">
      <c r="A3454" s="208">
        <v>646</v>
      </c>
      <c r="B3454" s="209" t="s">
        <v>192</v>
      </c>
      <c r="C3454" s="207" t="s">
        <v>184</v>
      </c>
      <c r="D3454" s="208">
        <v>2</v>
      </c>
      <c r="E3454" s="110" t="s">
        <v>4234</v>
      </c>
      <c r="F3454" s="147">
        <v>288514.28571428568</v>
      </c>
      <c r="G3454" s="147">
        <f t="shared" si="173"/>
        <v>288514.28571428568</v>
      </c>
      <c r="H3454" s="147">
        <f t="shared" si="174"/>
        <v>0</v>
      </c>
      <c r="I3454" s="148">
        <f t="shared" si="175"/>
        <v>0</v>
      </c>
      <c r="J3454" s="207" t="s">
        <v>838</v>
      </c>
      <c r="K3454" s="146" t="s">
        <v>899</v>
      </c>
      <c r="L3454" s="146" t="s">
        <v>840</v>
      </c>
      <c r="M3454" s="266"/>
      <c r="N3454" s="264">
        <v>43591</v>
      </c>
      <c r="O3454" s="263" t="s">
        <v>4004</v>
      </c>
      <c r="P3454" s="264">
        <v>43830</v>
      </c>
      <c r="Q3454" s="263" t="s">
        <v>3907</v>
      </c>
      <c r="R3454" s="266"/>
    </row>
    <row r="3455" spans="1:18" s="34" customFormat="1" ht="60" hidden="1" customHeight="1" outlineLevel="2" x14ac:dyDescent="0.25">
      <c r="A3455" s="208">
        <v>647</v>
      </c>
      <c r="B3455" s="209" t="s">
        <v>191</v>
      </c>
      <c r="C3455" s="207" t="s">
        <v>184</v>
      </c>
      <c r="D3455" s="208">
        <v>1</v>
      </c>
      <c r="E3455" s="110" t="s">
        <v>4234</v>
      </c>
      <c r="F3455" s="147">
        <v>25444.642857142855</v>
      </c>
      <c r="G3455" s="147">
        <f t="shared" si="173"/>
        <v>25444.642857142855</v>
      </c>
      <c r="H3455" s="147">
        <f t="shared" si="174"/>
        <v>0</v>
      </c>
      <c r="I3455" s="148">
        <f t="shared" si="175"/>
        <v>0</v>
      </c>
      <c r="J3455" s="207" t="s">
        <v>838</v>
      </c>
      <c r="K3455" s="146" t="s">
        <v>899</v>
      </c>
      <c r="L3455" s="146" t="s">
        <v>840</v>
      </c>
      <c r="M3455" s="266"/>
      <c r="N3455" s="264">
        <v>43591</v>
      </c>
      <c r="O3455" s="263" t="s">
        <v>4004</v>
      </c>
      <c r="P3455" s="264">
        <v>43830</v>
      </c>
      <c r="Q3455" s="263" t="s">
        <v>3907</v>
      </c>
      <c r="R3455" s="266"/>
    </row>
    <row r="3456" spans="1:18" s="34" customFormat="1" ht="60" hidden="1" customHeight="1" outlineLevel="2" x14ac:dyDescent="0.25">
      <c r="A3456" s="203">
        <v>648</v>
      </c>
      <c r="B3456" s="204" t="s">
        <v>190</v>
      </c>
      <c r="C3456" s="207" t="s">
        <v>184</v>
      </c>
      <c r="D3456" s="208">
        <v>300</v>
      </c>
      <c r="E3456" s="110" t="s">
        <v>724</v>
      </c>
      <c r="F3456" s="147">
        <v>3390000</v>
      </c>
      <c r="G3456" s="147">
        <f t="shared" si="173"/>
        <v>3390000</v>
      </c>
      <c r="H3456" s="147">
        <f t="shared" si="174"/>
        <v>0</v>
      </c>
      <c r="I3456" s="148">
        <f t="shared" si="175"/>
        <v>0</v>
      </c>
      <c r="J3456" s="207" t="s">
        <v>838</v>
      </c>
      <c r="K3456" s="146" t="s">
        <v>897</v>
      </c>
      <c r="L3456" s="146" t="s">
        <v>840</v>
      </c>
      <c r="M3456" s="266"/>
      <c r="N3456" s="264">
        <v>43539</v>
      </c>
      <c r="O3456" s="263" t="s">
        <v>3834</v>
      </c>
      <c r="P3456" s="264">
        <v>43830</v>
      </c>
      <c r="Q3456" s="263" t="s">
        <v>3672</v>
      </c>
      <c r="R3456" s="266"/>
    </row>
    <row r="3457" spans="1:18" s="34" customFormat="1" ht="60" hidden="1" customHeight="1" outlineLevel="2" x14ac:dyDescent="0.25">
      <c r="A3457" s="203">
        <v>649</v>
      </c>
      <c r="B3457" s="204" t="s">
        <v>189</v>
      </c>
      <c r="C3457" s="207" t="s">
        <v>184</v>
      </c>
      <c r="D3457" s="208">
        <v>20</v>
      </c>
      <c r="E3457" s="110" t="s">
        <v>724</v>
      </c>
      <c r="F3457" s="147">
        <v>110000</v>
      </c>
      <c r="G3457" s="147">
        <f t="shared" si="173"/>
        <v>110000</v>
      </c>
      <c r="H3457" s="147">
        <f t="shared" si="174"/>
        <v>0</v>
      </c>
      <c r="I3457" s="148">
        <f t="shared" si="175"/>
        <v>0</v>
      </c>
      <c r="J3457" s="207" t="s">
        <v>838</v>
      </c>
      <c r="K3457" s="146" t="s">
        <v>897</v>
      </c>
      <c r="L3457" s="146" t="s">
        <v>840</v>
      </c>
      <c r="M3457" s="266"/>
      <c r="N3457" s="264">
        <v>43539</v>
      </c>
      <c r="O3457" s="263" t="s">
        <v>3834</v>
      </c>
      <c r="P3457" s="264">
        <v>43830</v>
      </c>
      <c r="Q3457" s="263" t="s">
        <v>3672</v>
      </c>
      <c r="R3457" s="266"/>
    </row>
    <row r="3458" spans="1:18" ht="60" hidden="1" customHeight="1" outlineLevel="2" x14ac:dyDescent="0.25">
      <c r="A3458" s="203">
        <v>650</v>
      </c>
      <c r="B3458" s="204" t="s">
        <v>188</v>
      </c>
      <c r="C3458" s="73" t="s">
        <v>184</v>
      </c>
      <c r="D3458" s="205">
        <v>300</v>
      </c>
      <c r="E3458" s="53" t="s">
        <v>2295</v>
      </c>
      <c r="F3458" s="206">
        <v>80358</v>
      </c>
      <c r="G3458" s="206">
        <f t="shared" si="173"/>
        <v>80358</v>
      </c>
      <c r="H3458" s="206">
        <f t="shared" si="174"/>
        <v>0</v>
      </c>
      <c r="I3458" s="72">
        <f t="shared" si="175"/>
        <v>0</v>
      </c>
      <c r="J3458" s="73" t="s">
        <v>838</v>
      </c>
      <c r="K3458" s="50" t="s">
        <v>900</v>
      </c>
      <c r="L3458" s="50" t="s">
        <v>849</v>
      </c>
      <c r="M3458" s="271"/>
      <c r="N3458" s="269"/>
      <c r="O3458" s="269"/>
      <c r="P3458" s="269"/>
      <c r="Q3458" s="269"/>
      <c r="R3458" s="271"/>
    </row>
    <row r="3459" spans="1:18" s="34" customFormat="1" ht="60" hidden="1" customHeight="1" outlineLevel="2" x14ac:dyDescent="0.25">
      <c r="A3459" s="203">
        <v>651</v>
      </c>
      <c r="B3459" s="204" t="s">
        <v>187</v>
      </c>
      <c r="C3459" s="207" t="s">
        <v>28</v>
      </c>
      <c r="D3459" s="208">
        <v>1</v>
      </c>
      <c r="E3459" s="208"/>
      <c r="F3459" s="147">
        <v>30000000</v>
      </c>
      <c r="G3459" s="147">
        <f t="shared" si="173"/>
        <v>30000000</v>
      </c>
      <c r="H3459" s="147">
        <f t="shared" si="174"/>
        <v>0</v>
      </c>
      <c r="I3459" s="148">
        <f t="shared" si="175"/>
        <v>0</v>
      </c>
      <c r="J3459" s="207" t="s">
        <v>838</v>
      </c>
      <c r="K3459" s="146" t="s">
        <v>901</v>
      </c>
      <c r="L3459" s="146" t="s">
        <v>874</v>
      </c>
      <c r="M3459" s="266"/>
      <c r="N3459" s="265">
        <v>43479</v>
      </c>
      <c r="O3459" s="266" t="s">
        <v>3657</v>
      </c>
      <c r="P3459" s="265">
        <v>43830</v>
      </c>
      <c r="Q3459" s="266" t="s">
        <v>3656</v>
      </c>
      <c r="R3459" s="266"/>
    </row>
    <row r="3460" spans="1:18" s="34" customFormat="1" ht="60" hidden="1" customHeight="1" outlineLevel="2" x14ac:dyDescent="0.25">
      <c r="A3460" s="208">
        <v>652</v>
      </c>
      <c r="B3460" s="209" t="s">
        <v>186</v>
      </c>
      <c r="C3460" s="207" t="s">
        <v>28</v>
      </c>
      <c r="D3460" s="208">
        <v>1</v>
      </c>
      <c r="E3460" s="208"/>
      <c r="F3460" s="147">
        <v>101634590</v>
      </c>
      <c r="G3460" s="147">
        <f t="shared" si="173"/>
        <v>101634590</v>
      </c>
      <c r="H3460" s="147">
        <f t="shared" si="174"/>
        <v>0</v>
      </c>
      <c r="I3460" s="148">
        <f t="shared" si="175"/>
        <v>0</v>
      </c>
      <c r="J3460" s="207" t="s">
        <v>838</v>
      </c>
      <c r="K3460" s="146" t="s">
        <v>847</v>
      </c>
      <c r="L3460" s="146" t="s">
        <v>874</v>
      </c>
      <c r="M3460" s="266"/>
      <c r="N3460" s="264">
        <v>43462</v>
      </c>
      <c r="O3460" s="263" t="s">
        <v>4078</v>
      </c>
      <c r="P3460" s="264">
        <v>43830</v>
      </c>
      <c r="Q3460" s="263" t="s">
        <v>3656</v>
      </c>
      <c r="R3460" s="266"/>
    </row>
    <row r="3461" spans="1:18" s="34" customFormat="1" ht="60" hidden="1" customHeight="1" outlineLevel="2" x14ac:dyDescent="0.25">
      <c r="A3461" s="203">
        <v>653</v>
      </c>
      <c r="B3461" s="212" t="s">
        <v>185</v>
      </c>
      <c r="C3461" s="207" t="s">
        <v>184</v>
      </c>
      <c r="D3461" s="208">
        <v>4</v>
      </c>
      <c r="E3461" s="110" t="s">
        <v>724</v>
      </c>
      <c r="F3461" s="147">
        <v>310496.84000000003</v>
      </c>
      <c r="G3461" s="147">
        <f t="shared" si="173"/>
        <v>310496.84000000003</v>
      </c>
      <c r="H3461" s="147">
        <f t="shared" si="174"/>
        <v>0</v>
      </c>
      <c r="I3461" s="148">
        <f t="shared" si="175"/>
        <v>0</v>
      </c>
      <c r="J3461" s="207" t="s">
        <v>838</v>
      </c>
      <c r="K3461" s="146" t="s">
        <v>902</v>
      </c>
      <c r="L3461" s="146" t="s">
        <v>877</v>
      </c>
      <c r="M3461" s="263"/>
      <c r="N3461" s="264">
        <v>43522</v>
      </c>
      <c r="O3461" s="263" t="s">
        <v>3769</v>
      </c>
      <c r="P3461" s="264">
        <v>43830</v>
      </c>
      <c r="Q3461" s="263" t="s">
        <v>3768</v>
      </c>
      <c r="R3461" s="263"/>
    </row>
    <row r="3462" spans="1:18" s="34" customFormat="1" ht="60" hidden="1" customHeight="1" outlineLevel="2" x14ac:dyDescent="0.25">
      <c r="A3462" s="208">
        <v>654</v>
      </c>
      <c r="B3462" s="209" t="s">
        <v>183</v>
      </c>
      <c r="C3462" s="207" t="s">
        <v>28</v>
      </c>
      <c r="D3462" s="208">
        <v>10</v>
      </c>
      <c r="E3462" s="110" t="s">
        <v>4234</v>
      </c>
      <c r="F3462" s="147">
        <v>14382.946428571429</v>
      </c>
      <c r="G3462" s="147">
        <f t="shared" si="173"/>
        <v>14382.946428571429</v>
      </c>
      <c r="H3462" s="147">
        <f t="shared" si="174"/>
        <v>0</v>
      </c>
      <c r="I3462" s="148">
        <f t="shared" si="175"/>
        <v>0</v>
      </c>
      <c r="J3462" s="207" t="s">
        <v>838</v>
      </c>
      <c r="K3462" s="146" t="s">
        <v>903</v>
      </c>
      <c r="L3462" s="146" t="s">
        <v>840</v>
      </c>
      <c r="M3462" s="266"/>
      <c r="N3462" s="264">
        <v>43502</v>
      </c>
      <c r="O3462" s="263" t="s">
        <v>4250</v>
      </c>
      <c r="P3462" s="264">
        <v>43830</v>
      </c>
      <c r="Q3462" s="263" t="s">
        <v>3672</v>
      </c>
      <c r="R3462" s="266"/>
    </row>
    <row r="3463" spans="1:18" s="34" customFormat="1" ht="60" hidden="1" customHeight="1" outlineLevel="2" x14ac:dyDescent="0.25">
      <c r="A3463" s="208">
        <v>655</v>
      </c>
      <c r="B3463" s="209" t="s">
        <v>182</v>
      </c>
      <c r="C3463" s="207" t="s">
        <v>28</v>
      </c>
      <c r="D3463" s="208">
        <v>10</v>
      </c>
      <c r="E3463" s="110" t="s">
        <v>4234</v>
      </c>
      <c r="F3463" s="147">
        <v>14382.946428571429</v>
      </c>
      <c r="G3463" s="147">
        <f t="shared" si="173"/>
        <v>14382.946428571429</v>
      </c>
      <c r="H3463" s="147">
        <f t="shared" si="174"/>
        <v>0</v>
      </c>
      <c r="I3463" s="148">
        <f t="shared" si="175"/>
        <v>0</v>
      </c>
      <c r="J3463" s="207" t="s">
        <v>838</v>
      </c>
      <c r="K3463" s="146" t="s">
        <v>903</v>
      </c>
      <c r="L3463" s="146" t="s">
        <v>840</v>
      </c>
      <c r="M3463" s="266"/>
      <c r="N3463" s="264">
        <v>43502</v>
      </c>
      <c r="O3463" s="263" t="s">
        <v>4250</v>
      </c>
      <c r="P3463" s="264">
        <v>43830</v>
      </c>
      <c r="Q3463" s="263" t="s">
        <v>3672</v>
      </c>
      <c r="R3463" s="266"/>
    </row>
    <row r="3464" spans="1:18" s="34" customFormat="1" ht="60" hidden="1" customHeight="1" outlineLevel="2" x14ac:dyDescent="0.25">
      <c r="A3464" s="208">
        <v>656</v>
      </c>
      <c r="B3464" s="209" t="s">
        <v>181</v>
      </c>
      <c r="C3464" s="207" t="s">
        <v>28</v>
      </c>
      <c r="D3464" s="208">
        <v>10</v>
      </c>
      <c r="E3464" s="110" t="s">
        <v>4234</v>
      </c>
      <c r="F3464" s="147">
        <v>14382.946428571429</v>
      </c>
      <c r="G3464" s="147">
        <f t="shared" si="173"/>
        <v>14382.946428571429</v>
      </c>
      <c r="H3464" s="147">
        <f t="shared" si="174"/>
        <v>0</v>
      </c>
      <c r="I3464" s="148">
        <f t="shared" si="175"/>
        <v>0</v>
      </c>
      <c r="J3464" s="207" t="s">
        <v>838</v>
      </c>
      <c r="K3464" s="146" t="s">
        <v>903</v>
      </c>
      <c r="L3464" s="146" t="s">
        <v>840</v>
      </c>
      <c r="M3464" s="266"/>
      <c r="N3464" s="264">
        <v>43502</v>
      </c>
      <c r="O3464" s="263" t="s">
        <v>4250</v>
      </c>
      <c r="P3464" s="264">
        <v>43830</v>
      </c>
      <c r="Q3464" s="263" t="s">
        <v>3672</v>
      </c>
      <c r="R3464" s="266"/>
    </row>
    <row r="3465" spans="1:18" s="34" customFormat="1" ht="60" hidden="1" customHeight="1" outlineLevel="2" x14ac:dyDescent="0.25">
      <c r="A3465" s="208">
        <v>657</v>
      </c>
      <c r="B3465" s="209" t="s">
        <v>180</v>
      </c>
      <c r="C3465" s="207" t="s">
        <v>28</v>
      </c>
      <c r="D3465" s="208">
        <v>1</v>
      </c>
      <c r="E3465" s="110" t="s">
        <v>4234</v>
      </c>
      <c r="F3465" s="147">
        <v>3050.3571428571427</v>
      </c>
      <c r="G3465" s="147">
        <f t="shared" si="173"/>
        <v>3050.3571428571427</v>
      </c>
      <c r="H3465" s="147">
        <f t="shared" si="174"/>
        <v>0</v>
      </c>
      <c r="I3465" s="148">
        <f t="shared" si="175"/>
        <v>0</v>
      </c>
      <c r="J3465" s="207" t="s">
        <v>838</v>
      </c>
      <c r="K3465" s="146" t="s">
        <v>903</v>
      </c>
      <c r="L3465" s="146" t="s">
        <v>840</v>
      </c>
      <c r="M3465" s="266"/>
      <c r="N3465" s="264">
        <v>43502</v>
      </c>
      <c r="O3465" s="263" t="s">
        <v>4250</v>
      </c>
      <c r="P3465" s="264">
        <v>43830</v>
      </c>
      <c r="Q3465" s="263" t="s">
        <v>3672</v>
      </c>
      <c r="R3465" s="266"/>
    </row>
    <row r="3466" spans="1:18" s="34" customFormat="1" ht="60" hidden="1" customHeight="1" outlineLevel="2" x14ac:dyDescent="0.25">
      <c r="A3466" s="208">
        <v>658</v>
      </c>
      <c r="B3466" s="209" t="s">
        <v>180</v>
      </c>
      <c r="C3466" s="207" t="s">
        <v>28</v>
      </c>
      <c r="D3466" s="208">
        <v>10</v>
      </c>
      <c r="E3466" s="110" t="s">
        <v>4234</v>
      </c>
      <c r="F3466" s="147">
        <v>24886.16071428571</v>
      </c>
      <c r="G3466" s="147">
        <f t="shared" si="173"/>
        <v>24886.16071428571</v>
      </c>
      <c r="H3466" s="147">
        <f t="shared" si="174"/>
        <v>0</v>
      </c>
      <c r="I3466" s="148">
        <f t="shared" si="175"/>
        <v>0</v>
      </c>
      <c r="J3466" s="207" t="s">
        <v>838</v>
      </c>
      <c r="K3466" s="146" t="s">
        <v>903</v>
      </c>
      <c r="L3466" s="146" t="s">
        <v>840</v>
      </c>
      <c r="M3466" s="266"/>
      <c r="N3466" s="264">
        <v>43502</v>
      </c>
      <c r="O3466" s="263" t="s">
        <v>4250</v>
      </c>
      <c r="P3466" s="264">
        <v>43830</v>
      </c>
      <c r="Q3466" s="263" t="s">
        <v>3672</v>
      </c>
      <c r="R3466" s="266"/>
    </row>
    <row r="3467" spans="1:18" s="34" customFormat="1" ht="60" hidden="1" customHeight="1" outlineLevel="2" x14ac:dyDescent="0.25">
      <c r="A3467" s="208">
        <v>659</v>
      </c>
      <c r="B3467" s="209" t="s">
        <v>180</v>
      </c>
      <c r="C3467" s="207" t="s">
        <v>28</v>
      </c>
      <c r="D3467" s="208">
        <v>5</v>
      </c>
      <c r="E3467" s="110" t="s">
        <v>4234</v>
      </c>
      <c r="F3467" s="147">
        <v>10704.285714285714</v>
      </c>
      <c r="G3467" s="147">
        <f t="shared" si="173"/>
        <v>10704.285714285714</v>
      </c>
      <c r="H3467" s="147">
        <f t="shared" si="174"/>
        <v>0</v>
      </c>
      <c r="I3467" s="148">
        <f t="shared" si="175"/>
        <v>0</v>
      </c>
      <c r="J3467" s="207" t="s">
        <v>838</v>
      </c>
      <c r="K3467" s="146" t="s">
        <v>903</v>
      </c>
      <c r="L3467" s="146" t="s">
        <v>840</v>
      </c>
      <c r="M3467" s="266"/>
      <c r="N3467" s="264">
        <v>43502</v>
      </c>
      <c r="O3467" s="263" t="s">
        <v>4250</v>
      </c>
      <c r="P3467" s="264">
        <v>43830</v>
      </c>
      <c r="Q3467" s="263" t="s">
        <v>3672</v>
      </c>
      <c r="R3467" s="266"/>
    </row>
    <row r="3468" spans="1:18" s="34" customFormat="1" ht="60" hidden="1" customHeight="1" outlineLevel="2" x14ac:dyDescent="0.25">
      <c r="A3468" s="203">
        <v>660</v>
      </c>
      <c r="B3468" s="204" t="s">
        <v>179</v>
      </c>
      <c r="C3468" s="207" t="s">
        <v>28</v>
      </c>
      <c r="D3468" s="208">
        <v>100</v>
      </c>
      <c r="E3468" s="110" t="s">
        <v>4234</v>
      </c>
      <c r="F3468" s="147">
        <v>203660.71428571426</v>
      </c>
      <c r="G3468" s="147">
        <f t="shared" si="173"/>
        <v>203660.71428571426</v>
      </c>
      <c r="H3468" s="147">
        <f t="shared" si="174"/>
        <v>0</v>
      </c>
      <c r="I3468" s="148">
        <f t="shared" si="175"/>
        <v>0</v>
      </c>
      <c r="J3468" s="207" t="s">
        <v>838</v>
      </c>
      <c r="K3468" s="146" t="s">
        <v>904</v>
      </c>
      <c r="L3468" s="146" t="s">
        <v>840</v>
      </c>
      <c r="M3468" s="266"/>
      <c r="N3468" s="264">
        <v>43525</v>
      </c>
      <c r="O3468" s="263" t="s">
        <v>3810</v>
      </c>
      <c r="P3468" s="264">
        <v>43830</v>
      </c>
      <c r="Q3468" s="263" t="s">
        <v>3672</v>
      </c>
      <c r="R3468" s="266"/>
    </row>
    <row r="3469" spans="1:18" s="34" customFormat="1" ht="60" hidden="1" customHeight="1" outlineLevel="2" x14ac:dyDescent="0.25">
      <c r="A3469" s="203">
        <v>661</v>
      </c>
      <c r="B3469" s="204" t="s">
        <v>179</v>
      </c>
      <c r="C3469" s="207" t="s">
        <v>28</v>
      </c>
      <c r="D3469" s="208">
        <v>20</v>
      </c>
      <c r="E3469" s="110" t="s">
        <v>4234</v>
      </c>
      <c r="F3469" s="147">
        <v>56571.428571428565</v>
      </c>
      <c r="G3469" s="147">
        <f t="shared" si="173"/>
        <v>56571.428571428565</v>
      </c>
      <c r="H3469" s="147">
        <f t="shared" si="174"/>
        <v>0</v>
      </c>
      <c r="I3469" s="148">
        <f t="shared" si="175"/>
        <v>0</v>
      </c>
      <c r="J3469" s="207" t="s">
        <v>838</v>
      </c>
      <c r="K3469" s="146" t="s">
        <v>904</v>
      </c>
      <c r="L3469" s="146" t="s">
        <v>840</v>
      </c>
      <c r="M3469" s="266"/>
      <c r="N3469" s="264">
        <v>43525</v>
      </c>
      <c r="O3469" s="263" t="s">
        <v>3810</v>
      </c>
      <c r="P3469" s="264">
        <v>43830</v>
      </c>
      <c r="Q3469" s="263" t="s">
        <v>3672</v>
      </c>
      <c r="R3469" s="266"/>
    </row>
    <row r="3470" spans="1:18" s="34" customFormat="1" ht="60" hidden="1" customHeight="1" outlineLevel="2" x14ac:dyDescent="0.25">
      <c r="A3470" s="203">
        <v>662</v>
      </c>
      <c r="B3470" s="204" t="s">
        <v>179</v>
      </c>
      <c r="C3470" s="207" t="s">
        <v>28</v>
      </c>
      <c r="D3470" s="208">
        <v>40</v>
      </c>
      <c r="E3470" s="110" t="s">
        <v>4234</v>
      </c>
      <c r="F3470" s="147">
        <v>113142.85714285713</v>
      </c>
      <c r="G3470" s="147">
        <f t="shared" si="173"/>
        <v>113142.85714285713</v>
      </c>
      <c r="H3470" s="147">
        <f t="shared" si="174"/>
        <v>0</v>
      </c>
      <c r="I3470" s="148">
        <f t="shared" si="175"/>
        <v>0</v>
      </c>
      <c r="J3470" s="207" t="s">
        <v>838</v>
      </c>
      <c r="K3470" s="146" t="s">
        <v>904</v>
      </c>
      <c r="L3470" s="146" t="s">
        <v>840</v>
      </c>
      <c r="M3470" s="266"/>
      <c r="N3470" s="264">
        <v>43525</v>
      </c>
      <c r="O3470" s="263" t="s">
        <v>3810</v>
      </c>
      <c r="P3470" s="264">
        <v>43830</v>
      </c>
      <c r="Q3470" s="263" t="s">
        <v>3672</v>
      </c>
      <c r="R3470" s="266"/>
    </row>
    <row r="3471" spans="1:18" s="34" customFormat="1" ht="60" hidden="1" customHeight="1" outlineLevel="2" x14ac:dyDescent="0.25">
      <c r="A3471" s="203">
        <v>663</v>
      </c>
      <c r="B3471" s="204" t="s">
        <v>179</v>
      </c>
      <c r="C3471" s="207" t="s">
        <v>28</v>
      </c>
      <c r="D3471" s="208">
        <v>20</v>
      </c>
      <c r="E3471" s="110" t="s">
        <v>4234</v>
      </c>
      <c r="F3471" s="147">
        <v>53892.857142857138</v>
      </c>
      <c r="G3471" s="147">
        <f t="shared" si="173"/>
        <v>53892.857142857138</v>
      </c>
      <c r="H3471" s="147">
        <f t="shared" si="174"/>
        <v>0</v>
      </c>
      <c r="I3471" s="148">
        <f t="shared" si="175"/>
        <v>0</v>
      </c>
      <c r="J3471" s="207" t="s">
        <v>838</v>
      </c>
      <c r="K3471" s="146" t="s">
        <v>904</v>
      </c>
      <c r="L3471" s="146" t="s">
        <v>840</v>
      </c>
      <c r="M3471" s="266"/>
      <c r="N3471" s="264">
        <v>43525</v>
      </c>
      <c r="O3471" s="263" t="s">
        <v>3810</v>
      </c>
      <c r="P3471" s="264">
        <v>43830</v>
      </c>
      <c r="Q3471" s="263" t="s">
        <v>3672</v>
      </c>
      <c r="R3471" s="266"/>
    </row>
    <row r="3472" spans="1:18" s="34" customFormat="1" ht="60" hidden="1" customHeight="1" outlineLevel="2" x14ac:dyDescent="0.25">
      <c r="A3472" s="203">
        <v>664</v>
      </c>
      <c r="B3472" s="204" t="s">
        <v>179</v>
      </c>
      <c r="C3472" s="207" t="s">
        <v>28</v>
      </c>
      <c r="D3472" s="208">
        <v>20</v>
      </c>
      <c r="E3472" s="110" t="s">
        <v>4234</v>
      </c>
      <c r="F3472" s="147">
        <v>62124.999999999993</v>
      </c>
      <c r="G3472" s="147">
        <f t="shared" si="173"/>
        <v>62124.999999999993</v>
      </c>
      <c r="H3472" s="147">
        <f t="shared" si="174"/>
        <v>0</v>
      </c>
      <c r="I3472" s="148">
        <f t="shared" si="175"/>
        <v>0</v>
      </c>
      <c r="J3472" s="207" t="s">
        <v>838</v>
      </c>
      <c r="K3472" s="146" t="s">
        <v>904</v>
      </c>
      <c r="L3472" s="146" t="s">
        <v>840</v>
      </c>
      <c r="M3472" s="266"/>
      <c r="N3472" s="264">
        <v>43525</v>
      </c>
      <c r="O3472" s="263" t="s">
        <v>3810</v>
      </c>
      <c r="P3472" s="264">
        <v>43830</v>
      </c>
      <c r="Q3472" s="263" t="s">
        <v>3672</v>
      </c>
      <c r="R3472" s="266"/>
    </row>
    <row r="3473" spans="1:18" s="34" customFormat="1" ht="60" hidden="1" customHeight="1" outlineLevel="2" x14ac:dyDescent="0.25">
      <c r="A3473" s="203">
        <v>665</v>
      </c>
      <c r="B3473" s="204" t="s">
        <v>179</v>
      </c>
      <c r="C3473" s="207" t="s">
        <v>28</v>
      </c>
      <c r="D3473" s="208">
        <v>20</v>
      </c>
      <c r="E3473" s="110" t="s">
        <v>4234</v>
      </c>
      <c r="F3473" s="147">
        <v>44019.999999999993</v>
      </c>
      <c r="G3473" s="147">
        <f t="shared" si="173"/>
        <v>44019.999999999993</v>
      </c>
      <c r="H3473" s="147">
        <f t="shared" si="174"/>
        <v>0</v>
      </c>
      <c r="I3473" s="148">
        <f t="shared" si="175"/>
        <v>0</v>
      </c>
      <c r="J3473" s="207" t="s">
        <v>838</v>
      </c>
      <c r="K3473" s="146" t="s">
        <v>904</v>
      </c>
      <c r="L3473" s="146" t="s">
        <v>840</v>
      </c>
      <c r="M3473" s="266"/>
      <c r="N3473" s="264">
        <v>43525</v>
      </c>
      <c r="O3473" s="263" t="s">
        <v>3810</v>
      </c>
      <c r="P3473" s="264">
        <v>43830</v>
      </c>
      <c r="Q3473" s="263" t="s">
        <v>3672</v>
      </c>
      <c r="R3473" s="266"/>
    </row>
    <row r="3474" spans="1:18" s="34" customFormat="1" ht="60" hidden="1" customHeight="1" outlineLevel="2" x14ac:dyDescent="0.25">
      <c r="A3474" s="203">
        <v>666</v>
      </c>
      <c r="B3474" s="204" t="s">
        <v>179</v>
      </c>
      <c r="C3474" s="207" t="s">
        <v>28</v>
      </c>
      <c r="D3474" s="208">
        <v>20</v>
      </c>
      <c r="E3474" s="110" t="s">
        <v>4234</v>
      </c>
      <c r="F3474" s="147">
        <v>44019.999999999993</v>
      </c>
      <c r="G3474" s="147">
        <f t="shared" si="173"/>
        <v>44019.999999999993</v>
      </c>
      <c r="H3474" s="147">
        <f t="shared" si="174"/>
        <v>0</v>
      </c>
      <c r="I3474" s="148">
        <f t="shared" si="175"/>
        <v>0</v>
      </c>
      <c r="J3474" s="207" t="s">
        <v>838</v>
      </c>
      <c r="K3474" s="146" t="s">
        <v>904</v>
      </c>
      <c r="L3474" s="146" t="s">
        <v>840</v>
      </c>
      <c r="M3474" s="266"/>
      <c r="N3474" s="264">
        <v>43525</v>
      </c>
      <c r="O3474" s="263" t="s">
        <v>3810</v>
      </c>
      <c r="P3474" s="264">
        <v>43830</v>
      </c>
      <c r="Q3474" s="263" t="s">
        <v>3672</v>
      </c>
      <c r="R3474" s="266"/>
    </row>
    <row r="3475" spans="1:18" s="34" customFormat="1" ht="60" hidden="1" customHeight="1" outlineLevel="2" x14ac:dyDescent="0.25">
      <c r="A3475" s="203">
        <v>667</v>
      </c>
      <c r="B3475" s="209" t="s">
        <v>178</v>
      </c>
      <c r="C3475" s="207" t="s">
        <v>28</v>
      </c>
      <c r="D3475" s="208">
        <v>1000</v>
      </c>
      <c r="E3475" s="110" t="s">
        <v>4234</v>
      </c>
      <c r="F3475" s="147">
        <v>1100000</v>
      </c>
      <c r="G3475" s="147">
        <f t="shared" si="173"/>
        <v>1100000</v>
      </c>
      <c r="H3475" s="147">
        <f t="shared" si="174"/>
        <v>0</v>
      </c>
      <c r="I3475" s="148">
        <f t="shared" si="175"/>
        <v>0</v>
      </c>
      <c r="J3475" s="207" t="s">
        <v>838</v>
      </c>
      <c r="K3475" s="146" t="s">
        <v>905</v>
      </c>
      <c r="L3475" s="146" t="s">
        <v>840</v>
      </c>
      <c r="M3475" s="266"/>
      <c r="N3475" s="264">
        <v>43613</v>
      </c>
      <c r="O3475" s="263" t="s">
        <v>4020</v>
      </c>
      <c r="P3475" s="264">
        <v>43830</v>
      </c>
      <c r="Q3475" s="263" t="s">
        <v>3907</v>
      </c>
      <c r="R3475" s="266"/>
    </row>
    <row r="3476" spans="1:18" s="34" customFormat="1" ht="75" hidden="1" customHeight="1" outlineLevel="2" x14ac:dyDescent="0.25">
      <c r="A3476" s="203">
        <v>668</v>
      </c>
      <c r="B3476" s="209" t="s">
        <v>177</v>
      </c>
      <c r="C3476" s="207" t="s">
        <v>28</v>
      </c>
      <c r="D3476" s="208">
        <v>12</v>
      </c>
      <c r="E3476" s="110" t="s">
        <v>4234</v>
      </c>
      <c r="F3476" s="147">
        <v>29400</v>
      </c>
      <c r="G3476" s="147">
        <f t="shared" si="173"/>
        <v>29400</v>
      </c>
      <c r="H3476" s="147">
        <f t="shared" si="174"/>
        <v>0</v>
      </c>
      <c r="I3476" s="148">
        <f t="shared" si="175"/>
        <v>0</v>
      </c>
      <c r="J3476" s="207" t="s">
        <v>838</v>
      </c>
      <c r="K3476" s="146" t="s">
        <v>905</v>
      </c>
      <c r="L3476" s="146" t="s">
        <v>840</v>
      </c>
      <c r="M3476" s="266"/>
      <c r="N3476" s="264">
        <v>43613</v>
      </c>
      <c r="O3476" s="263" t="s">
        <v>4020</v>
      </c>
      <c r="P3476" s="264">
        <v>43830</v>
      </c>
      <c r="Q3476" s="263" t="s">
        <v>3907</v>
      </c>
      <c r="R3476" s="266"/>
    </row>
    <row r="3477" spans="1:18" s="34" customFormat="1" ht="60" hidden="1" customHeight="1" outlineLevel="2" x14ac:dyDescent="0.25">
      <c r="A3477" s="203">
        <v>669</v>
      </c>
      <c r="B3477" s="209" t="s">
        <v>176</v>
      </c>
      <c r="C3477" s="207" t="s">
        <v>28</v>
      </c>
      <c r="D3477" s="208">
        <v>25</v>
      </c>
      <c r="E3477" s="110" t="s">
        <v>4234</v>
      </c>
      <c r="F3477" s="147">
        <v>37500</v>
      </c>
      <c r="G3477" s="147">
        <f t="shared" si="173"/>
        <v>37500</v>
      </c>
      <c r="H3477" s="147">
        <f t="shared" si="174"/>
        <v>0</v>
      </c>
      <c r="I3477" s="148">
        <f t="shared" si="175"/>
        <v>0</v>
      </c>
      <c r="J3477" s="207" t="s">
        <v>838</v>
      </c>
      <c r="K3477" s="146" t="s">
        <v>905</v>
      </c>
      <c r="L3477" s="146" t="s">
        <v>840</v>
      </c>
      <c r="M3477" s="266"/>
      <c r="N3477" s="264">
        <v>43613</v>
      </c>
      <c r="O3477" s="263" t="s">
        <v>4020</v>
      </c>
      <c r="P3477" s="264">
        <v>43830</v>
      </c>
      <c r="Q3477" s="263" t="s">
        <v>3907</v>
      </c>
      <c r="R3477" s="266"/>
    </row>
    <row r="3478" spans="1:18" s="34" customFormat="1" ht="60" hidden="1" customHeight="1" outlineLevel="2" x14ac:dyDescent="0.25">
      <c r="A3478" s="203">
        <v>670</v>
      </c>
      <c r="B3478" s="209" t="s">
        <v>175</v>
      </c>
      <c r="C3478" s="207" t="s">
        <v>28</v>
      </c>
      <c r="D3478" s="208">
        <v>10</v>
      </c>
      <c r="E3478" s="110" t="s">
        <v>4234</v>
      </c>
      <c r="F3478" s="147">
        <v>24500</v>
      </c>
      <c r="G3478" s="147">
        <f t="shared" si="173"/>
        <v>24500</v>
      </c>
      <c r="H3478" s="147">
        <f t="shared" si="174"/>
        <v>0</v>
      </c>
      <c r="I3478" s="148">
        <f t="shared" si="175"/>
        <v>0</v>
      </c>
      <c r="J3478" s="207" t="s">
        <v>838</v>
      </c>
      <c r="K3478" s="146" t="s">
        <v>905</v>
      </c>
      <c r="L3478" s="146" t="s">
        <v>840</v>
      </c>
      <c r="M3478" s="266"/>
      <c r="N3478" s="264">
        <v>43613</v>
      </c>
      <c r="O3478" s="263" t="s">
        <v>4020</v>
      </c>
      <c r="P3478" s="264">
        <v>43830</v>
      </c>
      <c r="Q3478" s="263" t="s">
        <v>3907</v>
      </c>
      <c r="R3478" s="266"/>
    </row>
    <row r="3479" spans="1:18" s="34" customFormat="1" ht="60" hidden="1" customHeight="1" outlineLevel="2" x14ac:dyDescent="0.25">
      <c r="A3479" s="208">
        <v>671</v>
      </c>
      <c r="B3479" s="209" t="s">
        <v>174</v>
      </c>
      <c r="C3479" s="207" t="s">
        <v>28</v>
      </c>
      <c r="D3479" s="208">
        <v>3000</v>
      </c>
      <c r="E3479" s="110" t="s">
        <v>4238</v>
      </c>
      <c r="F3479" s="147">
        <v>3345000</v>
      </c>
      <c r="G3479" s="147">
        <f t="shared" si="173"/>
        <v>3345000</v>
      </c>
      <c r="H3479" s="147">
        <f t="shared" si="174"/>
        <v>0</v>
      </c>
      <c r="I3479" s="148">
        <f t="shared" si="175"/>
        <v>0</v>
      </c>
      <c r="J3479" s="207" t="s">
        <v>838</v>
      </c>
      <c r="K3479" s="146" t="s">
        <v>906</v>
      </c>
      <c r="L3479" s="146" t="s">
        <v>840</v>
      </c>
      <c r="M3479" s="266"/>
      <c r="N3479" s="264">
        <v>43607</v>
      </c>
      <c r="O3479" s="263" t="s">
        <v>4025</v>
      </c>
      <c r="P3479" s="264">
        <v>43830</v>
      </c>
      <c r="Q3479" s="263" t="s">
        <v>3907</v>
      </c>
      <c r="R3479" s="266"/>
    </row>
    <row r="3480" spans="1:18" s="34" customFormat="1" ht="60" hidden="1" customHeight="1" outlineLevel="2" x14ac:dyDescent="0.25">
      <c r="A3480" s="208">
        <v>672</v>
      </c>
      <c r="B3480" s="209" t="s">
        <v>173</v>
      </c>
      <c r="C3480" s="207" t="s">
        <v>28</v>
      </c>
      <c r="D3480" s="208">
        <v>60</v>
      </c>
      <c r="E3480" s="110" t="s">
        <v>4238</v>
      </c>
      <c r="F3480" s="147">
        <v>186360</v>
      </c>
      <c r="G3480" s="147">
        <f t="shared" si="173"/>
        <v>186360</v>
      </c>
      <c r="H3480" s="147">
        <f t="shared" si="174"/>
        <v>0</v>
      </c>
      <c r="I3480" s="148">
        <f t="shared" si="175"/>
        <v>0</v>
      </c>
      <c r="J3480" s="207" t="s">
        <v>838</v>
      </c>
      <c r="K3480" s="146" t="s">
        <v>906</v>
      </c>
      <c r="L3480" s="146" t="s">
        <v>840</v>
      </c>
      <c r="M3480" s="266"/>
      <c r="N3480" s="264">
        <v>43607</v>
      </c>
      <c r="O3480" s="263" t="s">
        <v>4025</v>
      </c>
      <c r="P3480" s="264">
        <v>43830</v>
      </c>
      <c r="Q3480" s="263" t="s">
        <v>3907</v>
      </c>
      <c r="R3480" s="266"/>
    </row>
    <row r="3481" spans="1:18" s="34" customFormat="1" ht="60" hidden="1" customHeight="1" outlineLevel="2" x14ac:dyDescent="0.25">
      <c r="A3481" s="208">
        <v>673</v>
      </c>
      <c r="B3481" s="209" t="s">
        <v>172</v>
      </c>
      <c r="C3481" s="207" t="s">
        <v>28</v>
      </c>
      <c r="D3481" s="208">
        <v>300</v>
      </c>
      <c r="E3481" s="110" t="s">
        <v>4238</v>
      </c>
      <c r="F3481" s="147">
        <v>381000</v>
      </c>
      <c r="G3481" s="147">
        <f t="shared" si="173"/>
        <v>381000</v>
      </c>
      <c r="H3481" s="147">
        <f t="shared" si="174"/>
        <v>0</v>
      </c>
      <c r="I3481" s="148">
        <f t="shared" si="175"/>
        <v>0</v>
      </c>
      <c r="J3481" s="207" t="s">
        <v>838</v>
      </c>
      <c r="K3481" s="146" t="s">
        <v>906</v>
      </c>
      <c r="L3481" s="146" t="s">
        <v>840</v>
      </c>
      <c r="M3481" s="266"/>
      <c r="N3481" s="264">
        <v>43607</v>
      </c>
      <c r="O3481" s="263" t="s">
        <v>4025</v>
      </c>
      <c r="P3481" s="264">
        <v>43830</v>
      </c>
      <c r="Q3481" s="263" t="s">
        <v>3907</v>
      </c>
      <c r="R3481" s="266"/>
    </row>
    <row r="3482" spans="1:18" s="34" customFormat="1" ht="60" hidden="1" customHeight="1" outlineLevel="2" x14ac:dyDescent="0.25">
      <c r="A3482" s="208">
        <v>674</v>
      </c>
      <c r="B3482" s="209" t="s">
        <v>171</v>
      </c>
      <c r="C3482" s="207" t="s">
        <v>28</v>
      </c>
      <c r="D3482" s="208">
        <v>2850</v>
      </c>
      <c r="E3482" s="110" t="s">
        <v>4238</v>
      </c>
      <c r="F3482" s="147">
        <v>2736000</v>
      </c>
      <c r="G3482" s="147">
        <f t="shared" si="173"/>
        <v>2736000</v>
      </c>
      <c r="H3482" s="147">
        <f t="shared" si="174"/>
        <v>0</v>
      </c>
      <c r="I3482" s="148">
        <f t="shared" si="175"/>
        <v>0</v>
      </c>
      <c r="J3482" s="207" t="s">
        <v>838</v>
      </c>
      <c r="K3482" s="146" t="s">
        <v>906</v>
      </c>
      <c r="L3482" s="146" t="s">
        <v>840</v>
      </c>
      <c r="M3482" s="266"/>
      <c r="N3482" s="264">
        <v>43607</v>
      </c>
      <c r="O3482" s="263" t="s">
        <v>4025</v>
      </c>
      <c r="P3482" s="264">
        <v>43830</v>
      </c>
      <c r="Q3482" s="263" t="s">
        <v>3907</v>
      </c>
      <c r="R3482" s="266"/>
    </row>
    <row r="3483" spans="1:18" s="34" customFormat="1" ht="60" hidden="1" customHeight="1" outlineLevel="2" x14ac:dyDescent="0.25">
      <c r="A3483" s="208">
        <v>675</v>
      </c>
      <c r="B3483" s="209" t="s">
        <v>170</v>
      </c>
      <c r="C3483" s="207" t="s">
        <v>28</v>
      </c>
      <c r="D3483" s="208">
        <v>100</v>
      </c>
      <c r="E3483" s="110" t="s">
        <v>4238</v>
      </c>
      <c r="F3483" s="147">
        <v>184100</v>
      </c>
      <c r="G3483" s="147">
        <f t="shared" si="173"/>
        <v>184100</v>
      </c>
      <c r="H3483" s="147">
        <f t="shared" si="174"/>
        <v>0</v>
      </c>
      <c r="I3483" s="148">
        <f t="shared" si="175"/>
        <v>0</v>
      </c>
      <c r="J3483" s="207" t="s">
        <v>838</v>
      </c>
      <c r="K3483" s="146" t="s">
        <v>906</v>
      </c>
      <c r="L3483" s="146" t="s">
        <v>840</v>
      </c>
      <c r="M3483" s="266"/>
      <c r="N3483" s="264">
        <v>43607</v>
      </c>
      <c r="O3483" s="263" t="s">
        <v>4025</v>
      </c>
      <c r="P3483" s="264">
        <v>43830</v>
      </c>
      <c r="Q3483" s="263" t="s">
        <v>3907</v>
      </c>
      <c r="R3483" s="266"/>
    </row>
    <row r="3484" spans="1:18" s="34" customFormat="1" ht="60" hidden="1" customHeight="1" outlineLevel="2" x14ac:dyDescent="0.25">
      <c r="A3484" s="208">
        <v>676</v>
      </c>
      <c r="B3484" s="209" t="s">
        <v>169</v>
      </c>
      <c r="C3484" s="207" t="s">
        <v>28</v>
      </c>
      <c r="D3484" s="208">
        <v>100</v>
      </c>
      <c r="E3484" s="110" t="s">
        <v>4238</v>
      </c>
      <c r="F3484" s="147">
        <v>339600</v>
      </c>
      <c r="G3484" s="147">
        <f t="shared" si="173"/>
        <v>339600</v>
      </c>
      <c r="H3484" s="147">
        <f t="shared" si="174"/>
        <v>0</v>
      </c>
      <c r="I3484" s="148">
        <f t="shared" si="175"/>
        <v>0</v>
      </c>
      <c r="J3484" s="207" t="s">
        <v>838</v>
      </c>
      <c r="K3484" s="146" t="s">
        <v>906</v>
      </c>
      <c r="L3484" s="146" t="s">
        <v>840</v>
      </c>
      <c r="M3484" s="266"/>
      <c r="N3484" s="264">
        <v>43607</v>
      </c>
      <c r="O3484" s="263" t="s">
        <v>4025</v>
      </c>
      <c r="P3484" s="264">
        <v>43830</v>
      </c>
      <c r="Q3484" s="263" t="s">
        <v>3907</v>
      </c>
      <c r="R3484" s="266"/>
    </row>
    <row r="3485" spans="1:18" s="34" customFormat="1" ht="60" hidden="1" customHeight="1" outlineLevel="2" x14ac:dyDescent="0.25">
      <c r="A3485" s="208">
        <v>677</v>
      </c>
      <c r="B3485" s="209" t="s">
        <v>168</v>
      </c>
      <c r="C3485" s="207" t="s">
        <v>28</v>
      </c>
      <c r="D3485" s="208">
        <v>400</v>
      </c>
      <c r="E3485" s="110" t="s">
        <v>4238</v>
      </c>
      <c r="F3485" s="147">
        <v>392000</v>
      </c>
      <c r="G3485" s="147">
        <f t="shared" si="173"/>
        <v>392000</v>
      </c>
      <c r="H3485" s="147">
        <f t="shared" si="174"/>
        <v>0</v>
      </c>
      <c r="I3485" s="148">
        <f t="shared" si="175"/>
        <v>0</v>
      </c>
      <c r="J3485" s="207" t="s">
        <v>838</v>
      </c>
      <c r="K3485" s="146" t="s">
        <v>906</v>
      </c>
      <c r="L3485" s="146" t="s">
        <v>840</v>
      </c>
      <c r="M3485" s="266"/>
      <c r="N3485" s="264">
        <v>43607</v>
      </c>
      <c r="O3485" s="263" t="s">
        <v>4025</v>
      </c>
      <c r="P3485" s="264">
        <v>43830</v>
      </c>
      <c r="Q3485" s="263" t="s">
        <v>3907</v>
      </c>
      <c r="R3485" s="266"/>
    </row>
    <row r="3486" spans="1:18" s="34" customFormat="1" ht="60" hidden="1" customHeight="1" outlineLevel="2" x14ac:dyDescent="0.25">
      <c r="A3486" s="208">
        <v>678</v>
      </c>
      <c r="B3486" s="209" t="s">
        <v>167</v>
      </c>
      <c r="C3486" s="207" t="s">
        <v>28</v>
      </c>
      <c r="D3486" s="208">
        <v>3000</v>
      </c>
      <c r="E3486" s="110" t="s">
        <v>4238</v>
      </c>
      <c r="F3486" s="147">
        <v>2985000</v>
      </c>
      <c r="G3486" s="147">
        <f t="shared" si="173"/>
        <v>2985000</v>
      </c>
      <c r="H3486" s="147">
        <f t="shared" si="174"/>
        <v>0</v>
      </c>
      <c r="I3486" s="148">
        <f t="shared" si="175"/>
        <v>0</v>
      </c>
      <c r="J3486" s="207" t="s">
        <v>838</v>
      </c>
      <c r="K3486" s="146" t="s">
        <v>906</v>
      </c>
      <c r="L3486" s="146" t="s">
        <v>840</v>
      </c>
      <c r="M3486" s="266"/>
      <c r="N3486" s="264">
        <v>43607</v>
      </c>
      <c r="O3486" s="263" t="s">
        <v>4025</v>
      </c>
      <c r="P3486" s="264">
        <v>43830</v>
      </c>
      <c r="Q3486" s="263" t="s">
        <v>3907</v>
      </c>
      <c r="R3486" s="266"/>
    </row>
    <row r="3487" spans="1:18" s="34" customFormat="1" ht="60" hidden="1" customHeight="1" outlineLevel="2" x14ac:dyDescent="0.25">
      <c r="A3487" s="208">
        <v>679</v>
      </c>
      <c r="B3487" s="209" t="s">
        <v>166</v>
      </c>
      <c r="C3487" s="207" t="s">
        <v>28</v>
      </c>
      <c r="D3487" s="208">
        <v>100</v>
      </c>
      <c r="E3487" s="110" t="s">
        <v>4238</v>
      </c>
      <c r="F3487" s="147">
        <v>327800</v>
      </c>
      <c r="G3487" s="147">
        <f t="shared" si="173"/>
        <v>327800</v>
      </c>
      <c r="H3487" s="147">
        <f t="shared" si="174"/>
        <v>0</v>
      </c>
      <c r="I3487" s="148">
        <f t="shared" si="175"/>
        <v>0</v>
      </c>
      <c r="J3487" s="207" t="s">
        <v>838</v>
      </c>
      <c r="K3487" s="146" t="s">
        <v>906</v>
      </c>
      <c r="L3487" s="146" t="s">
        <v>840</v>
      </c>
      <c r="M3487" s="266"/>
      <c r="N3487" s="264">
        <v>43607</v>
      </c>
      <c r="O3487" s="263" t="s">
        <v>4025</v>
      </c>
      <c r="P3487" s="264">
        <v>43830</v>
      </c>
      <c r="Q3487" s="263" t="s">
        <v>3907</v>
      </c>
      <c r="R3487" s="266"/>
    </row>
    <row r="3488" spans="1:18" s="34" customFormat="1" ht="60" hidden="1" customHeight="1" outlineLevel="2" x14ac:dyDescent="0.25">
      <c r="A3488" s="208">
        <v>680</v>
      </c>
      <c r="B3488" s="209" t="s">
        <v>165</v>
      </c>
      <c r="C3488" s="207" t="s">
        <v>28</v>
      </c>
      <c r="D3488" s="208">
        <v>100</v>
      </c>
      <c r="E3488" s="110" t="s">
        <v>4238</v>
      </c>
      <c r="F3488" s="147">
        <v>138200</v>
      </c>
      <c r="G3488" s="147">
        <f t="shared" si="173"/>
        <v>138200</v>
      </c>
      <c r="H3488" s="147">
        <f t="shared" si="174"/>
        <v>0</v>
      </c>
      <c r="I3488" s="148">
        <f t="shared" si="175"/>
        <v>0</v>
      </c>
      <c r="J3488" s="207" t="s">
        <v>838</v>
      </c>
      <c r="K3488" s="146" t="s">
        <v>906</v>
      </c>
      <c r="L3488" s="146" t="s">
        <v>840</v>
      </c>
      <c r="M3488" s="266"/>
      <c r="N3488" s="264">
        <v>43607</v>
      </c>
      <c r="O3488" s="263" t="s">
        <v>4025</v>
      </c>
      <c r="P3488" s="264">
        <v>43830</v>
      </c>
      <c r="Q3488" s="263" t="s">
        <v>3907</v>
      </c>
      <c r="R3488" s="266"/>
    </row>
    <row r="3489" spans="1:18" s="34" customFormat="1" ht="60" hidden="1" customHeight="1" outlineLevel="2" x14ac:dyDescent="0.25">
      <c r="A3489" s="208">
        <v>681</v>
      </c>
      <c r="B3489" s="209" t="s">
        <v>164</v>
      </c>
      <c r="C3489" s="207" t="s">
        <v>28</v>
      </c>
      <c r="D3489" s="208">
        <v>5</v>
      </c>
      <c r="E3489" s="110" t="s">
        <v>724</v>
      </c>
      <c r="F3489" s="147">
        <v>1062500</v>
      </c>
      <c r="G3489" s="147">
        <f t="shared" si="173"/>
        <v>1062500</v>
      </c>
      <c r="H3489" s="147">
        <f t="shared" si="174"/>
        <v>0</v>
      </c>
      <c r="I3489" s="148">
        <f t="shared" si="175"/>
        <v>0</v>
      </c>
      <c r="J3489" s="207" t="s">
        <v>838</v>
      </c>
      <c r="K3489" s="146" t="s">
        <v>907</v>
      </c>
      <c r="L3489" s="146" t="s">
        <v>840</v>
      </c>
      <c r="M3489" s="266"/>
      <c r="N3489" s="264">
        <v>43607</v>
      </c>
      <c r="O3489" s="263" t="s">
        <v>4024</v>
      </c>
      <c r="P3489" s="264">
        <v>43830</v>
      </c>
      <c r="Q3489" s="263" t="s">
        <v>3907</v>
      </c>
      <c r="R3489" s="266"/>
    </row>
    <row r="3490" spans="1:18" s="34" customFormat="1" ht="60" hidden="1" customHeight="1" outlineLevel="2" x14ac:dyDescent="0.25">
      <c r="A3490" s="208">
        <v>682</v>
      </c>
      <c r="B3490" s="209" t="s">
        <v>162</v>
      </c>
      <c r="C3490" s="207" t="s">
        <v>28</v>
      </c>
      <c r="D3490" s="208">
        <v>5</v>
      </c>
      <c r="E3490" s="110" t="s">
        <v>724</v>
      </c>
      <c r="F3490" s="147">
        <v>6938295</v>
      </c>
      <c r="G3490" s="147">
        <f t="shared" si="173"/>
        <v>6938295</v>
      </c>
      <c r="H3490" s="147">
        <f t="shared" si="174"/>
        <v>0</v>
      </c>
      <c r="I3490" s="148">
        <f t="shared" si="175"/>
        <v>0</v>
      </c>
      <c r="J3490" s="207" t="s">
        <v>838</v>
      </c>
      <c r="K3490" s="146" t="s">
        <v>907</v>
      </c>
      <c r="L3490" s="146" t="s">
        <v>840</v>
      </c>
      <c r="M3490" s="266"/>
      <c r="N3490" s="264">
        <v>43607</v>
      </c>
      <c r="O3490" s="263" t="s">
        <v>4024</v>
      </c>
      <c r="P3490" s="264">
        <v>43830</v>
      </c>
      <c r="Q3490" s="263" t="s">
        <v>3907</v>
      </c>
      <c r="R3490" s="266"/>
    </row>
    <row r="3491" spans="1:18" s="34" customFormat="1" ht="60" hidden="1" customHeight="1" outlineLevel="2" x14ac:dyDescent="0.25">
      <c r="A3491" s="208">
        <v>683</v>
      </c>
      <c r="B3491" s="209" t="s">
        <v>163</v>
      </c>
      <c r="C3491" s="207" t="s">
        <v>28</v>
      </c>
      <c r="D3491" s="208">
        <v>2</v>
      </c>
      <c r="E3491" s="110" t="s">
        <v>724</v>
      </c>
      <c r="F3491" s="147">
        <v>378000</v>
      </c>
      <c r="G3491" s="147">
        <f t="shared" si="173"/>
        <v>378000</v>
      </c>
      <c r="H3491" s="147">
        <f t="shared" si="174"/>
        <v>0</v>
      </c>
      <c r="I3491" s="148">
        <f t="shared" si="175"/>
        <v>0</v>
      </c>
      <c r="J3491" s="207" t="s">
        <v>838</v>
      </c>
      <c r="K3491" s="146" t="s">
        <v>907</v>
      </c>
      <c r="L3491" s="146" t="s">
        <v>840</v>
      </c>
      <c r="M3491" s="266"/>
      <c r="N3491" s="264">
        <v>43607</v>
      </c>
      <c r="O3491" s="263" t="s">
        <v>4024</v>
      </c>
      <c r="P3491" s="264">
        <v>43830</v>
      </c>
      <c r="Q3491" s="263" t="s">
        <v>3907</v>
      </c>
      <c r="R3491" s="266"/>
    </row>
    <row r="3492" spans="1:18" s="34" customFormat="1" ht="60" hidden="1" customHeight="1" outlineLevel="2" x14ac:dyDescent="0.25">
      <c r="A3492" s="208">
        <v>684</v>
      </c>
      <c r="B3492" s="209" t="s">
        <v>162</v>
      </c>
      <c r="C3492" s="207" t="s">
        <v>28</v>
      </c>
      <c r="D3492" s="208">
        <v>1</v>
      </c>
      <c r="E3492" s="110" t="s">
        <v>724</v>
      </c>
      <c r="F3492" s="147">
        <v>1506897</v>
      </c>
      <c r="G3492" s="147">
        <f t="shared" si="173"/>
        <v>1506897</v>
      </c>
      <c r="H3492" s="147">
        <f t="shared" si="174"/>
        <v>0</v>
      </c>
      <c r="I3492" s="148">
        <f t="shared" si="175"/>
        <v>0</v>
      </c>
      <c r="J3492" s="207" t="s">
        <v>838</v>
      </c>
      <c r="K3492" s="146" t="s">
        <v>907</v>
      </c>
      <c r="L3492" s="146" t="s">
        <v>840</v>
      </c>
      <c r="M3492" s="266"/>
      <c r="N3492" s="264">
        <v>43607</v>
      </c>
      <c r="O3492" s="263" t="s">
        <v>4024</v>
      </c>
      <c r="P3492" s="264">
        <v>43830</v>
      </c>
      <c r="Q3492" s="263" t="s">
        <v>3907</v>
      </c>
      <c r="R3492" s="266"/>
    </row>
    <row r="3493" spans="1:18" s="34" customFormat="1" ht="60" hidden="1" customHeight="1" outlineLevel="2" x14ac:dyDescent="0.25">
      <c r="A3493" s="208">
        <v>685</v>
      </c>
      <c r="B3493" s="209" t="s">
        <v>162</v>
      </c>
      <c r="C3493" s="207" t="s">
        <v>28</v>
      </c>
      <c r="D3493" s="208">
        <v>1</v>
      </c>
      <c r="E3493" s="110" t="s">
        <v>724</v>
      </c>
      <c r="F3493" s="147">
        <v>1506897</v>
      </c>
      <c r="G3493" s="147">
        <f t="shared" si="173"/>
        <v>1506897</v>
      </c>
      <c r="H3493" s="147">
        <f t="shared" si="174"/>
        <v>0</v>
      </c>
      <c r="I3493" s="148">
        <f t="shared" si="175"/>
        <v>0</v>
      </c>
      <c r="J3493" s="207" t="s">
        <v>838</v>
      </c>
      <c r="K3493" s="146" t="s">
        <v>907</v>
      </c>
      <c r="L3493" s="146" t="s">
        <v>840</v>
      </c>
      <c r="M3493" s="266"/>
      <c r="N3493" s="264">
        <v>43607</v>
      </c>
      <c r="O3493" s="263" t="s">
        <v>4024</v>
      </c>
      <c r="P3493" s="264">
        <v>43830</v>
      </c>
      <c r="Q3493" s="263" t="s">
        <v>3907</v>
      </c>
      <c r="R3493" s="266"/>
    </row>
    <row r="3494" spans="1:18" s="34" customFormat="1" ht="60" hidden="1" customHeight="1" outlineLevel="2" x14ac:dyDescent="0.25">
      <c r="A3494" s="208">
        <v>686</v>
      </c>
      <c r="B3494" s="209" t="s">
        <v>163</v>
      </c>
      <c r="C3494" s="207" t="s">
        <v>28</v>
      </c>
      <c r="D3494" s="208">
        <v>1</v>
      </c>
      <c r="E3494" s="110" t="s">
        <v>724</v>
      </c>
      <c r="F3494" s="147">
        <v>151956</v>
      </c>
      <c r="G3494" s="147">
        <f t="shared" si="173"/>
        <v>151956</v>
      </c>
      <c r="H3494" s="147">
        <f t="shared" si="174"/>
        <v>0</v>
      </c>
      <c r="I3494" s="148">
        <f t="shared" si="175"/>
        <v>0</v>
      </c>
      <c r="J3494" s="207" t="s">
        <v>838</v>
      </c>
      <c r="K3494" s="146" t="s">
        <v>907</v>
      </c>
      <c r="L3494" s="146" t="s">
        <v>840</v>
      </c>
      <c r="M3494" s="266"/>
      <c r="N3494" s="264">
        <v>43607</v>
      </c>
      <c r="O3494" s="263" t="s">
        <v>4024</v>
      </c>
      <c r="P3494" s="264">
        <v>43830</v>
      </c>
      <c r="Q3494" s="263" t="s">
        <v>3907</v>
      </c>
      <c r="R3494" s="266"/>
    </row>
    <row r="3495" spans="1:18" s="34" customFormat="1" ht="60" hidden="1" customHeight="1" outlineLevel="2" x14ac:dyDescent="0.25">
      <c r="A3495" s="208">
        <v>687</v>
      </c>
      <c r="B3495" s="209" t="s">
        <v>162</v>
      </c>
      <c r="C3495" s="207" t="s">
        <v>28</v>
      </c>
      <c r="D3495" s="208">
        <v>1</v>
      </c>
      <c r="E3495" s="110" t="s">
        <v>724</v>
      </c>
      <c r="F3495" s="147">
        <v>1591149</v>
      </c>
      <c r="G3495" s="147">
        <f t="shared" si="173"/>
        <v>1591149</v>
      </c>
      <c r="H3495" s="147">
        <f t="shared" si="174"/>
        <v>0</v>
      </c>
      <c r="I3495" s="148">
        <f t="shared" si="175"/>
        <v>0</v>
      </c>
      <c r="J3495" s="207" t="s">
        <v>838</v>
      </c>
      <c r="K3495" s="146" t="s">
        <v>907</v>
      </c>
      <c r="L3495" s="146" t="s">
        <v>840</v>
      </c>
      <c r="M3495" s="266"/>
      <c r="N3495" s="264">
        <v>43607</v>
      </c>
      <c r="O3495" s="263" t="s">
        <v>4024</v>
      </c>
      <c r="P3495" s="264">
        <v>43830</v>
      </c>
      <c r="Q3495" s="263" t="s">
        <v>3907</v>
      </c>
      <c r="R3495" s="266"/>
    </row>
    <row r="3496" spans="1:18" s="34" customFormat="1" ht="60" hidden="1" customHeight="1" outlineLevel="2" x14ac:dyDescent="0.25">
      <c r="A3496" s="208">
        <v>688</v>
      </c>
      <c r="B3496" s="209" t="s">
        <v>161</v>
      </c>
      <c r="C3496" s="207" t="s">
        <v>28</v>
      </c>
      <c r="D3496" s="208">
        <v>5</v>
      </c>
      <c r="E3496" s="110" t="s">
        <v>724</v>
      </c>
      <c r="F3496" s="147">
        <v>1205820</v>
      </c>
      <c r="G3496" s="147">
        <f t="shared" si="173"/>
        <v>1205820</v>
      </c>
      <c r="H3496" s="147">
        <f t="shared" si="174"/>
        <v>0</v>
      </c>
      <c r="I3496" s="148">
        <f t="shared" si="175"/>
        <v>0</v>
      </c>
      <c r="J3496" s="207" t="s">
        <v>838</v>
      </c>
      <c r="K3496" s="146" t="s">
        <v>907</v>
      </c>
      <c r="L3496" s="146" t="s">
        <v>840</v>
      </c>
      <c r="M3496" s="266"/>
      <c r="N3496" s="264">
        <v>43607</v>
      </c>
      <c r="O3496" s="263" t="s">
        <v>4024</v>
      </c>
      <c r="P3496" s="264">
        <v>43830</v>
      </c>
      <c r="Q3496" s="263" t="s">
        <v>3907</v>
      </c>
      <c r="R3496" s="266"/>
    </row>
    <row r="3497" spans="1:18" s="34" customFormat="1" ht="60" hidden="1" customHeight="1" outlineLevel="2" x14ac:dyDescent="0.25">
      <c r="A3497" s="208">
        <v>689</v>
      </c>
      <c r="B3497" s="209" t="s">
        <v>160</v>
      </c>
      <c r="C3497" s="207" t="s">
        <v>28</v>
      </c>
      <c r="D3497" s="208">
        <v>2</v>
      </c>
      <c r="E3497" s="110" t="s">
        <v>4234</v>
      </c>
      <c r="F3497" s="147">
        <v>109620</v>
      </c>
      <c r="G3497" s="147">
        <f t="shared" si="173"/>
        <v>109620</v>
      </c>
      <c r="H3497" s="147">
        <f t="shared" si="174"/>
        <v>0</v>
      </c>
      <c r="I3497" s="148">
        <f t="shared" si="175"/>
        <v>0</v>
      </c>
      <c r="J3497" s="207" t="s">
        <v>838</v>
      </c>
      <c r="K3497" s="146" t="s">
        <v>907</v>
      </c>
      <c r="L3497" s="146" t="s">
        <v>840</v>
      </c>
      <c r="M3497" s="266"/>
      <c r="N3497" s="264">
        <v>43607</v>
      </c>
      <c r="O3497" s="263" t="s">
        <v>4024</v>
      </c>
      <c r="P3497" s="264">
        <v>43830</v>
      </c>
      <c r="Q3497" s="263" t="s">
        <v>3907</v>
      </c>
      <c r="R3497" s="266"/>
    </row>
    <row r="3498" spans="1:18" s="34" customFormat="1" ht="60" hidden="1" customHeight="1" outlineLevel="2" x14ac:dyDescent="0.25">
      <c r="A3498" s="208">
        <v>690</v>
      </c>
      <c r="B3498" s="209" t="s">
        <v>159</v>
      </c>
      <c r="C3498" s="207" t="s">
        <v>28</v>
      </c>
      <c r="D3498" s="208">
        <v>5</v>
      </c>
      <c r="E3498" s="110" t="s">
        <v>724</v>
      </c>
      <c r="F3498" s="147">
        <v>123325</v>
      </c>
      <c r="G3498" s="147">
        <f t="shared" si="173"/>
        <v>123325</v>
      </c>
      <c r="H3498" s="147">
        <f t="shared" si="174"/>
        <v>0</v>
      </c>
      <c r="I3498" s="148">
        <f t="shared" si="175"/>
        <v>0</v>
      </c>
      <c r="J3498" s="207" t="s">
        <v>838</v>
      </c>
      <c r="K3498" s="146" t="s">
        <v>907</v>
      </c>
      <c r="L3498" s="146" t="s">
        <v>840</v>
      </c>
      <c r="M3498" s="266"/>
      <c r="N3498" s="264">
        <v>43607</v>
      </c>
      <c r="O3498" s="263" t="s">
        <v>4024</v>
      </c>
      <c r="P3498" s="264">
        <v>43830</v>
      </c>
      <c r="Q3498" s="263" t="s">
        <v>3907</v>
      </c>
      <c r="R3498" s="266"/>
    </row>
    <row r="3499" spans="1:18" s="34" customFormat="1" ht="60" hidden="1" customHeight="1" outlineLevel="2" x14ac:dyDescent="0.25">
      <c r="A3499" s="208">
        <v>691</v>
      </c>
      <c r="B3499" s="209" t="s">
        <v>158</v>
      </c>
      <c r="C3499" s="207" t="s">
        <v>28</v>
      </c>
      <c r="D3499" s="208">
        <v>5</v>
      </c>
      <c r="E3499" s="110" t="s">
        <v>4237</v>
      </c>
      <c r="F3499" s="147">
        <v>2732580</v>
      </c>
      <c r="G3499" s="147">
        <f t="shared" si="173"/>
        <v>2732580</v>
      </c>
      <c r="H3499" s="147">
        <f t="shared" si="174"/>
        <v>0</v>
      </c>
      <c r="I3499" s="148">
        <f t="shared" si="175"/>
        <v>0</v>
      </c>
      <c r="J3499" s="207" t="s">
        <v>838</v>
      </c>
      <c r="K3499" s="146" t="s">
        <v>907</v>
      </c>
      <c r="L3499" s="146" t="s">
        <v>840</v>
      </c>
      <c r="M3499" s="266"/>
      <c r="N3499" s="264">
        <v>43607</v>
      </c>
      <c r="O3499" s="263" t="s">
        <v>4024</v>
      </c>
      <c r="P3499" s="264">
        <v>43830</v>
      </c>
      <c r="Q3499" s="263" t="s">
        <v>3907</v>
      </c>
      <c r="R3499" s="266"/>
    </row>
    <row r="3500" spans="1:18" s="34" customFormat="1" ht="60" hidden="1" customHeight="1" outlineLevel="2" x14ac:dyDescent="0.25">
      <c r="A3500" s="208">
        <v>692</v>
      </c>
      <c r="B3500" s="209" t="s">
        <v>157</v>
      </c>
      <c r="C3500" s="207" t="s">
        <v>28</v>
      </c>
      <c r="D3500" s="208">
        <v>4</v>
      </c>
      <c r="E3500" s="110" t="s">
        <v>724</v>
      </c>
      <c r="F3500" s="147">
        <v>98660</v>
      </c>
      <c r="G3500" s="147">
        <f t="shared" si="173"/>
        <v>98660</v>
      </c>
      <c r="H3500" s="147">
        <f t="shared" si="174"/>
        <v>0</v>
      </c>
      <c r="I3500" s="148">
        <f t="shared" si="175"/>
        <v>0</v>
      </c>
      <c r="J3500" s="207" t="s">
        <v>838</v>
      </c>
      <c r="K3500" s="146" t="s">
        <v>907</v>
      </c>
      <c r="L3500" s="146" t="s">
        <v>840</v>
      </c>
      <c r="M3500" s="266"/>
      <c r="N3500" s="264">
        <v>43607</v>
      </c>
      <c r="O3500" s="263" t="s">
        <v>4024</v>
      </c>
      <c r="P3500" s="264">
        <v>43830</v>
      </c>
      <c r="Q3500" s="263" t="s">
        <v>3907</v>
      </c>
      <c r="R3500" s="266"/>
    </row>
    <row r="3501" spans="1:18" s="34" customFormat="1" ht="60" hidden="1" customHeight="1" outlineLevel="2" x14ac:dyDescent="0.25">
      <c r="A3501" s="203">
        <v>693</v>
      </c>
      <c r="B3501" s="204" t="s">
        <v>156</v>
      </c>
      <c r="C3501" s="207" t="s">
        <v>28</v>
      </c>
      <c r="D3501" s="208">
        <v>100</v>
      </c>
      <c r="E3501" s="110" t="s">
        <v>724</v>
      </c>
      <c r="F3501" s="147">
        <v>243482.14285714284</v>
      </c>
      <c r="G3501" s="147">
        <f t="shared" si="173"/>
        <v>243482.14285714284</v>
      </c>
      <c r="H3501" s="147">
        <f t="shared" si="174"/>
        <v>0</v>
      </c>
      <c r="I3501" s="148">
        <f t="shared" si="175"/>
        <v>0</v>
      </c>
      <c r="J3501" s="207" t="s">
        <v>838</v>
      </c>
      <c r="K3501" s="146" t="s">
        <v>908</v>
      </c>
      <c r="L3501" s="146" t="s">
        <v>840</v>
      </c>
      <c r="M3501" s="263"/>
      <c r="N3501" s="264">
        <v>43524</v>
      </c>
      <c r="O3501" s="263" t="s">
        <v>3760</v>
      </c>
      <c r="P3501" s="264">
        <v>43830</v>
      </c>
      <c r="Q3501" s="263" t="s">
        <v>3672</v>
      </c>
      <c r="R3501" s="263"/>
    </row>
    <row r="3502" spans="1:18" s="34" customFormat="1" ht="60" hidden="1" customHeight="1" outlineLevel="2" x14ac:dyDescent="0.25">
      <c r="A3502" s="203">
        <v>694</v>
      </c>
      <c r="B3502" s="204" t="s">
        <v>156</v>
      </c>
      <c r="C3502" s="207" t="s">
        <v>28</v>
      </c>
      <c r="D3502" s="208">
        <v>100</v>
      </c>
      <c r="E3502" s="110" t="s">
        <v>724</v>
      </c>
      <c r="F3502" s="147">
        <v>321428.57142857136</v>
      </c>
      <c r="G3502" s="147">
        <f t="shared" si="173"/>
        <v>321428.57142857136</v>
      </c>
      <c r="H3502" s="147">
        <f t="shared" si="174"/>
        <v>0</v>
      </c>
      <c r="I3502" s="148">
        <f t="shared" si="175"/>
        <v>0</v>
      </c>
      <c r="J3502" s="207" t="s">
        <v>838</v>
      </c>
      <c r="K3502" s="146" t="s">
        <v>908</v>
      </c>
      <c r="L3502" s="146" t="s">
        <v>840</v>
      </c>
      <c r="M3502" s="263"/>
      <c r="N3502" s="264">
        <v>43524</v>
      </c>
      <c r="O3502" s="263" t="s">
        <v>3760</v>
      </c>
      <c r="P3502" s="264">
        <v>43830</v>
      </c>
      <c r="Q3502" s="263" t="s">
        <v>3672</v>
      </c>
      <c r="R3502" s="263"/>
    </row>
    <row r="3503" spans="1:18" s="34" customFormat="1" ht="60" hidden="1" customHeight="1" outlineLevel="2" x14ac:dyDescent="0.25">
      <c r="A3503" s="203">
        <v>695</v>
      </c>
      <c r="B3503" s="204" t="s">
        <v>156</v>
      </c>
      <c r="C3503" s="207" t="s">
        <v>28</v>
      </c>
      <c r="D3503" s="208">
        <v>300</v>
      </c>
      <c r="E3503" s="110" t="s">
        <v>724</v>
      </c>
      <c r="F3503" s="147">
        <v>1145089.2857142857</v>
      </c>
      <c r="G3503" s="147">
        <f t="shared" si="173"/>
        <v>1145089.2857142857</v>
      </c>
      <c r="H3503" s="147">
        <f t="shared" si="174"/>
        <v>0</v>
      </c>
      <c r="I3503" s="148">
        <f t="shared" si="175"/>
        <v>0</v>
      </c>
      <c r="J3503" s="207" t="s">
        <v>838</v>
      </c>
      <c r="K3503" s="146" t="s">
        <v>908</v>
      </c>
      <c r="L3503" s="146" t="s">
        <v>840</v>
      </c>
      <c r="M3503" s="263"/>
      <c r="N3503" s="264">
        <v>43524</v>
      </c>
      <c r="O3503" s="263" t="s">
        <v>3760</v>
      </c>
      <c r="P3503" s="264">
        <v>43830</v>
      </c>
      <c r="Q3503" s="263" t="s">
        <v>3672</v>
      </c>
      <c r="R3503" s="263"/>
    </row>
    <row r="3504" spans="1:18" s="34" customFormat="1" ht="60" hidden="1" customHeight="1" outlineLevel="2" x14ac:dyDescent="0.25">
      <c r="A3504" s="203">
        <v>696</v>
      </c>
      <c r="B3504" s="204" t="s">
        <v>156</v>
      </c>
      <c r="C3504" s="207" t="s">
        <v>28</v>
      </c>
      <c r="D3504" s="208">
        <v>250</v>
      </c>
      <c r="E3504" s="110" t="s">
        <v>724</v>
      </c>
      <c r="F3504" s="147">
        <v>687053.57142857136</v>
      </c>
      <c r="G3504" s="147">
        <f t="shared" si="173"/>
        <v>687053.57142857136</v>
      </c>
      <c r="H3504" s="147">
        <f t="shared" si="174"/>
        <v>0</v>
      </c>
      <c r="I3504" s="148">
        <f t="shared" si="175"/>
        <v>0</v>
      </c>
      <c r="J3504" s="207" t="s">
        <v>838</v>
      </c>
      <c r="K3504" s="146" t="s">
        <v>908</v>
      </c>
      <c r="L3504" s="146" t="s">
        <v>840</v>
      </c>
      <c r="M3504" s="263"/>
      <c r="N3504" s="264">
        <v>43524</v>
      </c>
      <c r="O3504" s="263" t="s">
        <v>3760</v>
      </c>
      <c r="P3504" s="264">
        <v>43830</v>
      </c>
      <c r="Q3504" s="263" t="s">
        <v>3672</v>
      </c>
      <c r="R3504" s="263"/>
    </row>
    <row r="3505" spans="1:18" s="34" customFormat="1" ht="60" hidden="1" customHeight="1" outlineLevel="2" x14ac:dyDescent="0.25">
      <c r="A3505" s="203">
        <v>697</v>
      </c>
      <c r="B3505" s="204" t="s">
        <v>155</v>
      </c>
      <c r="C3505" s="207" t="s">
        <v>28</v>
      </c>
      <c r="D3505" s="208">
        <v>37</v>
      </c>
      <c r="E3505" s="110" t="s">
        <v>724</v>
      </c>
      <c r="F3505" s="147">
        <v>148660.71428571429</v>
      </c>
      <c r="G3505" s="147">
        <f t="shared" si="173"/>
        <v>148660.71428571429</v>
      </c>
      <c r="H3505" s="147">
        <f t="shared" si="174"/>
        <v>0</v>
      </c>
      <c r="I3505" s="148">
        <f t="shared" si="175"/>
        <v>0</v>
      </c>
      <c r="J3505" s="207" t="s">
        <v>838</v>
      </c>
      <c r="K3505" s="146" t="s">
        <v>908</v>
      </c>
      <c r="L3505" s="146" t="s">
        <v>840</v>
      </c>
      <c r="M3505" s="263"/>
      <c r="N3505" s="264">
        <v>43524</v>
      </c>
      <c r="O3505" s="263" t="s">
        <v>3760</v>
      </c>
      <c r="P3505" s="264">
        <v>43830</v>
      </c>
      <c r="Q3505" s="263" t="s">
        <v>3672</v>
      </c>
      <c r="R3505" s="263"/>
    </row>
    <row r="3506" spans="1:18" s="34" customFormat="1" ht="60" hidden="1" customHeight="1" outlineLevel="2" x14ac:dyDescent="0.25">
      <c r="A3506" s="203">
        <v>698</v>
      </c>
      <c r="B3506" s="204" t="s">
        <v>154</v>
      </c>
      <c r="C3506" s="207" t="s">
        <v>28</v>
      </c>
      <c r="D3506" s="208">
        <v>112</v>
      </c>
      <c r="E3506" s="110" t="s">
        <v>724</v>
      </c>
      <c r="F3506" s="147">
        <v>54999.999999999993</v>
      </c>
      <c r="G3506" s="147">
        <f t="shared" si="173"/>
        <v>54999.999999999993</v>
      </c>
      <c r="H3506" s="147">
        <f t="shared" si="174"/>
        <v>0</v>
      </c>
      <c r="I3506" s="148">
        <f t="shared" si="175"/>
        <v>0</v>
      </c>
      <c r="J3506" s="207" t="s">
        <v>838</v>
      </c>
      <c r="K3506" s="146" t="s">
        <v>908</v>
      </c>
      <c r="L3506" s="146" t="s">
        <v>840</v>
      </c>
      <c r="M3506" s="263"/>
      <c r="N3506" s="264">
        <v>43524</v>
      </c>
      <c r="O3506" s="263" t="s">
        <v>3760</v>
      </c>
      <c r="P3506" s="264">
        <v>43830</v>
      </c>
      <c r="Q3506" s="263" t="s">
        <v>3672</v>
      </c>
      <c r="R3506" s="263"/>
    </row>
    <row r="3507" spans="1:18" s="34" customFormat="1" ht="60" hidden="1" customHeight="1" outlineLevel="2" x14ac:dyDescent="0.25">
      <c r="A3507" s="203">
        <v>699</v>
      </c>
      <c r="B3507" s="204" t="s">
        <v>153</v>
      </c>
      <c r="C3507" s="207" t="s">
        <v>28</v>
      </c>
      <c r="D3507" s="208">
        <v>1000</v>
      </c>
      <c r="E3507" s="110" t="s">
        <v>724</v>
      </c>
      <c r="F3507" s="147">
        <v>169642.85714285713</v>
      </c>
      <c r="G3507" s="147">
        <f t="shared" si="173"/>
        <v>169642.85714285713</v>
      </c>
      <c r="H3507" s="147">
        <f t="shared" si="174"/>
        <v>0</v>
      </c>
      <c r="I3507" s="148">
        <f t="shared" si="175"/>
        <v>0</v>
      </c>
      <c r="J3507" s="207" t="s">
        <v>838</v>
      </c>
      <c r="K3507" s="146" t="s">
        <v>908</v>
      </c>
      <c r="L3507" s="146" t="s">
        <v>840</v>
      </c>
      <c r="M3507" s="263"/>
      <c r="N3507" s="264">
        <v>43524</v>
      </c>
      <c r="O3507" s="263" t="s">
        <v>3760</v>
      </c>
      <c r="P3507" s="264">
        <v>43830</v>
      </c>
      <c r="Q3507" s="263" t="s">
        <v>3672</v>
      </c>
      <c r="R3507" s="263"/>
    </row>
    <row r="3508" spans="1:18" s="34" customFormat="1" ht="60" hidden="1" customHeight="1" outlineLevel="2" x14ac:dyDescent="0.25">
      <c r="A3508" s="203">
        <v>700</v>
      </c>
      <c r="B3508" s="204" t="s">
        <v>152</v>
      </c>
      <c r="C3508" s="207" t="s">
        <v>28</v>
      </c>
      <c r="D3508" s="208">
        <v>300</v>
      </c>
      <c r="E3508" s="110" t="s">
        <v>724</v>
      </c>
      <c r="F3508" s="147">
        <v>85714.285714285696</v>
      </c>
      <c r="G3508" s="147">
        <f t="shared" si="173"/>
        <v>85714.285714285696</v>
      </c>
      <c r="H3508" s="147">
        <f t="shared" si="174"/>
        <v>0</v>
      </c>
      <c r="I3508" s="148">
        <f t="shared" si="175"/>
        <v>0</v>
      </c>
      <c r="J3508" s="207" t="s">
        <v>838</v>
      </c>
      <c r="K3508" s="146" t="s">
        <v>908</v>
      </c>
      <c r="L3508" s="146" t="s">
        <v>840</v>
      </c>
      <c r="M3508" s="263"/>
      <c r="N3508" s="264">
        <v>43524</v>
      </c>
      <c r="O3508" s="263" t="s">
        <v>3760</v>
      </c>
      <c r="P3508" s="264">
        <v>43830</v>
      </c>
      <c r="Q3508" s="263" t="s">
        <v>3672</v>
      </c>
      <c r="R3508" s="263"/>
    </row>
    <row r="3509" spans="1:18" s="34" customFormat="1" ht="60" hidden="1" customHeight="1" outlineLevel="2" x14ac:dyDescent="0.25">
      <c r="A3509" s="203">
        <v>701</v>
      </c>
      <c r="B3509" s="204" t="s">
        <v>151</v>
      </c>
      <c r="C3509" s="207" t="s">
        <v>28</v>
      </c>
      <c r="D3509" s="208">
        <v>20</v>
      </c>
      <c r="E3509" s="110" t="s">
        <v>724</v>
      </c>
      <c r="F3509" s="147">
        <v>35446.428571428565</v>
      </c>
      <c r="G3509" s="147">
        <f t="shared" si="173"/>
        <v>35446.428571428565</v>
      </c>
      <c r="H3509" s="147">
        <f t="shared" si="174"/>
        <v>0</v>
      </c>
      <c r="I3509" s="148">
        <f t="shared" si="175"/>
        <v>0</v>
      </c>
      <c r="J3509" s="207" t="s">
        <v>838</v>
      </c>
      <c r="K3509" s="146" t="s">
        <v>908</v>
      </c>
      <c r="L3509" s="146" t="s">
        <v>840</v>
      </c>
      <c r="M3509" s="263"/>
      <c r="N3509" s="264">
        <v>43524</v>
      </c>
      <c r="O3509" s="263" t="s">
        <v>3760</v>
      </c>
      <c r="P3509" s="264">
        <v>43830</v>
      </c>
      <c r="Q3509" s="263" t="s">
        <v>3672</v>
      </c>
      <c r="R3509" s="263"/>
    </row>
    <row r="3510" spans="1:18" s="34" customFormat="1" ht="60" hidden="1" customHeight="1" outlineLevel="2" x14ac:dyDescent="0.25">
      <c r="A3510" s="203">
        <v>702</v>
      </c>
      <c r="B3510" s="204" t="s">
        <v>151</v>
      </c>
      <c r="C3510" s="207" t="s">
        <v>28</v>
      </c>
      <c r="D3510" s="208">
        <v>20</v>
      </c>
      <c r="E3510" s="110" t="s">
        <v>724</v>
      </c>
      <c r="F3510" s="147">
        <v>49642.857142857138</v>
      </c>
      <c r="G3510" s="147">
        <f t="shared" si="173"/>
        <v>49642.857142857138</v>
      </c>
      <c r="H3510" s="147">
        <f t="shared" si="174"/>
        <v>0</v>
      </c>
      <c r="I3510" s="148">
        <f t="shared" si="175"/>
        <v>0</v>
      </c>
      <c r="J3510" s="207" t="s">
        <v>838</v>
      </c>
      <c r="K3510" s="146" t="s">
        <v>908</v>
      </c>
      <c r="L3510" s="146" t="s">
        <v>840</v>
      </c>
      <c r="M3510" s="263"/>
      <c r="N3510" s="264">
        <v>43524</v>
      </c>
      <c r="O3510" s="263" t="s">
        <v>3760</v>
      </c>
      <c r="P3510" s="264">
        <v>43830</v>
      </c>
      <c r="Q3510" s="263" t="s">
        <v>3672</v>
      </c>
      <c r="R3510" s="263"/>
    </row>
    <row r="3511" spans="1:18" s="34" customFormat="1" ht="60" hidden="1" customHeight="1" outlineLevel="2" x14ac:dyDescent="0.25">
      <c r="A3511" s="203">
        <v>703</v>
      </c>
      <c r="B3511" s="204" t="s">
        <v>151</v>
      </c>
      <c r="C3511" s="207" t="s">
        <v>28</v>
      </c>
      <c r="D3511" s="208">
        <v>80</v>
      </c>
      <c r="E3511" s="110" t="s">
        <v>724</v>
      </c>
      <c r="F3511" s="147">
        <v>204642.85714285713</v>
      </c>
      <c r="G3511" s="147">
        <f t="shared" si="173"/>
        <v>204642.85714285713</v>
      </c>
      <c r="H3511" s="147">
        <f t="shared" si="174"/>
        <v>0</v>
      </c>
      <c r="I3511" s="148">
        <f t="shared" si="175"/>
        <v>0</v>
      </c>
      <c r="J3511" s="207" t="s">
        <v>838</v>
      </c>
      <c r="K3511" s="146" t="s">
        <v>908</v>
      </c>
      <c r="L3511" s="146" t="s">
        <v>840</v>
      </c>
      <c r="M3511" s="263"/>
      <c r="N3511" s="264">
        <v>43524</v>
      </c>
      <c r="O3511" s="263" t="s">
        <v>3760</v>
      </c>
      <c r="P3511" s="264">
        <v>43830</v>
      </c>
      <c r="Q3511" s="263" t="s">
        <v>3672</v>
      </c>
      <c r="R3511" s="263"/>
    </row>
    <row r="3512" spans="1:18" s="34" customFormat="1" ht="60" hidden="1" customHeight="1" outlineLevel="2" x14ac:dyDescent="0.25">
      <c r="A3512" s="203">
        <v>704</v>
      </c>
      <c r="B3512" s="204" t="s">
        <v>150</v>
      </c>
      <c r="C3512" s="207" t="s">
        <v>28</v>
      </c>
      <c r="D3512" s="208">
        <v>6</v>
      </c>
      <c r="E3512" s="110" t="s">
        <v>724</v>
      </c>
      <c r="F3512" s="147">
        <v>639948.21428571595</v>
      </c>
      <c r="G3512" s="147">
        <f t="shared" si="173"/>
        <v>639948.21428571595</v>
      </c>
      <c r="H3512" s="147">
        <f t="shared" si="174"/>
        <v>0</v>
      </c>
      <c r="I3512" s="148">
        <f t="shared" si="175"/>
        <v>0</v>
      </c>
      <c r="J3512" s="207" t="s">
        <v>838</v>
      </c>
      <c r="K3512" s="146" t="s">
        <v>870</v>
      </c>
      <c r="L3512" s="146" t="s">
        <v>840</v>
      </c>
      <c r="M3512" s="266"/>
      <c r="N3512" s="264">
        <v>43514</v>
      </c>
      <c r="O3512" s="263" t="s">
        <v>3752</v>
      </c>
      <c r="P3512" s="264">
        <v>43830</v>
      </c>
      <c r="Q3512" s="263" t="s">
        <v>3672</v>
      </c>
      <c r="R3512" s="266"/>
    </row>
    <row r="3513" spans="1:18" s="34" customFormat="1" ht="60" hidden="1" customHeight="1" outlineLevel="2" x14ac:dyDescent="0.25">
      <c r="A3513" s="203">
        <v>705</v>
      </c>
      <c r="B3513" s="204" t="s">
        <v>149</v>
      </c>
      <c r="C3513" s="207" t="s">
        <v>28</v>
      </c>
      <c r="D3513" s="208">
        <v>6</v>
      </c>
      <c r="E3513" s="110" t="s">
        <v>724</v>
      </c>
      <c r="F3513" s="147">
        <v>601273.12499999988</v>
      </c>
      <c r="G3513" s="147">
        <f t="shared" si="173"/>
        <v>601273.12499999988</v>
      </c>
      <c r="H3513" s="147">
        <f t="shared" si="174"/>
        <v>0</v>
      </c>
      <c r="I3513" s="148">
        <f t="shared" si="175"/>
        <v>0</v>
      </c>
      <c r="J3513" s="207" t="s">
        <v>838</v>
      </c>
      <c r="K3513" s="146" t="s">
        <v>870</v>
      </c>
      <c r="L3513" s="146" t="s">
        <v>840</v>
      </c>
      <c r="M3513" s="266"/>
      <c r="N3513" s="264">
        <v>43514</v>
      </c>
      <c r="O3513" s="263" t="s">
        <v>3752</v>
      </c>
      <c r="P3513" s="264">
        <v>43830</v>
      </c>
      <c r="Q3513" s="263" t="s">
        <v>3672</v>
      </c>
      <c r="R3513" s="266"/>
    </row>
    <row r="3514" spans="1:18" s="34" customFormat="1" ht="60" hidden="1" customHeight="1" outlineLevel="2" x14ac:dyDescent="0.25">
      <c r="A3514" s="203">
        <v>706</v>
      </c>
      <c r="B3514" s="204" t="s">
        <v>148</v>
      </c>
      <c r="C3514" s="207" t="s">
        <v>28</v>
      </c>
      <c r="D3514" s="208">
        <v>4</v>
      </c>
      <c r="E3514" s="110" t="s">
        <v>724</v>
      </c>
      <c r="F3514" s="147">
        <v>438043.89285714278</v>
      </c>
      <c r="G3514" s="147">
        <f t="shared" ref="G3514:G3577" si="176">F3514</f>
        <v>438043.89285714278</v>
      </c>
      <c r="H3514" s="147">
        <f t="shared" ref="H3514:H3577" si="177">F3514-G3514</f>
        <v>0</v>
      </c>
      <c r="I3514" s="148">
        <f t="shared" ref="I3514:I3577" si="178">H3514/G3514</f>
        <v>0</v>
      </c>
      <c r="J3514" s="207" t="s">
        <v>838</v>
      </c>
      <c r="K3514" s="146" t="s">
        <v>870</v>
      </c>
      <c r="L3514" s="146" t="s">
        <v>840</v>
      </c>
      <c r="M3514" s="266"/>
      <c r="N3514" s="264">
        <v>43514</v>
      </c>
      <c r="O3514" s="263" t="s">
        <v>3752</v>
      </c>
      <c r="P3514" s="264">
        <v>43830</v>
      </c>
      <c r="Q3514" s="263" t="s">
        <v>3672</v>
      </c>
      <c r="R3514" s="266"/>
    </row>
    <row r="3515" spans="1:18" s="34" customFormat="1" ht="60" hidden="1" customHeight="1" outlineLevel="2" x14ac:dyDescent="0.25">
      <c r="A3515" s="208">
        <v>707</v>
      </c>
      <c r="B3515" s="209" t="s">
        <v>146</v>
      </c>
      <c r="C3515" s="207" t="s">
        <v>28</v>
      </c>
      <c r="D3515" s="208">
        <v>250</v>
      </c>
      <c r="E3515" s="110" t="s">
        <v>724</v>
      </c>
      <c r="F3515" s="147">
        <v>505000</v>
      </c>
      <c r="G3515" s="147">
        <f t="shared" si="176"/>
        <v>505000</v>
      </c>
      <c r="H3515" s="147">
        <f t="shared" si="177"/>
        <v>0</v>
      </c>
      <c r="I3515" s="148">
        <f t="shared" si="178"/>
        <v>0</v>
      </c>
      <c r="J3515" s="207" t="s">
        <v>838</v>
      </c>
      <c r="K3515" s="146" t="s">
        <v>909</v>
      </c>
      <c r="L3515" s="146" t="s">
        <v>840</v>
      </c>
      <c r="M3515" s="263"/>
      <c r="N3515" s="264">
        <v>43511</v>
      </c>
      <c r="O3515" s="263" t="s">
        <v>3699</v>
      </c>
      <c r="P3515" s="264">
        <v>43830</v>
      </c>
      <c r="Q3515" s="263" t="s">
        <v>3672</v>
      </c>
      <c r="R3515" s="263"/>
    </row>
    <row r="3516" spans="1:18" s="34" customFormat="1" ht="60" hidden="1" customHeight="1" outlineLevel="2" x14ac:dyDescent="0.25">
      <c r="A3516" s="208">
        <v>708</v>
      </c>
      <c r="B3516" s="209" t="s">
        <v>144</v>
      </c>
      <c r="C3516" s="207" t="s">
        <v>28</v>
      </c>
      <c r="D3516" s="208">
        <v>75</v>
      </c>
      <c r="E3516" s="110" t="s">
        <v>724</v>
      </c>
      <c r="F3516" s="147">
        <v>322500</v>
      </c>
      <c r="G3516" s="147">
        <f t="shared" si="176"/>
        <v>322500</v>
      </c>
      <c r="H3516" s="147">
        <f t="shared" si="177"/>
        <v>0</v>
      </c>
      <c r="I3516" s="148">
        <f t="shared" si="178"/>
        <v>0</v>
      </c>
      <c r="J3516" s="207" t="s">
        <v>838</v>
      </c>
      <c r="K3516" s="146" t="s">
        <v>909</v>
      </c>
      <c r="L3516" s="146" t="s">
        <v>840</v>
      </c>
      <c r="M3516" s="266"/>
      <c r="N3516" s="264">
        <v>43511</v>
      </c>
      <c r="O3516" s="263" t="s">
        <v>3699</v>
      </c>
      <c r="P3516" s="264">
        <v>43830</v>
      </c>
      <c r="Q3516" s="263" t="s">
        <v>3672</v>
      </c>
      <c r="R3516" s="266"/>
    </row>
    <row r="3517" spans="1:18" s="34" customFormat="1" ht="60" hidden="1" customHeight="1" outlineLevel="2" x14ac:dyDescent="0.25">
      <c r="A3517" s="208">
        <v>709</v>
      </c>
      <c r="B3517" s="209" t="s">
        <v>147</v>
      </c>
      <c r="C3517" s="207" t="s">
        <v>28</v>
      </c>
      <c r="D3517" s="208">
        <v>40</v>
      </c>
      <c r="E3517" s="110" t="s">
        <v>724</v>
      </c>
      <c r="F3517" s="147">
        <v>90000</v>
      </c>
      <c r="G3517" s="147">
        <f t="shared" si="176"/>
        <v>90000</v>
      </c>
      <c r="H3517" s="147">
        <f t="shared" si="177"/>
        <v>0</v>
      </c>
      <c r="I3517" s="148">
        <f t="shared" si="178"/>
        <v>0</v>
      </c>
      <c r="J3517" s="207" t="s">
        <v>838</v>
      </c>
      <c r="K3517" s="146" t="s">
        <v>909</v>
      </c>
      <c r="L3517" s="146" t="s">
        <v>840</v>
      </c>
      <c r="M3517" s="266"/>
      <c r="N3517" s="264">
        <v>43511</v>
      </c>
      <c r="O3517" s="263" t="s">
        <v>3699</v>
      </c>
      <c r="P3517" s="264">
        <v>43830</v>
      </c>
      <c r="Q3517" s="263" t="s">
        <v>3672</v>
      </c>
      <c r="R3517" s="266"/>
    </row>
    <row r="3518" spans="1:18" s="34" customFormat="1" ht="60" hidden="1" customHeight="1" outlineLevel="2" x14ac:dyDescent="0.25">
      <c r="A3518" s="208">
        <v>710</v>
      </c>
      <c r="B3518" s="209" t="s">
        <v>146</v>
      </c>
      <c r="C3518" s="207" t="s">
        <v>28</v>
      </c>
      <c r="D3518" s="208">
        <v>25</v>
      </c>
      <c r="E3518" s="110" t="s">
        <v>724</v>
      </c>
      <c r="F3518" s="147">
        <v>49375</v>
      </c>
      <c r="G3518" s="147">
        <f t="shared" si="176"/>
        <v>49375</v>
      </c>
      <c r="H3518" s="147">
        <f t="shared" si="177"/>
        <v>0</v>
      </c>
      <c r="I3518" s="148">
        <f t="shared" si="178"/>
        <v>0</v>
      </c>
      <c r="J3518" s="207" t="s">
        <v>838</v>
      </c>
      <c r="K3518" s="146" t="s">
        <v>909</v>
      </c>
      <c r="L3518" s="146" t="s">
        <v>840</v>
      </c>
      <c r="M3518" s="266"/>
      <c r="N3518" s="264">
        <v>43511</v>
      </c>
      <c r="O3518" s="263" t="s">
        <v>3699</v>
      </c>
      <c r="P3518" s="264">
        <v>43830</v>
      </c>
      <c r="Q3518" s="263" t="s">
        <v>3672</v>
      </c>
      <c r="R3518" s="266"/>
    </row>
    <row r="3519" spans="1:18" s="34" customFormat="1" ht="60" hidden="1" customHeight="1" outlineLevel="2" x14ac:dyDescent="0.25">
      <c r="A3519" s="208">
        <v>711</v>
      </c>
      <c r="B3519" s="209" t="s">
        <v>144</v>
      </c>
      <c r="C3519" s="207" t="s">
        <v>28</v>
      </c>
      <c r="D3519" s="208">
        <v>25</v>
      </c>
      <c r="E3519" s="110" t="s">
        <v>724</v>
      </c>
      <c r="F3519" s="147">
        <v>85875</v>
      </c>
      <c r="G3519" s="147">
        <f t="shared" si="176"/>
        <v>85875</v>
      </c>
      <c r="H3519" s="147">
        <f t="shared" si="177"/>
        <v>0</v>
      </c>
      <c r="I3519" s="148">
        <f t="shared" si="178"/>
        <v>0</v>
      </c>
      <c r="J3519" s="207" t="s">
        <v>838</v>
      </c>
      <c r="K3519" s="146" t="s">
        <v>909</v>
      </c>
      <c r="L3519" s="146" t="s">
        <v>840</v>
      </c>
      <c r="M3519" s="266"/>
      <c r="N3519" s="264">
        <v>43511</v>
      </c>
      <c r="O3519" s="263" t="s">
        <v>3699</v>
      </c>
      <c r="P3519" s="264">
        <v>43830</v>
      </c>
      <c r="Q3519" s="263" t="s">
        <v>3672</v>
      </c>
      <c r="R3519" s="266"/>
    </row>
    <row r="3520" spans="1:18" s="34" customFormat="1" ht="60" hidden="1" customHeight="1" outlineLevel="2" x14ac:dyDescent="0.25">
      <c r="A3520" s="208">
        <v>712</v>
      </c>
      <c r="B3520" s="209" t="s">
        <v>146</v>
      </c>
      <c r="C3520" s="207" t="s">
        <v>28</v>
      </c>
      <c r="D3520" s="208">
        <v>25</v>
      </c>
      <c r="E3520" s="110" t="s">
        <v>724</v>
      </c>
      <c r="F3520" s="147">
        <v>83375</v>
      </c>
      <c r="G3520" s="147">
        <f t="shared" si="176"/>
        <v>83375</v>
      </c>
      <c r="H3520" s="147">
        <f t="shared" si="177"/>
        <v>0</v>
      </c>
      <c r="I3520" s="148">
        <f t="shared" si="178"/>
        <v>0</v>
      </c>
      <c r="J3520" s="207" t="s">
        <v>838</v>
      </c>
      <c r="K3520" s="146" t="s">
        <v>909</v>
      </c>
      <c r="L3520" s="146" t="s">
        <v>840</v>
      </c>
      <c r="M3520" s="266"/>
      <c r="N3520" s="264">
        <v>43511</v>
      </c>
      <c r="O3520" s="263" t="s">
        <v>3699</v>
      </c>
      <c r="P3520" s="264">
        <v>43830</v>
      </c>
      <c r="Q3520" s="263" t="s">
        <v>3672</v>
      </c>
      <c r="R3520" s="266"/>
    </row>
    <row r="3521" spans="1:18" s="34" customFormat="1" ht="60" hidden="1" customHeight="1" outlineLevel="2" x14ac:dyDescent="0.25">
      <c r="A3521" s="208">
        <v>713</v>
      </c>
      <c r="B3521" s="209" t="s">
        <v>146</v>
      </c>
      <c r="C3521" s="207" t="s">
        <v>28</v>
      </c>
      <c r="D3521" s="208">
        <v>350</v>
      </c>
      <c r="E3521" s="110" t="s">
        <v>724</v>
      </c>
      <c r="F3521" s="147">
        <v>623000</v>
      </c>
      <c r="G3521" s="147">
        <f t="shared" si="176"/>
        <v>623000</v>
      </c>
      <c r="H3521" s="147">
        <f t="shared" si="177"/>
        <v>0</v>
      </c>
      <c r="I3521" s="148">
        <f t="shared" si="178"/>
        <v>0</v>
      </c>
      <c r="J3521" s="207" t="s">
        <v>838</v>
      </c>
      <c r="K3521" s="146" t="s">
        <v>909</v>
      </c>
      <c r="L3521" s="146" t="s">
        <v>840</v>
      </c>
      <c r="M3521" s="266"/>
      <c r="N3521" s="264">
        <v>43511</v>
      </c>
      <c r="O3521" s="263" t="s">
        <v>3699</v>
      </c>
      <c r="P3521" s="264">
        <v>43830</v>
      </c>
      <c r="Q3521" s="263" t="s">
        <v>3672</v>
      </c>
      <c r="R3521" s="266"/>
    </row>
    <row r="3522" spans="1:18" s="34" customFormat="1" ht="60" hidden="1" customHeight="1" outlineLevel="2" x14ac:dyDescent="0.25">
      <c r="A3522" s="208">
        <v>714</v>
      </c>
      <c r="B3522" s="209" t="s">
        <v>145</v>
      </c>
      <c r="C3522" s="207" t="s">
        <v>28</v>
      </c>
      <c r="D3522" s="208">
        <v>24</v>
      </c>
      <c r="E3522" s="110" t="s">
        <v>724</v>
      </c>
      <c r="F3522" s="147">
        <v>33120</v>
      </c>
      <c r="G3522" s="147">
        <f t="shared" si="176"/>
        <v>33120</v>
      </c>
      <c r="H3522" s="147">
        <f t="shared" si="177"/>
        <v>0</v>
      </c>
      <c r="I3522" s="148">
        <f t="shared" si="178"/>
        <v>0</v>
      </c>
      <c r="J3522" s="207" t="s">
        <v>838</v>
      </c>
      <c r="K3522" s="146" t="s">
        <v>909</v>
      </c>
      <c r="L3522" s="146" t="s">
        <v>840</v>
      </c>
      <c r="M3522" s="266"/>
      <c r="N3522" s="264">
        <v>43511</v>
      </c>
      <c r="O3522" s="263" t="s">
        <v>3699</v>
      </c>
      <c r="P3522" s="264">
        <v>43830</v>
      </c>
      <c r="Q3522" s="263" t="s">
        <v>3672</v>
      </c>
      <c r="R3522" s="266"/>
    </row>
    <row r="3523" spans="1:18" s="34" customFormat="1" ht="60" hidden="1" customHeight="1" outlineLevel="2" x14ac:dyDescent="0.25">
      <c r="A3523" s="208">
        <v>715</v>
      </c>
      <c r="B3523" s="209" t="s">
        <v>144</v>
      </c>
      <c r="C3523" s="207" t="s">
        <v>28</v>
      </c>
      <c r="D3523" s="208">
        <v>75</v>
      </c>
      <c r="E3523" s="110" t="s">
        <v>724</v>
      </c>
      <c r="F3523" s="147">
        <v>138750</v>
      </c>
      <c r="G3523" s="147">
        <f t="shared" si="176"/>
        <v>138750</v>
      </c>
      <c r="H3523" s="147">
        <f t="shared" si="177"/>
        <v>0</v>
      </c>
      <c r="I3523" s="148">
        <f t="shared" si="178"/>
        <v>0</v>
      </c>
      <c r="J3523" s="207" t="s">
        <v>838</v>
      </c>
      <c r="K3523" s="146" t="s">
        <v>909</v>
      </c>
      <c r="L3523" s="146" t="s">
        <v>840</v>
      </c>
      <c r="M3523" s="266"/>
      <c r="N3523" s="264">
        <v>43511</v>
      </c>
      <c r="O3523" s="263" t="s">
        <v>3699</v>
      </c>
      <c r="P3523" s="264">
        <v>43830</v>
      </c>
      <c r="Q3523" s="263" t="s">
        <v>3672</v>
      </c>
      <c r="R3523" s="266"/>
    </row>
    <row r="3524" spans="1:18" s="34" customFormat="1" ht="60" hidden="1" customHeight="1" outlineLevel="2" x14ac:dyDescent="0.25">
      <c r="A3524" s="203">
        <v>716</v>
      </c>
      <c r="B3524" s="204" t="s">
        <v>143</v>
      </c>
      <c r="C3524" s="207" t="s">
        <v>28</v>
      </c>
      <c r="D3524" s="208">
        <v>660</v>
      </c>
      <c r="E3524" s="110" t="s">
        <v>724</v>
      </c>
      <c r="F3524" s="147">
        <v>383035.71428571426</v>
      </c>
      <c r="G3524" s="147">
        <v>161871.6</v>
      </c>
      <c r="H3524" s="147">
        <f t="shared" si="177"/>
        <v>221164.11428571425</v>
      </c>
      <c r="I3524" s="148">
        <f t="shared" si="178"/>
        <v>1.3662934961149098</v>
      </c>
      <c r="J3524" s="207" t="s">
        <v>838</v>
      </c>
      <c r="K3524" s="146" t="s">
        <v>910</v>
      </c>
      <c r="L3524" s="146" t="s">
        <v>840</v>
      </c>
      <c r="M3524" s="266"/>
      <c r="N3524" s="264">
        <v>43514</v>
      </c>
      <c r="O3524" s="263" t="s">
        <v>3751</v>
      </c>
      <c r="P3524" s="264">
        <v>43830</v>
      </c>
      <c r="Q3524" s="263" t="s">
        <v>3672</v>
      </c>
      <c r="R3524" s="266"/>
    </row>
    <row r="3525" spans="1:18" s="34" customFormat="1" ht="60" hidden="1" customHeight="1" outlineLevel="2" x14ac:dyDescent="0.25">
      <c r="A3525" s="203">
        <v>717</v>
      </c>
      <c r="B3525" s="204" t="s">
        <v>142</v>
      </c>
      <c r="C3525" s="207" t="s">
        <v>28</v>
      </c>
      <c r="D3525" s="208">
        <v>343</v>
      </c>
      <c r="E3525" s="110" t="s">
        <v>724</v>
      </c>
      <c r="F3525" s="147">
        <v>98784</v>
      </c>
      <c r="G3525" s="147">
        <v>84124.18</v>
      </c>
      <c r="H3525" s="147">
        <f t="shared" si="177"/>
        <v>14659.820000000007</v>
      </c>
      <c r="I3525" s="148">
        <f t="shared" si="178"/>
        <v>0.17426404631819303</v>
      </c>
      <c r="J3525" s="207" t="s">
        <v>838</v>
      </c>
      <c r="K3525" s="146" t="s">
        <v>910</v>
      </c>
      <c r="L3525" s="146" t="s">
        <v>840</v>
      </c>
      <c r="M3525" s="266"/>
      <c r="N3525" s="264">
        <v>43514</v>
      </c>
      <c r="O3525" s="263" t="s">
        <v>3751</v>
      </c>
      <c r="P3525" s="264">
        <v>43830</v>
      </c>
      <c r="Q3525" s="263" t="s">
        <v>3672</v>
      </c>
      <c r="R3525" s="266"/>
    </row>
    <row r="3526" spans="1:18" s="34" customFormat="1" ht="60" hidden="1" customHeight="1" outlineLevel="2" x14ac:dyDescent="0.25">
      <c r="A3526" s="203">
        <v>718</v>
      </c>
      <c r="B3526" s="204" t="s">
        <v>141</v>
      </c>
      <c r="C3526" s="207" t="s">
        <v>28</v>
      </c>
      <c r="D3526" s="208">
        <v>840</v>
      </c>
      <c r="E3526" s="110" t="s">
        <v>724</v>
      </c>
      <c r="F3526" s="147">
        <v>241920</v>
      </c>
      <c r="G3526" s="147">
        <v>206018.4</v>
      </c>
      <c r="H3526" s="147">
        <f t="shared" si="177"/>
        <v>35901.600000000006</v>
      </c>
      <c r="I3526" s="148">
        <f t="shared" si="178"/>
        <v>0.17426404631819298</v>
      </c>
      <c r="J3526" s="207" t="s">
        <v>838</v>
      </c>
      <c r="K3526" s="146" t="s">
        <v>910</v>
      </c>
      <c r="L3526" s="146" t="s">
        <v>840</v>
      </c>
      <c r="M3526" s="266"/>
      <c r="N3526" s="264">
        <v>43514</v>
      </c>
      <c r="O3526" s="263" t="s">
        <v>3751</v>
      </c>
      <c r="P3526" s="264">
        <v>43830</v>
      </c>
      <c r="Q3526" s="263" t="s">
        <v>3672</v>
      </c>
      <c r="R3526" s="266"/>
    </row>
    <row r="3527" spans="1:18" s="34" customFormat="1" ht="60" hidden="1" customHeight="1" outlineLevel="2" x14ac:dyDescent="0.25">
      <c r="A3527" s="203">
        <v>719</v>
      </c>
      <c r="B3527" s="209" t="s">
        <v>140</v>
      </c>
      <c r="C3527" s="207" t="s">
        <v>28</v>
      </c>
      <c r="D3527" s="208">
        <v>150</v>
      </c>
      <c r="E3527" s="110" t="s">
        <v>724</v>
      </c>
      <c r="F3527" s="147">
        <v>31071.428571428565</v>
      </c>
      <c r="G3527" s="147">
        <v>29139</v>
      </c>
      <c r="H3527" s="147">
        <f>F3527-G3527</f>
        <v>1932.4285714285652</v>
      </c>
      <c r="I3527" s="148">
        <f t="shared" si="178"/>
        <v>6.6317600858936995E-2</v>
      </c>
      <c r="J3527" s="207" t="s">
        <v>838</v>
      </c>
      <c r="K3527" s="146" t="s">
        <v>910</v>
      </c>
      <c r="L3527" s="146" t="s">
        <v>840</v>
      </c>
      <c r="M3527" s="266"/>
      <c r="N3527" s="264">
        <v>43514</v>
      </c>
      <c r="O3527" s="263" t="s">
        <v>3751</v>
      </c>
      <c r="P3527" s="264">
        <v>43830</v>
      </c>
      <c r="Q3527" s="263" t="s">
        <v>3672</v>
      </c>
      <c r="R3527" s="266"/>
    </row>
    <row r="3528" spans="1:18" s="34" customFormat="1" ht="60" hidden="1" customHeight="1" outlineLevel="2" x14ac:dyDescent="0.25">
      <c r="A3528" s="203">
        <v>720</v>
      </c>
      <c r="B3528" s="204" t="s">
        <v>139</v>
      </c>
      <c r="C3528" s="207" t="s">
        <v>28</v>
      </c>
      <c r="D3528" s="208">
        <v>25</v>
      </c>
      <c r="E3528" s="110" t="s">
        <v>724</v>
      </c>
      <c r="F3528" s="147">
        <v>193550</v>
      </c>
      <c r="G3528" s="147">
        <f t="shared" si="176"/>
        <v>193550</v>
      </c>
      <c r="H3528" s="147">
        <f t="shared" si="177"/>
        <v>0</v>
      </c>
      <c r="I3528" s="148">
        <f t="shared" si="178"/>
        <v>0</v>
      </c>
      <c r="J3528" s="207" t="s">
        <v>838</v>
      </c>
      <c r="K3528" s="146" t="s">
        <v>911</v>
      </c>
      <c r="L3528" s="146" t="s">
        <v>840</v>
      </c>
      <c r="M3528" s="266"/>
      <c r="N3528" s="264">
        <v>43514</v>
      </c>
      <c r="O3528" s="263" t="s">
        <v>3753</v>
      </c>
      <c r="P3528" s="264">
        <v>43830</v>
      </c>
      <c r="Q3528" s="263" t="s">
        <v>3672</v>
      </c>
      <c r="R3528" s="266"/>
    </row>
    <row r="3529" spans="1:18" s="34" customFormat="1" ht="60" hidden="1" customHeight="1" outlineLevel="2" x14ac:dyDescent="0.25">
      <c r="A3529" s="203">
        <v>721</v>
      </c>
      <c r="B3529" s="204" t="s">
        <v>138</v>
      </c>
      <c r="C3529" s="207" t="s">
        <v>28</v>
      </c>
      <c r="D3529" s="208">
        <v>12000</v>
      </c>
      <c r="E3529" s="110" t="s">
        <v>724</v>
      </c>
      <c r="F3529" s="147">
        <v>6000000</v>
      </c>
      <c r="G3529" s="147">
        <f t="shared" si="176"/>
        <v>6000000</v>
      </c>
      <c r="H3529" s="147">
        <f t="shared" si="177"/>
        <v>0</v>
      </c>
      <c r="I3529" s="148">
        <f t="shared" si="178"/>
        <v>0</v>
      </c>
      <c r="J3529" s="207" t="s">
        <v>838</v>
      </c>
      <c r="K3529" s="106" t="s">
        <v>2313</v>
      </c>
      <c r="L3529" s="146" t="s">
        <v>840</v>
      </c>
      <c r="M3529" s="266"/>
      <c r="N3529" s="264">
        <v>43524</v>
      </c>
      <c r="O3529" s="263" t="s">
        <v>3758</v>
      </c>
      <c r="P3529" s="264">
        <v>43830</v>
      </c>
      <c r="Q3529" s="263" t="s">
        <v>3672</v>
      </c>
      <c r="R3529" s="266"/>
    </row>
    <row r="3530" spans="1:18" s="34" customFormat="1" ht="60" hidden="1" customHeight="1" outlineLevel="2" x14ac:dyDescent="0.25">
      <c r="A3530" s="203">
        <v>722</v>
      </c>
      <c r="B3530" s="204" t="s">
        <v>137</v>
      </c>
      <c r="C3530" s="207" t="s">
        <v>28</v>
      </c>
      <c r="D3530" s="208">
        <v>10</v>
      </c>
      <c r="E3530" s="53" t="s">
        <v>2295</v>
      </c>
      <c r="F3530" s="147">
        <v>616901.78571428568</v>
      </c>
      <c r="G3530" s="147">
        <v>552750</v>
      </c>
      <c r="H3530" s="147">
        <f t="shared" si="177"/>
        <v>64151.785714285681</v>
      </c>
      <c r="I3530" s="148">
        <f t="shared" si="178"/>
        <v>0.11605931382050778</v>
      </c>
      <c r="J3530" s="207" t="s">
        <v>838</v>
      </c>
      <c r="K3530" s="106" t="s">
        <v>2313</v>
      </c>
      <c r="L3530" s="146" t="s">
        <v>840</v>
      </c>
      <c r="M3530" s="266"/>
      <c r="N3530" s="264">
        <v>43524</v>
      </c>
      <c r="O3530" s="263" t="s">
        <v>3758</v>
      </c>
      <c r="P3530" s="264">
        <v>43830</v>
      </c>
      <c r="Q3530" s="263" t="s">
        <v>3672</v>
      </c>
      <c r="R3530" s="266"/>
    </row>
    <row r="3531" spans="1:18" s="34" customFormat="1" ht="60" hidden="1" customHeight="1" outlineLevel="2" x14ac:dyDescent="0.25">
      <c r="A3531" s="203">
        <v>723</v>
      </c>
      <c r="B3531" s="204" t="s">
        <v>136</v>
      </c>
      <c r="C3531" s="207" t="s">
        <v>28</v>
      </c>
      <c r="D3531" s="208">
        <v>400</v>
      </c>
      <c r="E3531" s="110" t="s">
        <v>724</v>
      </c>
      <c r="F3531" s="147">
        <v>2240000</v>
      </c>
      <c r="G3531" s="147">
        <f t="shared" si="176"/>
        <v>2240000</v>
      </c>
      <c r="H3531" s="147">
        <f t="shared" si="177"/>
        <v>0</v>
      </c>
      <c r="I3531" s="148">
        <f t="shared" si="178"/>
        <v>0</v>
      </c>
      <c r="J3531" s="207" t="s">
        <v>838</v>
      </c>
      <c r="K3531" s="146" t="s">
        <v>867</v>
      </c>
      <c r="L3531" s="146" t="s">
        <v>840</v>
      </c>
      <c r="M3531" s="263"/>
      <c r="N3531" s="264">
        <v>43524</v>
      </c>
      <c r="O3531" s="263" t="s">
        <v>3761</v>
      </c>
      <c r="P3531" s="264">
        <v>43830</v>
      </c>
      <c r="Q3531" s="263" t="s">
        <v>3672</v>
      </c>
      <c r="R3531" s="263"/>
    </row>
    <row r="3532" spans="1:18" s="34" customFormat="1" ht="60" hidden="1" customHeight="1" outlineLevel="2" x14ac:dyDescent="0.25">
      <c r="A3532" s="203">
        <v>724</v>
      </c>
      <c r="B3532" s="204" t="s">
        <v>101</v>
      </c>
      <c r="C3532" s="207" t="s">
        <v>28</v>
      </c>
      <c r="D3532" s="208">
        <v>1000</v>
      </c>
      <c r="E3532" s="110" t="s">
        <v>724</v>
      </c>
      <c r="F3532" s="147">
        <v>4150000</v>
      </c>
      <c r="G3532" s="147">
        <f t="shared" si="176"/>
        <v>4150000</v>
      </c>
      <c r="H3532" s="147">
        <f t="shared" si="177"/>
        <v>0</v>
      </c>
      <c r="I3532" s="148">
        <f t="shared" si="178"/>
        <v>0</v>
      </c>
      <c r="J3532" s="207" t="s">
        <v>838</v>
      </c>
      <c r="K3532" s="146" t="s">
        <v>912</v>
      </c>
      <c r="L3532" s="146" t="s">
        <v>840</v>
      </c>
      <c r="M3532" s="263"/>
      <c r="N3532" s="264">
        <v>43524</v>
      </c>
      <c r="O3532" s="263" t="s">
        <v>3757</v>
      </c>
      <c r="P3532" s="264">
        <v>43830</v>
      </c>
      <c r="Q3532" s="263" t="s">
        <v>3672</v>
      </c>
      <c r="R3532" s="263"/>
    </row>
    <row r="3533" spans="1:18" s="34" customFormat="1" ht="60" hidden="1" customHeight="1" outlineLevel="2" x14ac:dyDescent="0.25">
      <c r="A3533" s="203">
        <v>725</v>
      </c>
      <c r="B3533" s="204" t="s">
        <v>135</v>
      </c>
      <c r="C3533" s="207" t="s">
        <v>28</v>
      </c>
      <c r="D3533" s="208">
        <v>1000</v>
      </c>
      <c r="E3533" s="110" t="s">
        <v>724</v>
      </c>
      <c r="F3533" s="147">
        <v>6300000</v>
      </c>
      <c r="G3533" s="147">
        <f t="shared" si="176"/>
        <v>6300000</v>
      </c>
      <c r="H3533" s="147">
        <f t="shared" si="177"/>
        <v>0</v>
      </c>
      <c r="I3533" s="148">
        <f t="shared" si="178"/>
        <v>0</v>
      </c>
      <c r="J3533" s="207" t="s">
        <v>838</v>
      </c>
      <c r="K3533" s="146" t="s">
        <v>912</v>
      </c>
      <c r="L3533" s="146" t="s">
        <v>840</v>
      </c>
      <c r="M3533" s="263"/>
      <c r="N3533" s="264">
        <v>43524</v>
      </c>
      <c r="O3533" s="263" t="s">
        <v>3757</v>
      </c>
      <c r="P3533" s="264">
        <v>43830</v>
      </c>
      <c r="Q3533" s="263" t="s">
        <v>3672</v>
      </c>
      <c r="R3533" s="263"/>
    </row>
    <row r="3534" spans="1:18" ht="60" hidden="1" customHeight="1" outlineLevel="2" x14ac:dyDescent="0.25">
      <c r="A3534" s="203">
        <v>726</v>
      </c>
      <c r="B3534" s="209" t="s">
        <v>133</v>
      </c>
      <c r="C3534" s="73" t="s">
        <v>28</v>
      </c>
      <c r="D3534" s="205">
        <v>1300</v>
      </c>
      <c r="E3534" s="53" t="s">
        <v>724</v>
      </c>
      <c r="F3534" s="206">
        <v>1258400</v>
      </c>
      <c r="G3534" s="206">
        <f t="shared" si="176"/>
        <v>1258400</v>
      </c>
      <c r="H3534" s="206">
        <f t="shared" si="177"/>
        <v>0</v>
      </c>
      <c r="I3534" s="72">
        <f t="shared" si="178"/>
        <v>0</v>
      </c>
      <c r="J3534" s="73" t="s">
        <v>838</v>
      </c>
      <c r="K3534" s="54" t="s">
        <v>912</v>
      </c>
      <c r="L3534" s="50" t="s">
        <v>840</v>
      </c>
      <c r="M3534" s="271"/>
      <c r="N3534" s="269"/>
      <c r="O3534" s="269"/>
      <c r="P3534" s="269"/>
      <c r="Q3534" s="269"/>
      <c r="R3534" s="271"/>
    </row>
    <row r="3535" spans="1:18" ht="60" hidden="1" customHeight="1" outlineLevel="2" x14ac:dyDescent="0.25">
      <c r="A3535" s="203">
        <v>727</v>
      </c>
      <c r="B3535" s="209" t="s">
        <v>134</v>
      </c>
      <c r="C3535" s="73" t="s">
        <v>28</v>
      </c>
      <c r="D3535" s="205">
        <v>6050</v>
      </c>
      <c r="E3535" s="53" t="s">
        <v>724</v>
      </c>
      <c r="F3535" s="206">
        <v>4101900</v>
      </c>
      <c r="G3535" s="206">
        <f t="shared" si="176"/>
        <v>4101900</v>
      </c>
      <c r="H3535" s="206">
        <f t="shared" si="177"/>
        <v>0</v>
      </c>
      <c r="I3535" s="72">
        <f t="shared" si="178"/>
        <v>0</v>
      </c>
      <c r="J3535" s="73" t="s">
        <v>838</v>
      </c>
      <c r="K3535" s="54" t="s">
        <v>912</v>
      </c>
      <c r="L3535" s="50" t="s">
        <v>840</v>
      </c>
      <c r="M3535" s="271"/>
      <c r="N3535" s="269"/>
      <c r="O3535" s="269"/>
      <c r="P3535" s="269"/>
      <c r="Q3535" s="269"/>
      <c r="R3535" s="271"/>
    </row>
    <row r="3536" spans="1:18" ht="60" hidden="1" customHeight="1" outlineLevel="2" x14ac:dyDescent="0.25">
      <c r="A3536" s="203">
        <v>728</v>
      </c>
      <c r="B3536" s="209" t="s">
        <v>133</v>
      </c>
      <c r="C3536" s="73" t="s">
        <v>28</v>
      </c>
      <c r="D3536" s="205">
        <v>5750</v>
      </c>
      <c r="E3536" s="53" t="s">
        <v>724</v>
      </c>
      <c r="F3536" s="206">
        <v>4450500</v>
      </c>
      <c r="G3536" s="206">
        <f t="shared" si="176"/>
        <v>4450500</v>
      </c>
      <c r="H3536" s="206">
        <f t="shared" si="177"/>
        <v>0</v>
      </c>
      <c r="I3536" s="72">
        <f t="shared" si="178"/>
        <v>0</v>
      </c>
      <c r="J3536" s="73" t="s">
        <v>838</v>
      </c>
      <c r="K3536" s="54" t="s">
        <v>912</v>
      </c>
      <c r="L3536" s="50" t="s">
        <v>840</v>
      </c>
      <c r="M3536" s="271"/>
      <c r="N3536" s="269"/>
      <c r="O3536" s="269"/>
      <c r="P3536" s="269"/>
      <c r="Q3536" s="269"/>
      <c r="R3536" s="271"/>
    </row>
    <row r="3537" spans="1:18" ht="60" hidden="1" customHeight="1" outlineLevel="2" x14ac:dyDescent="0.25">
      <c r="A3537" s="203">
        <v>729</v>
      </c>
      <c r="B3537" s="209" t="s">
        <v>132</v>
      </c>
      <c r="C3537" s="73" t="s">
        <v>28</v>
      </c>
      <c r="D3537" s="205">
        <v>500</v>
      </c>
      <c r="E3537" s="53" t="s">
        <v>724</v>
      </c>
      <c r="F3537" s="206">
        <v>314500</v>
      </c>
      <c r="G3537" s="206">
        <f t="shared" si="176"/>
        <v>314500</v>
      </c>
      <c r="H3537" s="206">
        <f t="shared" si="177"/>
        <v>0</v>
      </c>
      <c r="I3537" s="72">
        <f t="shared" si="178"/>
        <v>0</v>
      </c>
      <c r="J3537" s="73" t="s">
        <v>838</v>
      </c>
      <c r="K3537" s="54" t="s">
        <v>912</v>
      </c>
      <c r="L3537" s="50" t="s">
        <v>840</v>
      </c>
      <c r="M3537" s="271"/>
      <c r="N3537" s="269"/>
      <c r="O3537" s="269"/>
      <c r="P3537" s="269"/>
      <c r="Q3537" s="269"/>
      <c r="R3537" s="271"/>
    </row>
    <row r="3538" spans="1:18" s="34" customFormat="1" ht="60" hidden="1" customHeight="1" outlineLevel="2" x14ac:dyDescent="0.25">
      <c r="A3538" s="203">
        <v>730</v>
      </c>
      <c r="B3538" s="204" t="s">
        <v>131</v>
      </c>
      <c r="C3538" s="207" t="s">
        <v>28</v>
      </c>
      <c r="D3538" s="208">
        <v>500</v>
      </c>
      <c r="E3538" s="53" t="s">
        <v>2295</v>
      </c>
      <c r="F3538" s="147">
        <v>735000</v>
      </c>
      <c r="G3538" s="147">
        <f t="shared" si="176"/>
        <v>735000</v>
      </c>
      <c r="H3538" s="147">
        <f t="shared" si="177"/>
        <v>0</v>
      </c>
      <c r="I3538" s="148">
        <f t="shared" si="178"/>
        <v>0</v>
      </c>
      <c r="J3538" s="207" t="s">
        <v>838</v>
      </c>
      <c r="K3538" s="106" t="s">
        <v>2324</v>
      </c>
      <c r="L3538" s="146" t="s">
        <v>840</v>
      </c>
      <c r="M3538" s="263"/>
      <c r="N3538" s="264">
        <v>43524</v>
      </c>
      <c r="O3538" s="263" t="s">
        <v>3759</v>
      </c>
      <c r="P3538" s="264">
        <v>43830</v>
      </c>
      <c r="Q3538" s="263" t="s">
        <v>3672</v>
      </c>
      <c r="R3538" s="263" t="s">
        <v>3724</v>
      </c>
    </row>
    <row r="3539" spans="1:18" s="34" customFormat="1" ht="60" hidden="1" customHeight="1" outlineLevel="2" x14ac:dyDescent="0.25">
      <c r="A3539" s="203">
        <v>731</v>
      </c>
      <c r="B3539" s="204" t="s">
        <v>130</v>
      </c>
      <c r="C3539" s="207" t="s">
        <v>28</v>
      </c>
      <c r="D3539" s="208">
        <v>500</v>
      </c>
      <c r="E3539" s="53" t="s">
        <v>2295</v>
      </c>
      <c r="F3539" s="147">
        <v>330000</v>
      </c>
      <c r="G3539" s="147">
        <f t="shared" si="176"/>
        <v>330000</v>
      </c>
      <c r="H3539" s="147">
        <f t="shared" si="177"/>
        <v>0</v>
      </c>
      <c r="I3539" s="148">
        <f t="shared" si="178"/>
        <v>0</v>
      </c>
      <c r="J3539" s="207" t="s">
        <v>838</v>
      </c>
      <c r="K3539" s="106" t="s">
        <v>2324</v>
      </c>
      <c r="L3539" s="146" t="s">
        <v>840</v>
      </c>
      <c r="M3539" s="263"/>
      <c r="N3539" s="264">
        <v>43524</v>
      </c>
      <c r="O3539" s="263" t="s">
        <v>3759</v>
      </c>
      <c r="P3539" s="264">
        <v>43830</v>
      </c>
      <c r="Q3539" s="263" t="s">
        <v>3672</v>
      </c>
      <c r="R3539" s="263" t="s">
        <v>3724</v>
      </c>
    </row>
    <row r="3540" spans="1:18" s="34" customFormat="1" ht="60" hidden="1" customHeight="1" outlineLevel="2" x14ac:dyDescent="0.25">
      <c r="A3540" s="203">
        <v>732</v>
      </c>
      <c r="B3540" s="204" t="s">
        <v>129</v>
      </c>
      <c r="C3540" s="207" t="s">
        <v>28</v>
      </c>
      <c r="D3540" s="208">
        <v>500</v>
      </c>
      <c r="E3540" s="53" t="s">
        <v>2295</v>
      </c>
      <c r="F3540" s="147">
        <v>330000</v>
      </c>
      <c r="G3540" s="147">
        <f t="shared" si="176"/>
        <v>330000</v>
      </c>
      <c r="H3540" s="147">
        <f t="shared" si="177"/>
        <v>0</v>
      </c>
      <c r="I3540" s="148">
        <f t="shared" si="178"/>
        <v>0</v>
      </c>
      <c r="J3540" s="207" t="s">
        <v>838</v>
      </c>
      <c r="K3540" s="106" t="s">
        <v>2324</v>
      </c>
      <c r="L3540" s="146" t="s">
        <v>840</v>
      </c>
      <c r="M3540" s="263"/>
      <c r="N3540" s="264">
        <v>43524</v>
      </c>
      <c r="O3540" s="263" t="s">
        <v>3759</v>
      </c>
      <c r="P3540" s="264">
        <v>43830</v>
      </c>
      <c r="Q3540" s="263" t="s">
        <v>3672</v>
      </c>
      <c r="R3540" s="263" t="s">
        <v>3724</v>
      </c>
    </row>
    <row r="3541" spans="1:18" s="34" customFormat="1" ht="60" hidden="1" customHeight="1" outlineLevel="2" x14ac:dyDescent="0.25">
      <c r="A3541" s="203">
        <v>733</v>
      </c>
      <c r="B3541" s="204" t="s">
        <v>128</v>
      </c>
      <c r="C3541" s="207" t="s">
        <v>28</v>
      </c>
      <c r="D3541" s="208">
        <v>4070</v>
      </c>
      <c r="E3541" s="110" t="s">
        <v>724</v>
      </c>
      <c r="F3541" s="147">
        <v>1595440</v>
      </c>
      <c r="G3541" s="147">
        <f t="shared" si="176"/>
        <v>1595440</v>
      </c>
      <c r="H3541" s="147">
        <f t="shared" si="177"/>
        <v>0</v>
      </c>
      <c r="I3541" s="148">
        <f t="shared" si="178"/>
        <v>0</v>
      </c>
      <c r="J3541" s="207" t="s">
        <v>838</v>
      </c>
      <c r="K3541" s="146" t="s">
        <v>872</v>
      </c>
      <c r="L3541" s="146" t="s">
        <v>840</v>
      </c>
      <c r="M3541" s="266"/>
      <c r="N3541" s="264">
        <v>43536</v>
      </c>
      <c r="O3541" s="263" t="s">
        <v>3790</v>
      </c>
      <c r="P3541" s="264">
        <v>43830</v>
      </c>
      <c r="Q3541" s="263" t="s">
        <v>3656</v>
      </c>
      <c r="R3541" s="266"/>
    </row>
    <row r="3542" spans="1:18" s="34" customFormat="1" ht="60" hidden="1" customHeight="1" outlineLevel="2" x14ac:dyDescent="0.25">
      <c r="A3542" s="203">
        <v>734</v>
      </c>
      <c r="B3542" s="204" t="s">
        <v>127</v>
      </c>
      <c r="C3542" s="207" t="s">
        <v>28</v>
      </c>
      <c r="D3542" s="208">
        <v>975</v>
      </c>
      <c r="E3542" s="110" t="s">
        <v>4234</v>
      </c>
      <c r="F3542" s="147">
        <v>813949.5</v>
      </c>
      <c r="G3542" s="147">
        <f t="shared" si="176"/>
        <v>813949.5</v>
      </c>
      <c r="H3542" s="147">
        <f t="shared" si="177"/>
        <v>0</v>
      </c>
      <c r="I3542" s="148">
        <f t="shared" si="178"/>
        <v>0</v>
      </c>
      <c r="J3542" s="207" t="s">
        <v>838</v>
      </c>
      <c r="K3542" s="146" t="s">
        <v>913</v>
      </c>
      <c r="L3542" s="146" t="s">
        <v>874</v>
      </c>
      <c r="M3542" s="263"/>
      <c r="N3542" s="264">
        <v>43539</v>
      </c>
      <c r="O3542" s="263" t="s">
        <v>3833</v>
      </c>
      <c r="P3542" s="264">
        <v>43830</v>
      </c>
      <c r="Q3542" s="263" t="s">
        <v>3656</v>
      </c>
      <c r="R3542" s="263"/>
    </row>
    <row r="3543" spans="1:18" s="34" customFormat="1" ht="60" hidden="1" customHeight="1" outlineLevel="2" x14ac:dyDescent="0.25">
      <c r="A3543" s="203">
        <v>735</v>
      </c>
      <c r="B3543" s="204" t="s">
        <v>126</v>
      </c>
      <c r="C3543" s="207" t="s">
        <v>28</v>
      </c>
      <c r="D3543" s="208">
        <v>50</v>
      </c>
      <c r="E3543" s="110" t="s">
        <v>4234</v>
      </c>
      <c r="F3543" s="147">
        <v>1375000</v>
      </c>
      <c r="G3543" s="147">
        <f t="shared" si="176"/>
        <v>1375000</v>
      </c>
      <c r="H3543" s="147">
        <f t="shared" si="177"/>
        <v>0</v>
      </c>
      <c r="I3543" s="148">
        <f t="shared" si="178"/>
        <v>0</v>
      </c>
      <c r="J3543" s="207" t="s">
        <v>838</v>
      </c>
      <c r="K3543" s="146" t="s">
        <v>914</v>
      </c>
      <c r="L3543" s="146" t="s">
        <v>840</v>
      </c>
      <c r="M3543" s="266"/>
      <c r="N3543" s="264">
        <v>43536</v>
      </c>
      <c r="O3543" s="263" t="s">
        <v>3792</v>
      </c>
      <c r="P3543" s="264">
        <v>43830</v>
      </c>
      <c r="Q3543" s="263" t="s">
        <v>3656</v>
      </c>
      <c r="R3543" s="266"/>
    </row>
    <row r="3544" spans="1:18" s="34" customFormat="1" ht="60" hidden="1" customHeight="1" outlineLevel="2" x14ac:dyDescent="0.25">
      <c r="A3544" s="203">
        <v>736</v>
      </c>
      <c r="B3544" s="204" t="s">
        <v>125</v>
      </c>
      <c r="C3544" s="207" t="s">
        <v>28</v>
      </c>
      <c r="D3544" s="208">
        <v>2</v>
      </c>
      <c r="E3544" s="110" t="s">
        <v>4234</v>
      </c>
      <c r="F3544" s="147">
        <v>64000</v>
      </c>
      <c r="G3544" s="147">
        <f t="shared" si="176"/>
        <v>64000</v>
      </c>
      <c r="H3544" s="147">
        <f t="shared" si="177"/>
        <v>0</v>
      </c>
      <c r="I3544" s="148">
        <f t="shared" si="178"/>
        <v>0</v>
      </c>
      <c r="J3544" s="207" t="s">
        <v>838</v>
      </c>
      <c r="K3544" s="146" t="s">
        <v>914</v>
      </c>
      <c r="L3544" s="146" t="s">
        <v>840</v>
      </c>
      <c r="M3544" s="266"/>
      <c r="N3544" s="264">
        <v>43536</v>
      </c>
      <c r="O3544" s="263" t="s">
        <v>3792</v>
      </c>
      <c r="P3544" s="264">
        <v>43830</v>
      </c>
      <c r="Q3544" s="263" t="s">
        <v>3656</v>
      </c>
      <c r="R3544" s="266"/>
    </row>
    <row r="3545" spans="1:18" s="34" customFormat="1" ht="60" hidden="1" customHeight="1" outlineLevel="2" x14ac:dyDescent="0.25">
      <c r="A3545" s="203">
        <v>737</v>
      </c>
      <c r="B3545" s="204" t="s">
        <v>124</v>
      </c>
      <c r="C3545" s="207" t="s">
        <v>28</v>
      </c>
      <c r="D3545" s="208">
        <v>2</v>
      </c>
      <c r="E3545" s="110" t="s">
        <v>724</v>
      </c>
      <c r="F3545" s="147">
        <v>64000</v>
      </c>
      <c r="G3545" s="147">
        <f t="shared" si="176"/>
        <v>64000</v>
      </c>
      <c r="H3545" s="147">
        <f t="shared" si="177"/>
        <v>0</v>
      </c>
      <c r="I3545" s="148">
        <f t="shared" si="178"/>
        <v>0</v>
      </c>
      <c r="J3545" s="207" t="s">
        <v>838</v>
      </c>
      <c r="K3545" s="146" t="s">
        <v>914</v>
      </c>
      <c r="L3545" s="146" t="s">
        <v>840</v>
      </c>
      <c r="M3545" s="266"/>
      <c r="N3545" s="264">
        <v>43536</v>
      </c>
      <c r="O3545" s="263" t="s">
        <v>3792</v>
      </c>
      <c r="P3545" s="264">
        <v>43830</v>
      </c>
      <c r="Q3545" s="263" t="s">
        <v>3656</v>
      </c>
      <c r="R3545" s="266"/>
    </row>
    <row r="3546" spans="1:18" s="34" customFormat="1" ht="60" hidden="1" customHeight="1" outlineLevel="2" x14ac:dyDescent="0.25">
      <c r="A3546" s="203">
        <v>738</v>
      </c>
      <c r="B3546" s="204" t="s">
        <v>123</v>
      </c>
      <c r="C3546" s="207" t="s">
        <v>28</v>
      </c>
      <c r="D3546" s="208">
        <v>70</v>
      </c>
      <c r="E3546" s="53" t="s">
        <v>2295</v>
      </c>
      <c r="F3546" s="147">
        <v>6930000</v>
      </c>
      <c r="G3546" s="147">
        <f t="shared" si="176"/>
        <v>6930000</v>
      </c>
      <c r="H3546" s="147">
        <f t="shared" si="177"/>
        <v>0</v>
      </c>
      <c r="I3546" s="148">
        <f t="shared" si="178"/>
        <v>0</v>
      </c>
      <c r="J3546" s="207" t="s">
        <v>838</v>
      </c>
      <c r="K3546" s="146" t="s">
        <v>884</v>
      </c>
      <c r="L3546" s="146" t="s">
        <v>840</v>
      </c>
      <c r="M3546" s="266"/>
      <c r="N3546" s="264">
        <v>43565</v>
      </c>
      <c r="O3546" s="263" t="s">
        <v>3900</v>
      </c>
      <c r="P3546" s="264">
        <v>43830</v>
      </c>
      <c r="Q3546" s="263" t="s">
        <v>3672</v>
      </c>
      <c r="R3546" s="266"/>
    </row>
    <row r="3547" spans="1:18" s="34" customFormat="1" ht="60" hidden="1" customHeight="1" outlineLevel="2" x14ac:dyDescent="0.25">
      <c r="A3547" s="203">
        <v>739</v>
      </c>
      <c r="B3547" s="204" t="s">
        <v>122</v>
      </c>
      <c r="C3547" s="207" t="s">
        <v>28</v>
      </c>
      <c r="D3547" s="208">
        <v>3800</v>
      </c>
      <c r="E3547" s="53" t="s">
        <v>4235</v>
      </c>
      <c r="F3547" s="147">
        <v>363470</v>
      </c>
      <c r="G3547" s="147">
        <f t="shared" si="176"/>
        <v>363470</v>
      </c>
      <c r="H3547" s="147">
        <f t="shared" si="177"/>
        <v>0</v>
      </c>
      <c r="I3547" s="148">
        <f t="shared" si="178"/>
        <v>0</v>
      </c>
      <c r="J3547" s="207" t="s">
        <v>838</v>
      </c>
      <c r="K3547" s="146" t="s">
        <v>915</v>
      </c>
      <c r="L3547" s="146" t="s">
        <v>874</v>
      </c>
      <c r="M3547" s="263"/>
      <c r="N3547" s="264">
        <v>43517</v>
      </c>
      <c r="O3547" s="263" t="s">
        <v>3736</v>
      </c>
      <c r="P3547" s="264">
        <v>43830</v>
      </c>
      <c r="Q3547" s="263" t="s">
        <v>3656</v>
      </c>
      <c r="R3547" s="263"/>
    </row>
    <row r="3548" spans="1:18" s="34" customFormat="1" ht="60" hidden="1" customHeight="1" outlineLevel="2" x14ac:dyDescent="0.25">
      <c r="A3548" s="203">
        <v>740</v>
      </c>
      <c r="B3548" s="204" t="s">
        <v>121</v>
      </c>
      <c r="C3548" s="207" t="s">
        <v>28</v>
      </c>
      <c r="D3548" s="208">
        <v>1000</v>
      </c>
      <c r="E3548" s="53" t="s">
        <v>4235</v>
      </c>
      <c r="F3548" s="147">
        <v>84720</v>
      </c>
      <c r="G3548" s="147">
        <f t="shared" si="176"/>
        <v>84720</v>
      </c>
      <c r="H3548" s="147">
        <f t="shared" si="177"/>
        <v>0</v>
      </c>
      <c r="I3548" s="148">
        <f t="shared" si="178"/>
        <v>0</v>
      </c>
      <c r="J3548" s="207" t="s">
        <v>838</v>
      </c>
      <c r="K3548" s="146" t="s">
        <v>915</v>
      </c>
      <c r="L3548" s="146" t="s">
        <v>874</v>
      </c>
      <c r="M3548" s="263"/>
      <c r="N3548" s="264">
        <v>43517</v>
      </c>
      <c r="O3548" s="263" t="s">
        <v>3736</v>
      </c>
      <c r="P3548" s="264">
        <v>43830</v>
      </c>
      <c r="Q3548" s="263" t="s">
        <v>3656</v>
      </c>
      <c r="R3548" s="263"/>
    </row>
    <row r="3549" spans="1:18" s="34" customFormat="1" ht="60" hidden="1" customHeight="1" outlineLevel="2" x14ac:dyDescent="0.25">
      <c r="A3549" s="203">
        <v>741</v>
      </c>
      <c r="B3549" s="204" t="s">
        <v>120</v>
      </c>
      <c r="C3549" s="207" t="s">
        <v>28</v>
      </c>
      <c r="D3549" s="208">
        <v>1100</v>
      </c>
      <c r="E3549" s="53" t="s">
        <v>4235</v>
      </c>
      <c r="F3549" s="147">
        <v>94401.999999999985</v>
      </c>
      <c r="G3549" s="147">
        <f t="shared" si="176"/>
        <v>94401.999999999985</v>
      </c>
      <c r="H3549" s="147">
        <f t="shared" si="177"/>
        <v>0</v>
      </c>
      <c r="I3549" s="148">
        <f t="shared" si="178"/>
        <v>0</v>
      </c>
      <c r="J3549" s="207" t="s">
        <v>838</v>
      </c>
      <c r="K3549" s="146" t="s">
        <v>915</v>
      </c>
      <c r="L3549" s="146" t="s">
        <v>874</v>
      </c>
      <c r="M3549" s="263"/>
      <c r="N3549" s="264">
        <v>43517</v>
      </c>
      <c r="O3549" s="263" t="s">
        <v>3736</v>
      </c>
      <c r="P3549" s="264">
        <v>43830</v>
      </c>
      <c r="Q3549" s="263" t="s">
        <v>3656</v>
      </c>
      <c r="R3549" s="263"/>
    </row>
    <row r="3550" spans="1:18" s="34" customFormat="1" ht="60" hidden="1" customHeight="1" outlineLevel="2" x14ac:dyDescent="0.25">
      <c r="A3550" s="203">
        <v>742</v>
      </c>
      <c r="B3550" s="204" t="s">
        <v>119</v>
      </c>
      <c r="C3550" s="207" t="s">
        <v>28</v>
      </c>
      <c r="D3550" s="208">
        <v>2000</v>
      </c>
      <c r="E3550" s="53" t="s">
        <v>4235</v>
      </c>
      <c r="F3550" s="147">
        <v>239500</v>
      </c>
      <c r="G3550" s="147">
        <f t="shared" si="176"/>
        <v>239500</v>
      </c>
      <c r="H3550" s="147">
        <f t="shared" si="177"/>
        <v>0</v>
      </c>
      <c r="I3550" s="148">
        <f t="shared" si="178"/>
        <v>0</v>
      </c>
      <c r="J3550" s="207" t="s">
        <v>838</v>
      </c>
      <c r="K3550" s="146" t="s">
        <v>915</v>
      </c>
      <c r="L3550" s="146" t="s">
        <v>874</v>
      </c>
      <c r="M3550" s="263"/>
      <c r="N3550" s="264">
        <v>43517</v>
      </c>
      <c r="O3550" s="263" t="s">
        <v>3736</v>
      </c>
      <c r="P3550" s="264">
        <v>43830</v>
      </c>
      <c r="Q3550" s="263" t="s">
        <v>3656</v>
      </c>
      <c r="R3550" s="263"/>
    </row>
    <row r="3551" spans="1:18" s="34" customFormat="1" ht="60" hidden="1" customHeight="1" outlineLevel="2" x14ac:dyDescent="0.25">
      <c r="A3551" s="203">
        <v>743</v>
      </c>
      <c r="B3551" s="209" t="s">
        <v>118</v>
      </c>
      <c r="C3551" s="207" t="s">
        <v>28</v>
      </c>
      <c r="D3551" s="208">
        <v>24</v>
      </c>
      <c r="E3551" s="110" t="s">
        <v>724</v>
      </c>
      <c r="F3551" s="147">
        <v>3014400</v>
      </c>
      <c r="G3551" s="147">
        <f t="shared" si="176"/>
        <v>3014400</v>
      </c>
      <c r="H3551" s="147">
        <f t="shared" si="177"/>
        <v>0</v>
      </c>
      <c r="I3551" s="148">
        <f t="shared" si="178"/>
        <v>0</v>
      </c>
      <c r="J3551" s="207" t="s">
        <v>838</v>
      </c>
      <c r="K3551" s="146" t="s">
        <v>855</v>
      </c>
      <c r="L3551" s="146" t="s">
        <v>840</v>
      </c>
      <c r="M3551" s="266"/>
      <c r="N3551" s="264">
        <v>43536</v>
      </c>
      <c r="O3551" s="263" t="s">
        <v>3791</v>
      </c>
      <c r="P3551" s="264">
        <v>43830</v>
      </c>
      <c r="Q3551" s="263" t="s">
        <v>3672</v>
      </c>
      <c r="R3551" s="266"/>
    </row>
    <row r="3552" spans="1:18" s="34" customFormat="1" ht="60" hidden="1" customHeight="1" outlineLevel="2" x14ac:dyDescent="0.25">
      <c r="A3552" s="203">
        <v>744</v>
      </c>
      <c r="B3552" s="209" t="s">
        <v>117</v>
      </c>
      <c r="C3552" s="207" t="s">
        <v>28</v>
      </c>
      <c r="D3552" s="208">
        <v>13</v>
      </c>
      <c r="E3552" s="110" t="s">
        <v>724</v>
      </c>
      <c r="F3552" s="147">
        <v>1762800</v>
      </c>
      <c r="G3552" s="147">
        <f t="shared" si="176"/>
        <v>1762800</v>
      </c>
      <c r="H3552" s="147">
        <f t="shared" si="177"/>
        <v>0</v>
      </c>
      <c r="I3552" s="148">
        <f t="shared" si="178"/>
        <v>0</v>
      </c>
      <c r="J3552" s="207" t="s">
        <v>838</v>
      </c>
      <c r="K3552" s="146" t="s">
        <v>855</v>
      </c>
      <c r="L3552" s="146" t="s">
        <v>840</v>
      </c>
      <c r="M3552" s="266"/>
      <c r="N3552" s="264">
        <v>43536</v>
      </c>
      <c r="O3552" s="263" t="s">
        <v>3791</v>
      </c>
      <c r="P3552" s="264">
        <v>43830</v>
      </c>
      <c r="Q3552" s="263" t="s">
        <v>3672</v>
      </c>
      <c r="R3552" s="266"/>
    </row>
    <row r="3553" spans="1:18" s="34" customFormat="1" ht="60" hidden="1" customHeight="1" outlineLevel="2" x14ac:dyDescent="0.25">
      <c r="A3553" s="203">
        <v>745</v>
      </c>
      <c r="B3553" s="209" t="s">
        <v>116</v>
      </c>
      <c r="C3553" s="207" t="s">
        <v>28</v>
      </c>
      <c r="D3553" s="208">
        <v>24</v>
      </c>
      <c r="E3553" s="110" t="s">
        <v>724</v>
      </c>
      <c r="F3553" s="147">
        <v>3048000</v>
      </c>
      <c r="G3553" s="147">
        <f t="shared" si="176"/>
        <v>3048000</v>
      </c>
      <c r="H3553" s="147">
        <f t="shared" si="177"/>
        <v>0</v>
      </c>
      <c r="I3553" s="148">
        <f t="shared" si="178"/>
        <v>0</v>
      </c>
      <c r="J3553" s="207" t="s">
        <v>838</v>
      </c>
      <c r="K3553" s="146" t="s">
        <v>855</v>
      </c>
      <c r="L3553" s="146" t="s">
        <v>840</v>
      </c>
      <c r="M3553" s="266"/>
      <c r="N3553" s="264">
        <v>43536</v>
      </c>
      <c r="O3553" s="263" t="s">
        <v>3791</v>
      </c>
      <c r="P3553" s="264">
        <v>43830</v>
      </c>
      <c r="Q3553" s="263" t="s">
        <v>3672</v>
      </c>
      <c r="R3553" s="266"/>
    </row>
    <row r="3554" spans="1:18" s="34" customFormat="1" ht="60" hidden="1" customHeight="1" outlineLevel="2" x14ac:dyDescent="0.25">
      <c r="A3554" s="203">
        <v>746</v>
      </c>
      <c r="B3554" s="204" t="s">
        <v>115</v>
      </c>
      <c r="C3554" s="207" t="s">
        <v>28</v>
      </c>
      <c r="D3554" s="208">
        <v>300</v>
      </c>
      <c r="E3554" s="53" t="s">
        <v>2295</v>
      </c>
      <c r="F3554" s="147">
        <v>510000</v>
      </c>
      <c r="G3554" s="147">
        <f t="shared" si="176"/>
        <v>510000</v>
      </c>
      <c r="H3554" s="147">
        <f t="shared" si="177"/>
        <v>0</v>
      </c>
      <c r="I3554" s="148">
        <f t="shared" si="178"/>
        <v>0</v>
      </c>
      <c r="J3554" s="207" t="s">
        <v>838</v>
      </c>
      <c r="K3554" s="106" t="s">
        <v>873</v>
      </c>
      <c r="L3554" s="146" t="s">
        <v>840</v>
      </c>
      <c r="M3554" s="263"/>
      <c r="N3554" s="264">
        <v>43536</v>
      </c>
      <c r="O3554" s="263" t="s">
        <v>3787</v>
      </c>
      <c r="P3554" s="264">
        <v>43830</v>
      </c>
      <c r="Q3554" s="263" t="s">
        <v>3656</v>
      </c>
      <c r="R3554" s="263"/>
    </row>
    <row r="3555" spans="1:18" s="34" customFormat="1" ht="60" hidden="1" customHeight="1" outlineLevel="2" x14ac:dyDescent="0.25">
      <c r="A3555" s="208">
        <v>747</v>
      </c>
      <c r="B3555" s="209" t="s">
        <v>113</v>
      </c>
      <c r="C3555" s="207" t="s">
        <v>28</v>
      </c>
      <c r="D3555" s="208">
        <v>1</v>
      </c>
      <c r="E3555" s="110" t="s">
        <v>724</v>
      </c>
      <c r="F3555" s="147">
        <v>132215</v>
      </c>
      <c r="G3555" s="147">
        <f t="shared" si="176"/>
        <v>132215</v>
      </c>
      <c r="H3555" s="147">
        <f t="shared" si="177"/>
        <v>0</v>
      </c>
      <c r="I3555" s="148">
        <f t="shared" si="178"/>
        <v>0</v>
      </c>
      <c r="J3555" s="207" t="s">
        <v>838</v>
      </c>
      <c r="K3555" s="122" t="s">
        <v>1578</v>
      </c>
      <c r="L3555" s="146" t="s">
        <v>840</v>
      </c>
      <c r="M3555" s="266"/>
      <c r="N3555" s="264">
        <v>43607</v>
      </c>
      <c r="O3555" s="263" t="s">
        <v>4026</v>
      </c>
      <c r="P3555" s="264">
        <v>43830</v>
      </c>
      <c r="Q3555" s="263" t="s">
        <v>3907</v>
      </c>
      <c r="R3555" s="266"/>
    </row>
    <row r="3556" spans="1:18" s="34" customFormat="1" ht="60" hidden="1" customHeight="1" outlineLevel="2" x14ac:dyDescent="0.25">
      <c r="A3556" s="203">
        <v>748</v>
      </c>
      <c r="B3556" s="204" t="s">
        <v>112</v>
      </c>
      <c r="C3556" s="207" t="s">
        <v>28</v>
      </c>
      <c r="D3556" s="208">
        <v>20</v>
      </c>
      <c r="E3556" s="110" t="s">
        <v>724</v>
      </c>
      <c r="F3556" s="147">
        <v>2200000</v>
      </c>
      <c r="G3556" s="147">
        <f t="shared" si="176"/>
        <v>2200000</v>
      </c>
      <c r="H3556" s="147">
        <f t="shared" si="177"/>
        <v>0</v>
      </c>
      <c r="I3556" s="148">
        <f t="shared" si="178"/>
        <v>0</v>
      </c>
      <c r="J3556" s="207" t="s">
        <v>838</v>
      </c>
      <c r="K3556" s="146" t="s">
        <v>852</v>
      </c>
      <c r="L3556" s="146" t="s">
        <v>840</v>
      </c>
      <c r="M3556" s="263"/>
      <c r="N3556" s="264">
        <v>43515</v>
      </c>
      <c r="O3556" s="263" t="s">
        <v>3749</v>
      </c>
      <c r="P3556" s="264">
        <v>43830</v>
      </c>
      <c r="Q3556" s="263" t="s">
        <v>3672</v>
      </c>
      <c r="R3556" s="263"/>
    </row>
    <row r="3557" spans="1:18" s="34" customFormat="1" ht="60" hidden="1" customHeight="1" outlineLevel="2" x14ac:dyDescent="0.25">
      <c r="A3557" s="203">
        <v>749</v>
      </c>
      <c r="B3557" s="204" t="s">
        <v>111</v>
      </c>
      <c r="C3557" s="207" t="s">
        <v>28</v>
      </c>
      <c r="D3557" s="208">
        <v>2</v>
      </c>
      <c r="E3557" s="110" t="s">
        <v>724</v>
      </c>
      <c r="F3557" s="147">
        <v>2158000</v>
      </c>
      <c r="G3557" s="147">
        <f t="shared" si="176"/>
        <v>2158000</v>
      </c>
      <c r="H3557" s="147">
        <f t="shared" si="177"/>
        <v>0</v>
      </c>
      <c r="I3557" s="148">
        <f t="shared" si="178"/>
        <v>0</v>
      </c>
      <c r="J3557" s="207" t="s">
        <v>838</v>
      </c>
      <c r="K3557" s="146" t="s">
        <v>852</v>
      </c>
      <c r="L3557" s="146" t="s">
        <v>840</v>
      </c>
      <c r="M3557" s="263"/>
      <c r="N3557" s="264">
        <v>43515</v>
      </c>
      <c r="O3557" s="263" t="s">
        <v>3749</v>
      </c>
      <c r="P3557" s="264">
        <v>43830</v>
      </c>
      <c r="Q3557" s="263" t="s">
        <v>3672</v>
      </c>
      <c r="R3557" s="263"/>
    </row>
    <row r="3558" spans="1:18" s="34" customFormat="1" ht="60" hidden="1" customHeight="1" outlineLevel="2" x14ac:dyDescent="0.25">
      <c r="A3558" s="203">
        <v>750</v>
      </c>
      <c r="B3558" s="204" t="s">
        <v>110</v>
      </c>
      <c r="C3558" s="207" t="s">
        <v>28</v>
      </c>
      <c r="D3558" s="208">
        <v>10</v>
      </c>
      <c r="E3558" s="110" t="s">
        <v>4238</v>
      </c>
      <c r="F3558" s="147">
        <v>2170000</v>
      </c>
      <c r="G3558" s="147">
        <f t="shared" si="176"/>
        <v>2170000</v>
      </c>
      <c r="H3558" s="147">
        <f t="shared" si="177"/>
        <v>0</v>
      </c>
      <c r="I3558" s="148">
        <f t="shared" si="178"/>
        <v>0</v>
      </c>
      <c r="J3558" s="207" t="s">
        <v>838</v>
      </c>
      <c r="K3558" s="146" t="s">
        <v>852</v>
      </c>
      <c r="L3558" s="146" t="s">
        <v>840</v>
      </c>
      <c r="M3558" s="263"/>
      <c r="N3558" s="264">
        <v>43515</v>
      </c>
      <c r="O3558" s="263" t="s">
        <v>3749</v>
      </c>
      <c r="P3558" s="264">
        <v>43830</v>
      </c>
      <c r="Q3558" s="263" t="s">
        <v>3672</v>
      </c>
      <c r="R3558" s="263"/>
    </row>
    <row r="3559" spans="1:18" s="34" customFormat="1" ht="60" hidden="1" customHeight="1" outlineLevel="2" x14ac:dyDescent="0.25">
      <c r="A3559" s="203">
        <v>751</v>
      </c>
      <c r="B3559" s="204" t="s">
        <v>109</v>
      </c>
      <c r="C3559" s="207" t="s">
        <v>28</v>
      </c>
      <c r="D3559" s="208">
        <v>9</v>
      </c>
      <c r="E3559" s="110" t="s">
        <v>724</v>
      </c>
      <c r="F3559" s="147">
        <v>1512000</v>
      </c>
      <c r="G3559" s="147">
        <f t="shared" si="176"/>
        <v>1512000</v>
      </c>
      <c r="H3559" s="147">
        <f t="shared" si="177"/>
        <v>0</v>
      </c>
      <c r="I3559" s="148">
        <f t="shared" si="178"/>
        <v>0</v>
      </c>
      <c r="J3559" s="207" t="s">
        <v>838</v>
      </c>
      <c r="K3559" s="146" t="s">
        <v>852</v>
      </c>
      <c r="L3559" s="146" t="s">
        <v>840</v>
      </c>
      <c r="M3559" s="263"/>
      <c r="N3559" s="264">
        <v>43515</v>
      </c>
      <c r="O3559" s="263" t="s">
        <v>3749</v>
      </c>
      <c r="P3559" s="264">
        <v>43830</v>
      </c>
      <c r="Q3559" s="263" t="s">
        <v>3672</v>
      </c>
      <c r="R3559" s="263"/>
    </row>
    <row r="3560" spans="1:18" s="34" customFormat="1" ht="60" hidden="1" customHeight="1" outlineLevel="2" x14ac:dyDescent="0.25">
      <c r="A3560" s="203">
        <v>752</v>
      </c>
      <c r="B3560" s="204" t="s">
        <v>107</v>
      </c>
      <c r="C3560" s="207" t="s">
        <v>28</v>
      </c>
      <c r="D3560" s="208">
        <v>100</v>
      </c>
      <c r="E3560" s="110" t="s">
        <v>724</v>
      </c>
      <c r="F3560" s="147">
        <v>1814200</v>
      </c>
      <c r="G3560" s="147">
        <v>1700000</v>
      </c>
      <c r="H3560" s="147">
        <f t="shared" si="177"/>
        <v>114200</v>
      </c>
      <c r="I3560" s="148">
        <f t="shared" si="178"/>
        <v>6.7176470588235296E-2</v>
      </c>
      <c r="J3560" s="207" t="s">
        <v>838</v>
      </c>
      <c r="K3560" s="146" t="s">
        <v>850</v>
      </c>
      <c r="L3560" s="146" t="s">
        <v>840</v>
      </c>
      <c r="M3560" s="266"/>
      <c r="N3560" s="264">
        <v>43539</v>
      </c>
      <c r="O3560" s="263" t="s">
        <v>3835</v>
      </c>
      <c r="P3560" s="264">
        <v>43830</v>
      </c>
      <c r="Q3560" s="263" t="s">
        <v>3672</v>
      </c>
      <c r="R3560" s="266"/>
    </row>
    <row r="3561" spans="1:18" s="34" customFormat="1" ht="60" hidden="1" customHeight="1" outlineLevel="2" x14ac:dyDescent="0.25">
      <c r="A3561" s="203">
        <v>753</v>
      </c>
      <c r="B3561" s="204" t="s">
        <v>107</v>
      </c>
      <c r="C3561" s="207" t="s">
        <v>28</v>
      </c>
      <c r="D3561" s="208">
        <v>300</v>
      </c>
      <c r="E3561" s="110" t="s">
        <v>724</v>
      </c>
      <c r="F3561" s="147">
        <v>5442600</v>
      </c>
      <c r="G3561" s="147">
        <v>5100000</v>
      </c>
      <c r="H3561" s="147">
        <f t="shared" si="177"/>
        <v>342600</v>
      </c>
      <c r="I3561" s="148">
        <f t="shared" si="178"/>
        <v>6.7176470588235296E-2</v>
      </c>
      <c r="J3561" s="207" t="s">
        <v>838</v>
      </c>
      <c r="K3561" s="146" t="s">
        <v>850</v>
      </c>
      <c r="L3561" s="146" t="s">
        <v>840</v>
      </c>
      <c r="M3561" s="266"/>
      <c r="N3561" s="264">
        <v>43539</v>
      </c>
      <c r="O3561" s="263" t="s">
        <v>3835</v>
      </c>
      <c r="P3561" s="264">
        <v>43830</v>
      </c>
      <c r="Q3561" s="263" t="s">
        <v>3672</v>
      </c>
      <c r="R3561" s="266"/>
    </row>
    <row r="3562" spans="1:18" s="34" customFormat="1" ht="60" hidden="1" customHeight="1" outlineLevel="2" x14ac:dyDescent="0.25">
      <c r="A3562" s="203">
        <v>754</v>
      </c>
      <c r="B3562" s="204" t="s">
        <v>107</v>
      </c>
      <c r="C3562" s="207" t="s">
        <v>28</v>
      </c>
      <c r="D3562" s="208" t="s">
        <v>108</v>
      </c>
      <c r="E3562" s="110" t="s">
        <v>724</v>
      </c>
      <c r="F3562" s="147">
        <v>5442600</v>
      </c>
      <c r="G3562" s="147">
        <v>5100000</v>
      </c>
      <c r="H3562" s="147">
        <f t="shared" si="177"/>
        <v>342600</v>
      </c>
      <c r="I3562" s="148">
        <f t="shared" si="178"/>
        <v>6.7176470588235296E-2</v>
      </c>
      <c r="J3562" s="207" t="s">
        <v>838</v>
      </c>
      <c r="K3562" s="146" t="s">
        <v>850</v>
      </c>
      <c r="L3562" s="146" t="s">
        <v>840</v>
      </c>
      <c r="M3562" s="266"/>
      <c r="N3562" s="264">
        <v>43539</v>
      </c>
      <c r="O3562" s="263" t="s">
        <v>3835</v>
      </c>
      <c r="P3562" s="264">
        <v>43830</v>
      </c>
      <c r="Q3562" s="263" t="s">
        <v>3672</v>
      </c>
      <c r="R3562" s="266"/>
    </row>
    <row r="3563" spans="1:18" s="34" customFormat="1" ht="60" hidden="1" customHeight="1" outlineLevel="2" x14ac:dyDescent="0.25">
      <c r="A3563" s="203">
        <v>755</v>
      </c>
      <c r="B3563" s="204" t="s">
        <v>107</v>
      </c>
      <c r="C3563" s="207" t="s">
        <v>28</v>
      </c>
      <c r="D3563" s="208" t="s">
        <v>106</v>
      </c>
      <c r="E3563" s="110" t="s">
        <v>724</v>
      </c>
      <c r="F3563" s="147">
        <v>1814200</v>
      </c>
      <c r="G3563" s="147">
        <v>1700000</v>
      </c>
      <c r="H3563" s="147">
        <f t="shared" si="177"/>
        <v>114200</v>
      </c>
      <c r="I3563" s="148">
        <f t="shared" si="178"/>
        <v>6.7176470588235296E-2</v>
      </c>
      <c r="J3563" s="207" t="s">
        <v>838</v>
      </c>
      <c r="K3563" s="146" t="s">
        <v>850</v>
      </c>
      <c r="L3563" s="146" t="s">
        <v>840</v>
      </c>
      <c r="M3563" s="266"/>
      <c r="N3563" s="264">
        <v>43539</v>
      </c>
      <c r="O3563" s="263" t="s">
        <v>3835</v>
      </c>
      <c r="P3563" s="264">
        <v>43830</v>
      </c>
      <c r="Q3563" s="263" t="s">
        <v>3672</v>
      </c>
      <c r="R3563" s="266"/>
    </row>
    <row r="3564" spans="1:18" s="34" customFormat="1" ht="60" hidden="1" customHeight="1" outlineLevel="2" x14ac:dyDescent="0.25">
      <c r="A3564" s="203">
        <v>756</v>
      </c>
      <c r="B3564" s="204" t="s">
        <v>107</v>
      </c>
      <c r="C3564" s="207" t="s">
        <v>28</v>
      </c>
      <c r="D3564" s="208" t="s">
        <v>106</v>
      </c>
      <c r="E3564" s="110" t="s">
        <v>724</v>
      </c>
      <c r="F3564" s="147">
        <v>1814200</v>
      </c>
      <c r="G3564" s="147">
        <v>1700000</v>
      </c>
      <c r="H3564" s="147">
        <f t="shared" si="177"/>
        <v>114200</v>
      </c>
      <c r="I3564" s="148">
        <f t="shared" si="178"/>
        <v>6.7176470588235296E-2</v>
      </c>
      <c r="J3564" s="207" t="s">
        <v>838</v>
      </c>
      <c r="K3564" s="146" t="s">
        <v>850</v>
      </c>
      <c r="L3564" s="146" t="s">
        <v>840</v>
      </c>
      <c r="M3564" s="266"/>
      <c r="N3564" s="264">
        <v>43539</v>
      </c>
      <c r="O3564" s="263" t="s">
        <v>3835</v>
      </c>
      <c r="P3564" s="264">
        <v>43830</v>
      </c>
      <c r="Q3564" s="263" t="s">
        <v>3672</v>
      </c>
      <c r="R3564" s="266"/>
    </row>
    <row r="3565" spans="1:18" s="34" customFormat="1" ht="60" hidden="1" customHeight="1" outlineLevel="2" x14ac:dyDescent="0.25">
      <c r="A3565" s="203">
        <v>757</v>
      </c>
      <c r="B3565" s="204" t="s">
        <v>105</v>
      </c>
      <c r="C3565" s="207" t="s">
        <v>28</v>
      </c>
      <c r="D3565" s="208" t="s">
        <v>103</v>
      </c>
      <c r="E3565" s="110" t="s">
        <v>724</v>
      </c>
      <c r="F3565" s="147">
        <v>907100</v>
      </c>
      <c r="G3565" s="147">
        <v>850000</v>
      </c>
      <c r="H3565" s="147">
        <f t="shared" si="177"/>
        <v>57100</v>
      </c>
      <c r="I3565" s="148">
        <f t="shared" si="178"/>
        <v>6.7176470588235296E-2</v>
      </c>
      <c r="J3565" s="207" t="s">
        <v>838</v>
      </c>
      <c r="K3565" s="146" t="s">
        <v>850</v>
      </c>
      <c r="L3565" s="146" t="s">
        <v>840</v>
      </c>
      <c r="M3565" s="266"/>
      <c r="N3565" s="264">
        <v>43539</v>
      </c>
      <c r="O3565" s="263" t="s">
        <v>3835</v>
      </c>
      <c r="P3565" s="264">
        <v>43830</v>
      </c>
      <c r="Q3565" s="263" t="s">
        <v>3672</v>
      </c>
      <c r="R3565" s="266"/>
    </row>
    <row r="3566" spans="1:18" s="34" customFormat="1" ht="60" hidden="1" customHeight="1" outlineLevel="2" x14ac:dyDescent="0.25">
      <c r="A3566" s="203">
        <v>758</v>
      </c>
      <c r="B3566" s="204" t="s">
        <v>104</v>
      </c>
      <c r="C3566" s="207" t="s">
        <v>28</v>
      </c>
      <c r="D3566" s="208" t="s">
        <v>103</v>
      </c>
      <c r="E3566" s="110" t="s">
        <v>724</v>
      </c>
      <c r="F3566" s="147">
        <v>907100</v>
      </c>
      <c r="G3566" s="147">
        <v>850000</v>
      </c>
      <c r="H3566" s="147">
        <f t="shared" si="177"/>
        <v>57100</v>
      </c>
      <c r="I3566" s="148">
        <f t="shared" si="178"/>
        <v>6.7176470588235296E-2</v>
      </c>
      <c r="J3566" s="207" t="s">
        <v>838</v>
      </c>
      <c r="K3566" s="146" t="s">
        <v>850</v>
      </c>
      <c r="L3566" s="146" t="s">
        <v>840</v>
      </c>
      <c r="M3566" s="266"/>
      <c r="N3566" s="264">
        <v>43539</v>
      </c>
      <c r="O3566" s="263" t="s">
        <v>3835</v>
      </c>
      <c r="P3566" s="264">
        <v>43830</v>
      </c>
      <c r="Q3566" s="263" t="s">
        <v>3672</v>
      </c>
      <c r="R3566" s="266"/>
    </row>
    <row r="3567" spans="1:18" s="34" customFormat="1" ht="60" hidden="1" customHeight="1" outlineLevel="2" x14ac:dyDescent="0.25">
      <c r="A3567" s="203">
        <v>759</v>
      </c>
      <c r="B3567" s="204" t="s">
        <v>102</v>
      </c>
      <c r="C3567" s="207" t="s">
        <v>28</v>
      </c>
      <c r="D3567" s="208">
        <v>100</v>
      </c>
      <c r="E3567" s="110" t="s">
        <v>724</v>
      </c>
      <c r="F3567" s="147">
        <v>1814200</v>
      </c>
      <c r="G3567" s="147">
        <v>1700000</v>
      </c>
      <c r="H3567" s="147">
        <f t="shared" si="177"/>
        <v>114200</v>
      </c>
      <c r="I3567" s="148">
        <f t="shared" si="178"/>
        <v>6.7176470588235296E-2</v>
      </c>
      <c r="J3567" s="207" t="s">
        <v>838</v>
      </c>
      <c r="K3567" s="146" t="s">
        <v>850</v>
      </c>
      <c r="L3567" s="146" t="s">
        <v>840</v>
      </c>
      <c r="M3567" s="266"/>
      <c r="N3567" s="264">
        <v>43539</v>
      </c>
      <c r="O3567" s="263" t="s">
        <v>3835</v>
      </c>
      <c r="P3567" s="264">
        <v>43830</v>
      </c>
      <c r="Q3567" s="263" t="s">
        <v>3672</v>
      </c>
      <c r="R3567" s="266"/>
    </row>
    <row r="3568" spans="1:18" s="34" customFormat="1" ht="60" hidden="1" customHeight="1" outlineLevel="2" x14ac:dyDescent="0.25">
      <c r="A3568" s="203">
        <v>760</v>
      </c>
      <c r="B3568" s="204" t="s">
        <v>101</v>
      </c>
      <c r="C3568" s="207" t="s">
        <v>28</v>
      </c>
      <c r="D3568" s="208">
        <v>870</v>
      </c>
      <c r="E3568" s="110" t="s">
        <v>724</v>
      </c>
      <c r="F3568" s="147">
        <v>15399000</v>
      </c>
      <c r="G3568" s="147">
        <f t="shared" si="176"/>
        <v>15399000</v>
      </c>
      <c r="H3568" s="147">
        <f t="shared" si="177"/>
        <v>0</v>
      </c>
      <c r="I3568" s="148">
        <f t="shared" si="178"/>
        <v>0</v>
      </c>
      <c r="J3568" s="207" t="s">
        <v>838</v>
      </c>
      <c r="K3568" s="122" t="s">
        <v>912</v>
      </c>
      <c r="L3568" s="146" t="s">
        <v>840</v>
      </c>
      <c r="M3568" s="263"/>
      <c r="N3568" s="264">
        <v>43543</v>
      </c>
      <c r="O3568" s="263" t="s">
        <v>3823</v>
      </c>
      <c r="P3568" s="264">
        <v>43830</v>
      </c>
      <c r="Q3568" s="263" t="s">
        <v>3672</v>
      </c>
      <c r="R3568" s="263" t="s">
        <v>3724</v>
      </c>
    </row>
    <row r="3569" spans="1:18" s="34" customFormat="1" ht="60" hidden="1" customHeight="1" outlineLevel="2" x14ac:dyDescent="0.25">
      <c r="A3569" s="203">
        <v>761</v>
      </c>
      <c r="B3569" s="204" t="s">
        <v>101</v>
      </c>
      <c r="C3569" s="207" t="s">
        <v>28</v>
      </c>
      <c r="D3569" s="208">
        <v>200</v>
      </c>
      <c r="E3569" s="110" t="s">
        <v>724</v>
      </c>
      <c r="F3569" s="147">
        <v>3929600</v>
      </c>
      <c r="G3569" s="147">
        <f t="shared" si="176"/>
        <v>3929600</v>
      </c>
      <c r="H3569" s="147">
        <f t="shared" si="177"/>
        <v>0</v>
      </c>
      <c r="I3569" s="148">
        <f t="shared" si="178"/>
        <v>0</v>
      </c>
      <c r="J3569" s="207" t="s">
        <v>838</v>
      </c>
      <c r="K3569" s="122" t="s">
        <v>912</v>
      </c>
      <c r="L3569" s="146" t="s">
        <v>840</v>
      </c>
      <c r="M3569" s="263"/>
      <c r="N3569" s="264">
        <v>43543</v>
      </c>
      <c r="O3569" s="263" t="s">
        <v>3823</v>
      </c>
      <c r="P3569" s="264">
        <v>43830</v>
      </c>
      <c r="Q3569" s="263" t="s">
        <v>3672</v>
      </c>
      <c r="R3569" s="263" t="s">
        <v>3724</v>
      </c>
    </row>
    <row r="3570" spans="1:18" s="34" customFormat="1" ht="60" hidden="1" customHeight="1" outlineLevel="2" x14ac:dyDescent="0.25">
      <c r="A3570" s="203">
        <v>762</v>
      </c>
      <c r="B3570" s="204" t="s">
        <v>100</v>
      </c>
      <c r="C3570" s="207" t="s">
        <v>28</v>
      </c>
      <c r="D3570" s="208">
        <v>250</v>
      </c>
      <c r="E3570" s="110" t="s">
        <v>724</v>
      </c>
      <c r="F3570" s="147">
        <v>1621500</v>
      </c>
      <c r="G3570" s="147">
        <f t="shared" si="176"/>
        <v>1621500</v>
      </c>
      <c r="H3570" s="147">
        <f t="shared" si="177"/>
        <v>0</v>
      </c>
      <c r="I3570" s="148">
        <f t="shared" si="178"/>
        <v>0</v>
      </c>
      <c r="J3570" s="207" t="s">
        <v>838</v>
      </c>
      <c r="K3570" s="122" t="s">
        <v>912</v>
      </c>
      <c r="L3570" s="146" t="s">
        <v>840</v>
      </c>
      <c r="M3570" s="263"/>
      <c r="N3570" s="264">
        <v>43543</v>
      </c>
      <c r="O3570" s="263" t="s">
        <v>3823</v>
      </c>
      <c r="P3570" s="264">
        <v>43830</v>
      </c>
      <c r="Q3570" s="263" t="s">
        <v>3672</v>
      </c>
      <c r="R3570" s="263" t="s">
        <v>3724</v>
      </c>
    </row>
    <row r="3571" spans="1:18" s="34" customFormat="1" ht="60" hidden="1" customHeight="1" outlineLevel="2" x14ac:dyDescent="0.25">
      <c r="A3571" s="203">
        <v>763</v>
      </c>
      <c r="B3571" s="204" t="s">
        <v>99</v>
      </c>
      <c r="C3571" s="207" t="s">
        <v>28</v>
      </c>
      <c r="D3571" s="208">
        <v>300</v>
      </c>
      <c r="E3571" s="110" t="s">
        <v>724</v>
      </c>
      <c r="F3571" s="147">
        <v>406500</v>
      </c>
      <c r="G3571" s="147">
        <f t="shared" si="176"/>
        <v>406500</v>
      </c>
      <c r="H3571" s="147">
        <f t="shared" si="177"/>
        <v>0</v>
      </c>
      <c r="I3571" s="148">
        <f t="shared" si="178"/>
        <v>0</v>
      </c>
      <c r="J3571" s="207" t="s">
        <v>838</v>
      </c>
      <c r="K3571" s="122" t="s">
        <v>912</v>
      </c>
      <c r="L3571" s="146" t="s">
        <v>840</v>
      </c>
      <c r="M3571" s="263"/>
      <c r="N3571" s="264">
        <v>43543</v>
      </c>
      <c r="O3571" s="263" t="s">
        <v>3823</v>
      </c>
      <c r="P3571" s="264">
        <v>43830</v>
      </c>
      <c r="Q3571" s="263" t="s">
        <v>3672</v>
      </c>
      <c r="R3571" s="263" t="s">
        <v>3724</v>
      </c>
    </row>
    <row r="3572" spans="1:18" s="34" customFormat="1" ht="60" hidden="1" customHeight="1" outlineLevel="2" x14ac:dyDescent="0.25">
      <c r="A3572" s="208">
        <v>764</v>
      </c>
      <c r="B3572" s="209" t="s">
        <v>98</v>
      </c>
      <c r="C3572" s="207" t="s">
        <v>28</v>
      </c>
      <c r="D3572" s="208">
        <v>50</v>
      </c>
      <c r="E3572" s="110" t="s">
        <v>724</v>
      </c>
      <c r="F3572" s="147">
        <v>490000</v>
      </c>
      <c r="G3572" s="147">
        <f t="shared" si="176"/>
        <v>490000</v>
      </c>
      <c r="H3572" s="147">
        <f t="shared" si="177"/>
        <v>0</v>
      </c>
      <c r="I3572" s="148">
        <f t="shared" si="178"/>
        <v>0</v>
      </c>
      <c r="J3572" s="207" t="s">
        <v>838</v>
      </c>
      <c r="K3572" s="146" t="s">
        <v>916</v>
      </c>
      <c r="L3572" s="146" t="s">
        <v>840</v>
      </c>
      <c r="M3572" s="263"/>
      <c r="N3572" s="264">
        <v>43543</v>
      </c>
      <c r="O3572" s="263" t="s">
        <v>3820</v>
      </c>
      <c r="P3572" s="264">
        <v>43830</v>
      </c>
      <c r="Q3572" s="263" t="s">
        <v>3672</v>
      </c>
      <c r="R3572" s="263"/>
    </row>
    <row r="3573" spans="1:18" s="34" customFormat="1" ht="75" hidden="1" customHeight="1" outlineLevel="2" x14ac:dyDescent="0.25">
      <c r="A3573" s="208">
        <v>765</v>
      </c>
      <c r="B3573" s="209" t="s">
        <v>97</v>
      </c>
      <c r="C3573" s="207" t="s">
        <v>28</v>
      </c>
      <c r="D3573" s="208">
        <v>10</v>
      </c>
      <c r="E3573" s="110" t="s">
        <v>724</v>
      </c>
      <c r="F3573" s="147">
        <v>990000</v>
      </c>
      <c r="G3573" s="147">
        <f t="shared" si="176"/>
        <v>990000</v>
      </c>
      <c r="H3573" s="147">
        <f t="shared" si="177"/>
        <v>0</v>
      </c>
      <c r="I3573" s="148">
        <f t="shared" si="178"/>
        <v>0</v>
      </c>
      <c r="J3573" s="207" t="s">
        <v>838</v>
      </c>
      <c r="K3573" s="146" t="s">
        <v>916</v>
      </c>
      <c r="L3573" s="146" t="s">
        <v>840</v>
      </c>
      <c r="M3573" s="263"/>
      <c r="N3573" s="264">
        <v>43543</v>
      </c>
      <c r="O3573" s="263" t="s">
        <v>3820</v>
      </c>
      <c r="P3573" s="264">
        <v>43830</v>
      </c>
      <c r="Q3573" s="263" t="s">
        <v>3672</v>
      </c>
      <c r="R3573" s="263"/>
    </row>
    <row r="3574" spans="1:18" s="34" customFormat="1" ht="75" hidden="1" customHeight="1" outlineLevel="2" x14ac:dyDescent="0.25">
      <c r="A3574" s="208">
        <v>766</v>
      </c>
      <c r="B3574" s="209" t="s">
        <v>96</v>
      </c>
      <c r="C3574" s="207" t="s">
        <v>28</v>
      </c>
      <c r="D3574" s="208">
        <v>10</v>
      </c>
      <c r="E3574" s="110" t="s">
        <v>724</v>
      </c>
      <c r="F3574" s="147">
        <v>990000</v>
      </c>
      <c r="G3574" s="147">
        <f t="shared" si="176"/>
        <v>990000</v>
      </c>
      <c r="H3574" s="147">
        <f t="shared" si="177"/>
        <v>0</v>
      </c>
      <c r="I3574" s="148">
        <f t="shared" si="178"/>
        <v>0</v>
      </c>
      <c r="J3574" s="207" t="s">
        <v>838</v>
      </c>
      <c r="K3574" s="146" t="s">
        <v>916</v>
      </c>
      <c r="L3574" s="146" t="s">
        <v>840</v>
      </c>
      <c r="M3574" s="263"/>
      <c r="N3574" s="264">
        <v>43543</v>
      </c>
      <c r="O3574" s="263" t="s">
        <v>3820</v>
      </c>
      <c r="P3574" s="264">
        <v>43830</v>
      </c>
      <c r="Q3574" s="263" t="s">
        <v>3672</v>
      </c>
      <c r="R3574" s="263"/>
    </row>
    <row r="3575" spans="1:18" s="34" customFormat="1" ht="60" hidden="1" customHeight="1" outlineLevel="2" x14ac:dyDescent="0.25">
      <c r="A3575" s="208">
        <v>767</v>
      </c>
      <c r="B3575" s="209" t="s">
        <v>4886</v>
      </c>
      <c r="C3575" s="207" t="s">
        <v>28</v>
      </c>
      <c r="D3575" s="208">
        <v>50</v>
      </c>
      <c r="E3575" s="110" t="s">
        <v>724</v>
      </c>
      <c r="F3575" s="147">
        <v>275000</v>
      </c>
      <c r="G3575" s="147">
        <f t="shared" si="176"/>
        <v>275000</v>
      </c>
      <c r="H3575" s="147">
        <f t="shared" si="177"/>
        <v>0</v>
      </c>
      <c r="I3575" s="148">
        <f t="shared" si="178"/>
        <v>0</v>
      </c>
      <c r="J3575" s="207" t="s">
        <v>838</v>
      </c>
      <c r="K3575" s="146" t="s">
        <v>916</v>
      </c>
      <c r="L3575" s="146" t="s">
        <v>840</v>
      </c>
      <c r="M3575" s="263"/>
      <c r="N3575" s="264">
        <v>43543</v>
      </c>
      <c r="O3575" s="263" t="s">
        <v>3820</v>
      </c>
      <c r="P3575" s="264">
        <v>43830</v>
      </c>
      <c r="Q3575" s="263" t="s">
        <v>3672</v>
      </c>
      <c r="R3575" s="263"/>
    </row>
    <row r="3576" spans="1:18" s="35" customFormat="1" ht="90.75" hidden="1" customHeight="1" outlineLevel="2" x14ac:dyDescent="0.25">
      <c r="A3576" s="203">
        <v>768</v>
      </c>
      <c r="B3576" s="213" t="s">
        <v>3883</v>
      </c>
      <c r="C3576" s="73" t="s">
        <v>28</v>
      </c>
      <c r="D3576" s="205">
        <v>100</v>
      </c>
      <c r="E3576" s="110" t="s">
        <v>724</v>
      </c>
      <c r="F3576" s="206">
        <v>1224800</v>
      </c>
      <c r="G3576" s="206">
        <f t="shared" si="176"/>
        <v>1224800</v>
      </c>
      <c r="H3576" s="206">
        <f t="shared" si="177"/>
        <v>0</v>
      </c>
      <c r="I3576" s="72">
        <f t="shared" si="178"/>
        <v>0</v>
      </c>
      <c r="J3576" s="73" t="s">
        <v>838</v>
      </c>
      <c r="K3576" s="50" t="s">
        <v>917</v>
      </c>
      <c r="L3576" s="50" t="s">
        <v>840</v>
      </c>
      <c r="M3576" s="269"/>
      <c r="N3576" s="268">
        <v>43551</v>
      </c>
      <c r="O3576" s="269" t="s">
        <v>3884</v>
      </c>
      <c r="P3576" s="268">
        <v>43830</v>
      </c>
      <c r="Q3576" s="269" t="s">
        <v>3672</v>
      </c>
      <c r="R3576" s="269"/>
    </row>
    <row r="3577" spans="1:18" s="34" customFormat="1" ht="75" hidden="1" customHeight="1" outlineLevel="2" x14ac:dyDescent="0.25">
      <c r="A3577" s="203">
        <v>769</v>
      </c>
      <c r="B3577" s="204" t="s">
        <v>95</v>
      </c>
      <c r="C3577" s="207" t="s">
        <v>28</v>
      </c>
      <c r="D3577" s="208">
        <v>50</v>
      </c>
      <c r="E3577" s="110" t="s">
        <v>724</v>
      </c>
      <c r="F3577" s="147">
        <v>310000</v>
      </c>
      <c r="G3577" s="147">
        <f t="shared" si="176"/>
        <v>310000</v>
      </c>
      <c r="H3577" s="147">
        <f t="shared" si="177"/>
        <v>0</v>
      </c>
      <c r="I3577" s="148">
        <f t="shared" si="178"/>
        <v>0</v>
      </c>
      <c r="J3577" s="207" t="s">
        <v>838</v>
      </c>
      <c r="K3577" s="146" t="s">
        <v>918</v>
      </c>
      <c r="L3577" s="146" t="s">
        <v>840</v>
      </c>
      <c r="M3577" s="266"/>
      <c r="N3577" s="264">
        <v>43539</v>
      </c>
      <c r="O3577" s="263" t="s">
        <v>3829</v>
      </c>
      <c r="P3577" s="264">
        <v>43830</v>
      </c>
      <c r="Q3577" s="263" t="s">
        <v>3672</v>
      </c>
      <c r="R3577" s="266"/>
    </row>
    <row r="3578" spans="1:18" s="34" customFormat="1" ht="75" hidden="1" customHeight="1" outlineLevel="2" x14ac:dyDescent="0.25">
      <c r="A3578" s="203">
        <v>770</v>
      </c>
      <c r="B3578" s="204" t="s">
        <v>94</v>
      </c>
      <c r="C3578" s="207" t="s">
        <v>28</v>
      </c>
      <c r="D3578" s="208">
        <v>90</v>
      </c>
      <c r="E3578" s="110" t="s">
        <v>724</v>
      </c>
      <c r="F3578" s="147">
        <v>558000</v>
      </c>
      <c r="G3578" s="147">
        <f t="shared" ref="G3578:G3641" si="179">F3578</f>
        <v>558000</v>
      </c>
      <c r="H3578" s="147">
        <f t="shared" ref="H3578:H3641" si="180">F3578-G3578</f>
        <v>0</v>
      </c>
      <c r="I3578" s="148">
        <f t="shared" ref="I3578:I3641" si="181">H3578/G3578</f>
        <v>0</v>
      </c>
      <c r="J3578" s="207" t="s">
        <v>838</v>
      </c>
      <c r="K3578" s="146" t="s">
        <v>918</v>
      </c>
      <c r="L3578" s="146" t="s">
        <v>840</v>
      </c>
      <c r="M3578" s="266"/>
      <c r="N3578" s="264">
        <v>43539</v>
      </c>
      <c r="O3578" s="263" t="s">
        <v>3829</v>
      </c>
      <c r="P3578" s="264">
        <v>43830</v>
      </c>
      <c r="Q3578" s="263" t="s">
        <v>3672</v>
      </c>
      <c r="R3578" s="266"/>
    </row>
    <row r="3579" spans="1:18" s="34" customFormat="1" ht="75" hidden="1" customHeight="1" outlineLevel="2" x14ac:dyDescent="0.25">
      <c r="A3579" s="203">
        <v>771</v>
      </c>
      <c r="B3579" s="204" t="s">
        <v>93</v>
      </c>
      <c r="C3579" s="207" t="s">
        <v>28</v>
      </c>
      <c r="D3579" s="208">
        <v>15</v>
      </c>
      <c r="E3579" s="110" t="s">
        <v>724</v>
      </c>
      <c r="F3579" s="147">
        <v>93000</v>
      </c>
      <c r="G3579" s="147">
        <f t="shared" si="179"/>
        <v>93000</v>
      </c>
      <c r="H3579" s="147">
        <f t="shared" si="180"/>
        <v>0</v>
      </c>
      <c r="I3579" s="148">
        <f t="shared" si="181"/>
        <v>0</v>
      </c>
      <c r="J3579" s="207" t="s">
        <v>838</v>
      </c>
      <c r="K3579" s="146" t="s">
        <v>918</v>
      </c>
      <c r="L3579" s="146" t="s">
        <v>840</v>
      </c>
      <c r="M3579" s="266"/>
      <c r="N3579" s="264">
        <v>43539</v>
      </c>
      <c r="O3579" s="263" t="s">
        <v>3829</v>
      </c>
      <c r="P3579" s="264">
        <v>43830</v>
      </c>
      <c r="Q3579" s="263" t="s">
        <v>3672</v>
      </c>
      <c r="R3579" s="266"/>
    </row>
    <row r="3580" spans="1:18" s="34" customFormat="1" ht="75" hidden="1" customHeight="1" outlineLevel="2" x14ac:dyDescent="0.25">
      <c r="A3580" s="203">
        <v>772</v>
      </c>
      <c r="B3580" s="204" t="s">
        <v>92</v>
      </c>
      <c r="C3580" s="207" t="s">
        <v>28</v>
      </c>
      <c r="D3580" s="208">
        <v>5</v>
      </c>
      <c r="E3580" s="110" t="s">
        <v>724</v>
      </c>
      <c r="F3580" s="147">
        <v>13000</v>
      </c>
      <c r="G3580" s="147">
        <f t="shared" si="179"/>
        <v>13000</v>
      </c>
      <c r="H3580" s="147">
        <f t="shared" si="180"/>
        <v>0</v>
      </c>
      <c r="I3580" s="148">
        <f t="shared" si="181"/>
        <v>0</v>
      </c>
      <c r="J3580" s="207" t="s">
        <v>838</v>
      </c>
      <c r="K3580" s="146" t="s">
        <v>918</v>
      </c>
      <c r="L3580" s="146" t="s">
        <v>840</v>
      </c>
      <c r="M3580" s="266"/>
      <c r="N3580" s="264">
        <v>43539</v>
      </c>
      <c r="O3580" s="263" t="s">
        <v>3829</v>
      </c>
      <c r="P3580" s="264">
        <v>43830</v>
      </c>
      <c r="Q3580" s="263" t="s">
        <v>3672</v>
      </c>
      <c r="R3580" s="266"/>
    </row>
    <row r="3581" spans="1:18" s="34" customFormat="1" ht="75" hidden="1" customHeight="1" outlineLevel="2" x14ac:dyDescent="0.25">
      <c r="A3581" s="203">
        <v>773</v>
      </c>
      <c r="B3581" s="204" t="s">
        <v>91</v>
      </c>
      <c r="C3581" s="207" t="s">
        <v>28</v>
      </c>
      <c r="D3581" s="208">
        <v>5</v>
      </c>
      <c r="E3581" s="110" t="s">
        <v>724</v>
      </c>
      <c r="F3581" s="147">
        <v>27250</v>
      </c>
      <c r="G3581" s="147">
        <f t="shared" si="179"/>
        <v>27250</v>
      </c>
      <c r="H3581" s="147">
        <f t="shared" si="180"/>
        <v>0</v>
      </c>
      <c r="I3581" s="148">
        <f t="shared" si="181"/>
        <v>0</v>
      </c>
      <c r="J3581" s="207" t="s">
        <v>838</v>
      </c>
      <c r="K3581" s="146" t="s">
        <v>918</v>
      </c>
      <c r="L3581" s="146" t="s">
        <v>840</v>
      </c>
      <c r="M3581" s="266"/>
      <c r="N3581" s="264">
        <v>43539</v>
      </c>
      <c r="O3581" s="263" t="s">
        <v>3829</v>
      </c>
      <c r="P3581" s="264">
        <v>43830</v>
      </c>
      <c r="Q3581" s="263" t="s">
        <v>3672</v>
      </c>
      <c r="R3581" s="266"/>
    </row>
    <row r="3582" spans="1:18" s="34" customFormat="1" ht="90" hidden="1" customHeight="1" outlineLevel="2" x14ac:dyDescent="0.25">
      <c r="A3582" s="203">
        <v>774</v>
      </c>
      <c r="B3582" s="204" t="s">
        <v>90</v>
      </c>
      <c r="C3582" s="207" t="s">
        <v>28</v>
      </c>
      <c r="D3582" s="208">
        <v>25</v>
      </c>
      <c r="E3582" s="110" t="s">
        <v>724</v>
      </c>
      <c r="F3582" s="147">
        <v>728750</v>
      </c>
      <c r="G3582" s="147">
        <f t="shared" si="179"/>
        <v>728750</v>
      </c>
      <c r="H3582" s="147">
        <f t="shared" si="180"/>
        <v>0</v>
      </c>
      <c r="I3582" s="148">
        <f t="shared" si="181"/>
        <v>0</v>
      </c>
      <c r="J3582" s="207" t="s">
        <v>838</v>
      </c>
      <c r="K3582" s="146" t="s">
        <v>918</v>
      </c>
      <c r="L3582" s="146" t="s">
        <v>840</v>
      </c>
      <c r="M3582" s="266"/>
      <c r="N3582" s="264">
        <v>43539</v>
      </c>
      <c r="O3582" s="263" t="s">
        <v>3829</v>
      </c>
      <c r="P3582" s="264">
        <v>43830</v>
      </c>
      <c r="Q3582" s="263" t="s">
        <v>3672</v>
      </c>
      <c r="R3582" s="266"/>
    </row>
    <row r="3583" spans="1:18" s="34" customFormat="1" ht="60" hidden="1" customHeight="1" outlineLevel="2" x14ac:dyDescent="0.25">
      <c r="A3583" s="203">
        <v>775</v>
      </c>
      <c r="B3583" s="204" t="s">
        <v>89</v>
      </c>
      <c r="C3583" s="207" t="s">
        <v>28</v>
      </c>
      <c r="D3583" s="208">
        <v>5</v>
      </c>
      <c r="E3583" s="110" t="s">
        <v>724</v>
      </c>
      <c r="F3583" s="147">
        <v>170000</v>
      </c>
      <c r="G3583" s="147">
        <f t="shared" si="179"/>
        <v>170000</v>
      </c>
      <c r="H3583" s="147">
        <f t="shared" si="180"/>
        <v>0</v>
      </c>
      <c r="I3583" s="148">
        <f t="shared" si="181"/>
        <v>0</v>
      </c>
      <c r="J3583" s="207" t="s">
        <v>838</v>
      </c>
      <c r="K3583" s="146" t="s">
        <v>918</v>
      </c>
      <c r="L3583" s="146" t="s">
        <v>840</v>
      </c>
      <c r="M3583" s="266"/>
      <c r="N3583" s="264">
        <v>43539</v>
      </c>
      <c r="O3583" s="263" t="s">
        <v>3829</v>
      </c>
      <c r="P3583" s="264">
        <v>43830</v>
      </c>
      <c r="Q3583" s="263" t="s">
        <v>3672</v>
      </c>
      <c r="R3583" s="266"/>
    </row>
    <row r="3584" spans="1:18" ht="60" hidden="1" customHeight="1" outlineLevel="2" x14ac:dyDescent="0.25">
      <c r="A3584" s="203">
        <v>776</v>
      </c>
      <c r="B3584" s="204" t="s">
        <v>88</v>
      </c>
      <c r="C3584" s="73" t="s">
        <v>28</v>
      </c>
      <c r="D3584" s="205">
        <v>2</v>
      </c>
      <c r="E3584" s="53" t="s">
        <v>4234</v>
      </c>
      <c r="F3584" s="206">
        <v>300000</v>
      </c>
      <c r="G3584" s="206">
        <f t="shared" si="179"/>
        <v>300000</v>
      </c>
      <c r="H3584" s="206">
        <f t="shared" si="180"/>
        <v>0</v>
      </c>
      <c r="I3584" s="72">
        <f t="shared" si="181"/>
        <v>0</v>
      </c>
      <c r="J3584" s="73" t="s">
        <v>838</v>
      </c>
      <c r="K3584" s="50" t="s">
        <v>918</v>
      </c>
      <c r="L3584" s="50" t="s">
        <v>840</v>
      </c>
      <c r="M3584" s="271"/>
      <c r="N3584" s="269"/>
      <c r="O3584" s="269"/>
      <c r="P3584" s="269"/>
      <c r="Q3584" s="269"/>
      <c r="R3584" s="271"/>
    </row>
    <row r="3585" spans="1:18" ht="60" hidden="1" customHeight="1" outlineLevel="2" x14ac:dyDescent="0.25">
      <c r="A3585" s="203">
        <v>777</v>
      </c>
      <c r="B3585" s="204" t="s">
        <v>88</v>
      </c>
      <c r="C3585" s="73" t="s">
        <v>28</v>
      </c>
      <c r="D3585" s="205">
        <v>2</v>
      </c>
      <c r="E3585" s="53" t="s">
        <v>4234</v>
      </c>
      <c r="F3585" s="206">
        <v>300000</v>
      </c>
      <c r="G3585" s="206">
        <f t="shared" si="179"/>
        <v>300000</v>
      </c>
      <c r="H3585" s="206">
        <f t="shared" si="180"/>
        <v>0</v>
      </c>
      <c r="I3585" s="72">
        <f t="shared" si="181"/>
        <v>0</v>
      </c>
      <c r="J3585" s="73" t="s">
        <v>838</v>
      </c>
      <c r="K3585" s="50" t="s">
        <v>918</v>
      </c>
      <c r="L3585" s="50" t="s">
        <v>840</v>
      </c>
      <c r="M3585" s="271"/>
      <c r="N3585" s="269"/>
      <c r="O3585" s="269"/>
      <c r="P3585" s="269"/>
      <c r="Q3585" s="269"/>
      <c r="R3585" s="271"/>
    </row>
    <row r="3586" spans="1:18" ht="60" hidden="1" customHeight="1" outlineLevel="2" x14ac:dyDescent="0.25">
      <c r="A3586" s="203">
        <v>778</v>
      </c>
      <c r="B3586" s="204" t="s">
        <v>87</v>
      </c>
      <c r="C3586" s="73" t="s">
        <v>28</v>
      </c>
      <c r="D3586" s="205">
        <v>2</v>
      </c>
      <c r="E3586" s="53" t="s">
        <v>4234</v>
      </c>
      <c r="F3586" s="206">
        <v>300000</v>
      </c>
      <c r="G3586" s="206">
        <f t="shared" si="179"/>
        <v>300000</v>
      </c>
      <c r="H3586" s="206">
        <f t="shared" si="180"/>
        <v>0</v>
      </c>
      <c r="I3586" s="72">
        <f t="shared" si="181"/>
        <v>0</v>
      </c>
      <c r="J3586" s="73" t="s">
        <v>838</v>
      </c>
      <c r="K3586" s="50" t="s">
        <v>918</v>
      </c>
      <c r="L3586" s="50" t="s">
        <v>840</v>
      </c>
      <c r="M3586" s="271"/>
      <c r="N3586" s="269"/>
      <c r="O3586" s="269"/>
      <c r="P3586" s="269"/>
      <c r="Q3586" s="269"/>
      <c r="R3586" s="271"/>
    </row>
    <row r="3587" spans="1:18" ht="60" hidden="1" customHeight="1" outlineLevel="2" x14ac:dyDescent="0.25">
      <c r="A3587" s="203">
        <v>779</v>
      </c>
      <c r="B3587" s="204" t="s">
        <v>86</v>
      </c>
      <c r="C3587" s="73" t="s">
        <v>28</v>
      </c>
      <c r="D3587" s="205">
        <v>2</v>
      </c>
      <c r="E3587" s="53" t="s">
        <v>4234</v>
      </c>
      <c r="F3587" s="206">
        <v>140000</v>
      </c>
      <c r="G3587" s="206">
        <f t="shared" si="179"/>
        <v>140000</v>
      </c>
      <c r="H3587" s="206">
        <f t="shared" si="180"/>
        <v>0</v>
      </c>
      <c r="I3587" s="72">
        <f t="shared" si="181"/>
        <v>0</v>
      </c>
      <c r="J3587" s="73" t="s">
        <v>838</v>
      </c>
      <c r="K3587" s="50" t="s">
        <v>918</v>
      </c>
      <c r="L3587" s="50" t="s">
        <v>840</v>
      </c>
      <c r="M3587" s="271"/>
      <c r="N3587" s="269"/>
      <c r="O3587" s="269"/>
      <c r="P3587" s="269"/>
      <c r="Q3587" s="269"/>
      <c r="R3587" s="271"/>
    </row>
    <row r="3588" spans="1:18" ht="60" hidden="1" customHeight="1" outlineLevel="2" x14ac:dyDescent="0.25">
      <c r="A3588" s="203">
        <v>780</v>
      </c>
      <c r="B3588" s="204" t="s">
        <v>85</v>
      </c>
      <c r="C3588" s="73" t="s">
        <v>28</v>
      </c>
      <c r="D3588" s="205">
        <v>2</v>
      </c>
      <c r="E3588" s="53" t="s">
        <v>4234</v>
      </c>
      <c r="F3588" s="206">
        <v>140000</v>
      </c>
      <c r="G3588" s="206">
        <f t="shared" si="179"/>
        <v>140000</v>
      </c>
      <c r="H3588" s="206">
        <f t="shared" si="180"/>
        <v>0</v>
      </c>
      <c r="I3588" s="72">
        <f t="shared" si="181"/>
        <v>0</v>
      </c>
      <c r="J3588" s="73" t="s">
        <v>838</v>
      </c>
      <c r="K3588" s="50" t="s">
        <v>918</v>
      </c>
      <c r="L3588" s="50" t="s">
        <v>840</v>
      </c>
      <c r="M3588" s="271"/>
      <c r="N3588" s="269"/>
      <c r="O3588" s="269"/>
      <c r="P3588" s="269"/>
      <c r="Q3588" s="269"/>
      <c r="R3588" s="271"/>
    </row>
    <row r="3589" spans="1:18" s="34" customFormat="1" ht="90" hidden="1" customHeight="1" outlineLevel="2" x14ac:dyDescent="0.25">
      <c r="A3589" s="203">
        <v>781</v>
      </c>
      <c r="B3589" s="204" t="s">
        <v>84</v>
      </c>
      <c r="C3589" s="207" t="s">
        <v>28</v>
      </c>
      <c r="D3589" s="208">
        <v>10</v>
      </c>
      <c r="E3589" s="110" t="s">
        <v>4238</v>
      </c>
      <c r="F3589" s="147">
        <v>308928.57142857142</v>
      </c>
      <c r="G3589" s="147">
        <v>298660.71000000002</v>
      </c>
      <c r="H3589" s="147">
        <f t="shared" si="180"/>
        <v>10267.861428571399</v>
      </c>
      <c r="I3589" s="148">
        <f t="shared" si="181"/>
        <v>3.4379685994088069E-2</v>
      </c>
      <c r="J3589" s="207" t="s">
        <v>838</v>
      </c>
      <c r="K3589" s="146" t="s">
        <v>859</v>
      </c>
      <c r="L3589" s="146" t="s">
        <v>849</v>
      </c>
      <c r="M3589" s="266"/>
      <c r="N3589" s="264">
        <v>43558</v>
      </c>
      <c r="O3589" s="263" t="s">
        <v>3913</v>
      </c>
      <c r="P3589" s="264">
        <v>43830</v>
      </c>
      <c r="Q3589" s="263" t="s">
        <v>3680</v>
      </c>
      <c r="R3589" s="266"/>
    </row>
    <row r="3590" spans="1:18" s="34" customFormat="1" ht="195" hidden="1" customHeight="1" outlineLevel="2" x14ac:dyDescent="0.25">
      <c r="A3590" s="203">
        <v>782</v>
      </c>
      <c r="B3590" s="204" t="s">
        <v>83</v>
      </c>
      <c r="C3590" s="207" t="s">
        <v>28</v>
      </c>
      <c r="D3590" s="208">
        <v>89</v>
      </c>
      <c r="E3590" s="208" t="s">
        <v>1283</v>
      </c>
      <c r="F3590" s="147">
        <v>1589285.7142857141</v>
      </c>
      <c r="G3590" s="147">
        <f t="shared" si="179"/>
        <v>1589285.7142857141</v>
      </c>
      <c r="H3590" s="147">
        <f t="shared" si="180"/>
        <v>0</v>
      </c>
      <c r="I3590" s="148">
        <f t="shared" si="181"/>
        <v>0</v>
      </c>
      <c r="J3590" s="207" t="s">
        <v>838</v>
      </c>
      <c r="K3590" s="146" t="s">
        <v>859</v>
      </c>
      <c r="L3590" s="146" t="s">
        <v>849</v>
      </c>
      <c r="M3590" s="266"/>
      <c r="N3590" s="264">
        <v>43558</v>
      </c>
      <c r="O3590" s="263" t="s">
        <v>3913</v>
      </c>
      <c r="P3590" s="264">
        <v>43830</v>
      </c>
      <c r="Q3590" s="263" t="s">
        <v>3680</v>
      </c>
      <c r="R3590" s="266"/>
    </row>
    <row r="3591" spans="1:18" s="34" customFormat="1" ht="105" hidden="1" customHeight="1" outlineLevel="2" x14ac:dyDescent="0.25">
      <c r="A3591" s="203">
        <v>783</v>
      </c>
      <c r="B3591" s="204" t="s">
        <v>82</v>
      </c>
      <c r="C3591" s="207" t="s">
        <v>28</v>
      </c>
      <c r="D3591" s="208">
        <v>200</v>
      </c>
      <c r="E3591" s="56" t="s">
        <v>4240</v>
      </c>
      <c r="F3591" s="147">
        <v>750000</v>
      </c>
      <c r="G3591" s="147">
        <f t="shared" si="179"/>
        <v>750000</v>
      </c>
      <c r="H3591" s="147">
        <f t="shared" si="180"/>
        <v>0</v>
      </c>
      <c r="I3591" s="148">
        <f t="shared" si="181"/>
        <v>0</v>
      </c>
      <c r="J3591" s="207" t="s">
        <v>838</v>
      </c>
      <c r="K3591" s="146" t="s">
        <v>859</v>
      </c>
      <c r="L3591" s="146" t="s">
        <v>849</v>
      </c>
      <c r="M3591" s="266"/>
      <c r="N3591" s="264">
        <v>43558</v>
      </c>
      <c r="O3591" s="263" t="s">
        <v>3913</v>
      </c>
      <c r="P3591" s="264">
        <v>43830</v>
      </c>
      <c r="Q3591" s="263" t="s">
        <v>3680</v>
      </c>
      <c r="R3591" s="266"/>
    </row>
    <row r="3592" spans="1:18" s="34" customFormat="1" ht="60" hidden="1" customHeight="1" outlineLevel="2" x14ac:dyDescent="0.25">
      <c r="A3592" s="203">
        <v>784</v>
      </c>
      <c r="B3592" s="204" t="s">
        <v>81</v>
      </c>
      <c r="C3592" s="207" t="s">
        <v>28</v>
      </c>
      <c r="D3592" s="208">
        <v>50</v>
      </c>
      <c r="E3592" s="110" t="s">
        <v>4234</v>
      </c>
      <c r="F3592" s="147">
        <v>12276785.5</v>
      </c>
      <c r="G3592" s="147">
        <f t="shared" si="179"/>
        <v>12276785.5</v>
      </c>
      <c r="H3592" s="147">
        <f t="shared" si="180"/>
        <v>0</v>
      </c>
      <c r="I3592" s="148">
        <f t="shared" si="181"/>
        <v>0</v>
      </c>
      <c r="J3592" s="207" t="s">
        <v>838</v>
      </c>
      <c r="K3592" s="146" t="s">
        <v>859</v>
      </c>
      <c r="L3592" s="146" t="s">
        <v>849</v>
      </c>
      <c r="M3592" s="266"/>
      <c r="N3592" s="264">
        <v>43558</v>
      </c>
      <c r="O3592" s="263" t="s">
        <v>3913</v>
      </c>
      <c r="P3592" s="264">
        <v>43830</v>
      </c>
      <c r="Q3592" s="263" t="s">
        <v>3680</v>
      </c>
      <c r="R3592" s="266"/>
    </row>
    <row r="3593" spans="1:18" s="34" customFormat="1" ht="60" hidden="1" customHeight="1" outlineLevel="2" x14ac:dyDescent="0.25">
      <c r="A3593" s="203">
        <v>785</v>
      </c>
      <c r="B3593" s="204" t="s">
        <v>80</v>
      </c>
      <c r="C3593" s="207" t="s">
        <v>28</v>
      </c>
      <c r="D3593" s="208">
        <v>15000</v>
      </c>
      <c r="E3593" s="110" t="s">
        <v>724</v>
      </c>
      <c r="F3593" s="147">
        <v>660000</v>
      </c>
      <c r="G3593" s="147">
        <f t="shared" si="179"/>
        <v>660000</v>
      </c>
      <c r="H3593" s="147">
        <f t="shared" si="180"/>
        <v>0</v>
      </c>
      <c r="I3593" s="148">
        <f t="shared" si="181"/>
        <v>0</v>
      </c>
      <c r="J3593" s="207" t="s">
        <v>838</v>
      </c>
      <c r="K3593" s="146" t="s">
        <v>863</v>
      </c>
      <c r="L3593" s="146" t="s">
        <v>849</v>
      </c>
      <c r="M3593" s="266"/>
      <c r="N3593" s="264">
        <v>43564</v>
      </c>
      <c r="O3593" s="263" t="s">
        <v>3902</v>
      </c>
      <c r="P3593" s="264">
        <v>43830</v>
      </c>
      <c r="Q3593" s="263" t="s">
        <v>3680</v>
      </c>
      <c r="R3593" s="266"/>
    </row>
    <row r="3594" spans="1:18" ht="60" customHeight="1" outlineLevel="2" x14ac:dyDescent="0.25">
      <c r="A3594" s="203">
        <v>786</v>
      </c>
      <c r="B3594" s="204" t="s">
        <v>79</v>
      </c>
      <c r="C3594" s="73" t="s">
        <v>28</v>
      </c>
      <c r="D3594" s="205">
        <v>1</v>
      </c>
      <c r="E3594" s="53" t="s">
        <v>4237</v>
      </c>
      <c r="F3594" s="206">
        <v>30000</v>
      </c>
      <c r="G3594" s="206">
        <f t="shared" si="179"/>
        <v>30000</v>
      </c>
      <c r="H3594" s="206">
        <f t="shared" si="180"/>
        <v>0</v>
      </c>
      <c r="I3594" s="72">
        <f t="shared" si="181"/>
        <v>0</v>
      </c>
      <c r="J3594" s="73" t="s">
        <v>838</v>
      </c>
      <c r="K3594" s="50"/>
      <c r="L3594" s="50" t="s">
        <v>849</v>
      </c>
      <c r="M3594" s="271"/>
      <c r="N3594" s="269"/>
      <c r="O3594" s="269"/>
      <c r="P3594" s="269"/>
      <c r="Q3594" s="269"/>
      <c r="R3594" s="271"/>
    </row>
    <row r="3595" spans="1:18" ht="60" customHeight="1" outlineLevel="2" x14ac:dyDescent="0.25">
      <c r="A3595" s="203">
        <v>787</v>
      </c>
      <c r="B3595" s="204" t="s">
        <v>78</v>
      </c>
      <c r="C3595" s="73" t="s">
        <v>28</v>
      </c>
      <c r="D3595" s="205">
        <v>130</v>
      </c>
      <c r="E3595" s="205" t="s">
        <v>77</v>
      </c>
      <c r="F3595" s="206">
        <v>4485000</v>
      </c>
      <c r="G3595" s="206">
        <f t="shared" si="179"/>
        <v>4485000</v>
      </c>
      <c r="H3595" s="206">
        <f t="shared" si="180"/>
        <v>0</v>
      </c>
      <c r="I3595" s="72">
        <f t="shared" si="181"/>
        <v>0</v>
      </c>
      <c r="J3595" s="73" t="s">
        <v>838</v>
      </c>
      <c r="K3595" s="50"/>
      <c r="L3595" s="50" t="s">
        <v>849</v>
      </c>
      <c r="M3595" s="271"/>
      <c r="N3595" s="269"/>
      <c r="O3595" s="269"/>
      <c r="P3595" s="269"/>
      <c r="Q3595" s="269"/>
      <c r="R3595" s="271"/>
    </row>
    <row r="3596" spans="1:18" ht="75" customHeight="1" outlineLevel="2" x14ac:dyDescent="0.25">
      <c r="A3596" s="203">
        <v>788</v>
      </c>
      <c r="B3596" s="204" t="s">
        <v>76</v>
      </c>
      <c r="C3596" s="73" t="s">
        <v>28</v>
      </c>
      <c r="D3596" s="205">
        <v>3</v>
      </c>
      <c r="E3596" s="53" t="s">
        <v>4234</v>
      </c>
      <c r="F3596" s="206">
        <v>356383.92</v>
      </c>
      <c r="G3596" s="206">
        <f t="shared" si="179"/>
        <v>356383.92</v>
      </c>
      <c r="H3596" s="206">
        <f t="shared" si="180"/>
        <v>0</v>
      </c>
      <c r="I3596" s="72">
        <f t="shared" si="181"/>
        <v>0</v>
      </c>
      <c r="J3596" s="73" t="s">
        <v>838</v>
      </c>
      <c r="K3596" s="50"/>
      <c r="L3596" s="50" t="s">
        <v>849</v>
      </c>
      <c r="M3596" s="271"/>
      <c r="N3596" s="269"/>
      <c r="O3596" s="269"/>
      <c r="P3596" s="269"/>
      <c r="Q3596" s="269"/>
      <c r="R3596" s="271"/>
    </row>
    <row r="3597" spans="1:18" ht="60" customHeight="1" outlineLevel="2" x14ac:dyDescent="0.25">
      <c r="A3597" s="203">
        <v>789</v>
      </c>
      <c r="B3597" s="204" t="s">
        <v>75</v>
      </c>
      <c r="C3597" s="73" t="s">
        <v>28</v>
      </c>
      <c r="D3597" s="205">
        <v>21</v>
      </c>
      <c r="E3597" s="53" t="s">
        <v>4234</v>
      </c>
      <c r="F3597" s="206">
        <v>613125.03</v>
      </c>
      <c r="G3597" s="206">
        <f t="shared" si="179"/>
        <v>613125.03</v>
      </c>
      <c r="H3597" s="206">
        <f t="shared" si="180"/>
        <v>0</v>
      </c>
      <c r="I3597" s="72">
        <f t="shared" si="181"/>
        <v>0</v>
      </c>
      <c r="J3597" s="73" t="s">
        <v>838</v>
      </c>
      <c r="K3597" s="50"/>
      <c r="L3597" s="50" t="s">
        <v>849</v>
      </c>
      <c r="M3597" s="271"/>
      <c r="N3597" s="269"/>
      <c r="O3597" s="269"/>
      <c r="P3597" s="269"/>
      <c r="Q3597" s="269"/>
      <c r="R3597" s="271"/>
    </row>
    <row r="3598" spans="1:18" s="36" customFormat="1" ht="60" hidden="1" customHeight="1" outlineLevel="2" x14ac:dyDescent="0.25">
      <c r="A3598" s="214">
        <v>790</v>
      </c>
      <c r="B3598" s="212" t="s">
        <v>74</v>
      </c>
      <c r="C3598" s="207" t="s">
        <v>28</v>
      </c>
      <c r="D3598" s="207">
        <v>1</v>
      </c>
      <c r="E3598" s="110" t="s">
        <v>724</v>
      </c>
      <c r="F3598" s="215">
        <v>42500</v>
      </c>
      <c r="G3598" s="215">
        <f t="shared" si="179"/>
        <v>42500</v>
      </c>
      <c r="H3598" s="215">
        <f t="shared" si="180"/>
        <v>0</v>
      </c>
      <c r="I3598" s="216">
        <f t="shared" si="181"/>
        <v>0</v>
      </c>
      <c r="J3598" s="207" t="s">
        <v>838</v>
      </c>
      <c r="K3598" s="106" t="s">
        <v>1316</v>
      </c>
      <c r="L3598" s="146" t="s">
        <v>877</v>
      </c>
      <c r="M3598" s="263"/>
      <c r="N3598" s="264">
        <v>43522</v>
      </c>
      <c r="O3598" s="263" t="s">
        <v>3767</v>
      </c>
      <c r="P3598" s="264">
        <v>43830</v>
      </c>
      <c r="Q3598" s="263" t="s">
        <v>3768</v>
      </c>
      <c r="R3598" s="263"/>
    </row>
    <row r="3599" spans="1:18" s="34" customFormat="1" ht="60" hidden="1" customHeight="1" outlineLevel="2" x14ac:dyDescent="0.25">
      <c r="A3599" s="203">
        <v>791</v>
      </c>
      <c r="B3599" s="212" t="s">
        <v>73</v>
      </c>
      <c r="C3599" s="207" t="s">
        <v>28</v>
      </c>
      <c r="D3599" s="208">
        <v>2460</v>
      </c>
      <c r="E3599" s="110" t="s">
        <v>724</v>
      </c>
      <c r="F3599" s="147">
        <v>907740</v>
      </c>
      <c r="G3599" s="147">
        <f t="shared" si="179"/>
        <v>907740</v>
      </c>
      <c r="H3599" s="147">
        <f t="shared" si="180"/>
        <v>0</v>
      </c>
      <c r="I3599" s="148">
        <f t="shared" si="181"/>
        <v>0</v>
      </c>
      <c r="J3599" s="207" t="s">
        <v>838</v>
      </c>
      <c r="K3599" s="146" t="s">
        <v>919</v>
      </c>
      <c r="L3599" s="146" t="s">
        <v>877</v>
      </c>
      <c r="M3599" s="263"/>
      <c r="N3599" s="264">
        <v>43525</v>
      </c>
      <c r="O3599" s="263" t="s">
        <v>3809</v>
      </c>
      <c r="P3599" s="264">
        <v>43830</v>
      </c>
      <c r="Q3599" s="263" t="s">
        <v>3768</v>
      </c>
      <c r="R3599" s="263"/>
    </row>
    <row r="3600" spans="1:18" s="34" customFormat="1" ht="60" hidden="1" customHeight="1" outlineLevel="2" x14ac:dyDescent="0.25">
      <c r="A3600" s="203">
        <v>792</v>
      </c>
      <c r="B3600" s="204" t="s">
        <v>72</v>
      </c>
      <c r="C3600" s="207" t="s">
        <v>28</v>
      </c>
      <c r="D3600" s="208">
        <v>100</v>
      </c>
      <c r="E3600" s="208" t="s">
        <v>1283</v>
      </c>
      <c r="F3600" s="147">
        <v>3053571</v>
      </c>
      <c r="G3600" s="147">
        <v>3009600</v>
      </c>
      <c r="H3600" s="147">
        <f t="shared" si="180"/>
        <v>43971</v>
      </c>
      <c r="I3600" s="148">
        <f t="shared" si="181"/>
        <v>1.4610247208931419E-2</v>
      </c>
      <c r="J3600" s="207" t="s">
        <v>838</v>
      </c>
      <c r="K3600" s="146" t="s">
        <v>859</v>
      </c>
      <c r="L3600" s="146" t="s">
        <v>877</v>
      </c>
      <c r="M3600" s="266"/>
      <c r="N3600" s="264">
        <v>43517</v>
      </c>
      <c r="O3600" s="263" t="s">
        <v>3772</v>
      </c>
      <c r="P3600" s="264">
        <v>43830</v>
      </c>
      <c r="Q3600" s="263" t="s">
        <v>3768</v>
      </c>
      <c r="R3600" s="266"/>
    </row>
    <row r="3601" spans="1:18" s="34" customFormat="1" ht="90" hidden="1" customHeight="1" outlineLevel="2" x14ac:dyDescent="0.25">
      <c r="A3601" s="208">
        <v>793</v>
      </c>
      <c r="B3601" s="209" t="s">
        <v>71</v>
      </c>
      <c r="C3601" s="207" t="s">
        <v>28</v>
      </c>
      <c r="D3601" s="208">
        <v>1</v>
      </c>
      <c r="E3601" s="110" t="s">
        <v>724</v>
      </c>
      <c r="F3601" s="147">
        <v>1066767</v>
      </c>
      <c r="G3601" s="147">
        <f t="shared" si="179"/>
        <v>1066767</v>
      </c>
      <c r="H3601" s="147">
        <f t="shared" si="180"/>
        <v>0</v>
      </c>
      <c r="I3601" s="148">
        <f t="shared" si="181"/>
        <v>0</v>
      </c>
      <c r="J3601" s="207" t="s">
        <v>838</v>
      </c>
      <c r="K3601" s="122" t="s">
        <v>1599</v>
      </c>
      <c r="L3601" s="146" t="s">
        <v>840</v>
      </c>
      <c r="M3601" s="266"/>
      <c r="N3601" s="264">
        <v>43558</v>
      </c>
      <c r="O3601" s="263" t="s">
        <v>3921</v>
      </c>
      <c r="P3601" s="264">
        <v>43830</v>
      </c>
      <c r="Q3601" s="263" t="s">
        <v>3768</v>
      </c>
      <c r="R3601" s="266"/>
    </row>
    <row r="3602" spans="1:18" s="34" customFormat="1" ht="60" hidden="1" customHeight="1" outlineLevel="2" x14ac:dyDescent="0.25">
      <c r="A3602" s="208">
        <v>794</v>
      </c>
      <c r="B3602" s="209" t="s">
        <v>70</v>
      </c>
      <c r="C3602" s="207" t="s">
        <v>28</v>
      </c>
      <c r="D3602" s="208">
        <v>1</v>
      </c>
      <c r="E3602" s="110" t="s">
        <v>724</v>
      </c>
      <c r="F3602" s="147">
        <v>376258</v>
      </c>
      <c r="G3602" s="147">
        <f t="shared" si="179"/>
        <v>376258</v>
      </c>
      <c r="H3602" s="147">
        <f t="shared" si="180"/>
        <v>0</v>
      </c>
      <c r="I3602" s="148">
        <f t="shared" si="181"/>
        <v>0</v>
      </c>
      <c r="J3602" s="207" t="s">
        <v>838</v>
      </c>
      <c r="K3602" s="122" t="s">
        <v>1599</v>
      </c>
      <c r="L3602" s="146" t="s">
        <v>840</v>
      </c>
      <c r="M3602" s="266"/>
      <c r="N3602" s="264">
        <v>43558</v>
      </c>
      <c r="O3602" s="263" t="s">
        <v>3921</v>
      </c>
      <c r="P3602" s="264">
        <v>43830</v>
      </c>
      <c r="Q3602" s="263" t="s">
        <v>3768</v>
      </c>
      <c r="R3602" s="266"/>
    </row>
    <row r="3603" spans="1:18" s="34" customFormat="1" ht="60" hidden="1" customHeight="1" outlineLevel="2" x14ac:dyDescent="0.25">
      <c r="A3603" s="208">
        <v>795</v>
      </c>
      <c r="B3603" s="209" t="s">
        <v>69</v>
      </c>
      <c r="C3603" s="207" t="s">
        <v>28</v>
      </c>
      <c r="D3603" s="208">
        <v>2</v>
      </c>
      <c r="E3603" s="110" t="s">
        <v>724</v>
      </c>
      <c r="F3603" s="147">
        <v>225250</v>
      </c>
      <c r="G3603" s="147">
        <f t="shared" si="179"/>
        <v>225250</v>
      </c>
      <c r="H3603" s="147">
        <f t="shared" si="180"/>
        <v>0</v>
      </c>
      <c r="I3603" s="148">
        <f t="shared" si="181"/>
        <v>0</v>
      </c>
      <c r="J3603" s="207" t="s">
        <v>838</v>
      </c>
      <c r="K3603" s="122" t="s">
        <v>1599</v>
      </c>
      <c r="L3603" s="146" t="s">
        <v>840</v>
      </c>
      <c r="M3603" s="266"/>
      <c r="N3603" s="264">
        <v>43558</v>
      </c>
      <c r="O3603" s="263" t="s">
        <v>3921</v>
      </c>
      <c r="P3603" s="264">
        <v>43830</v>
      </c>
      <c r="Q3603" s="263" t="s">
        <v>3768</v>
      </c>
      <c r="R3603" s="266"/>
    </row>
    <row r="3604" spans="1:18" s="34" customFormat="1" ht="60" hidden="1" customHeight="1" outlineLevel="2" x14ac:dyDescent="0.25">
      <c r="A3604" s="208">
        <v>796</v>
      </c>
      <c r="B3604" s="209" t="s">
        <v>68</v>
      </c>
      <c r="C3604" s="207" t="s">
        <v>28</v>
      </c>
      <c r="D3604" s="208">
        <v>2</v>
      </c>
      <c r="E3604" s="110" t="s">
        <v>724</v>
      </c>
      <c r="F3604" s="147">
        <v>170872</v>
      </c>
      <c r="G3604" s="147">
        <f t="shared" si="179"/>
        <v>170872</v>
      </c>
      <c r="H3604" s="147">
        <f t="shared" si="180"/>
        <v>0</v>
      </c>
      <c r="I3604" s="148">
        <f t="shared" si="181"/>
        <v>0</v>
      </c>
      <c r="J3604" s="207" t="s">
        <v>838</v>
      </c>
      <c r="K3604" s="122" t="s">
        <v>1599</v>
      </c>
      <c r="L3604" s="146" t="s">
        <v>840</v>
      </c>
      <c r="M3604" s="266"/>
      <c r="N3604" s="264">
        <v>43558</v>
      </c>
      <c r="O3604" s="263" t="s">
        <v>3921</v>
      </c>
      <c r="P3604" s="264">
        <v>43830</v>
      </c>
      <c r="Q3604" s="263" t="s">
        <v>3768</v>
      </c>
      <c r="R3604" s="266"/>
    </row>
    <row r="3605" spans="1:18" s="34" customFormat="1" ht="60" hidden="1" customHeight="1" outlineLevel="2" x14ac:dyDescent="0.25">
      <c r="A3605" s="208">
        <v>797</v>
      </c>
      <c r="B3605" s="209" t="s">
        <v>67</v>
      </c>
      <c r="C3605" s="207" t="s">
        <v>28</v>
      </c>
      <c r="D3605" s="208">
        <v>2</v>
      </c>
      <c r="E3605" s="110" t="s">
        <v>724</v>
      </c>
      <c r="F3605" s="147">
        <v>170872</v>
      </c>
      <c r="G3605" s="147">
        <f t="shared" si="179"/>
        <v>170872</v>
      </c>
      <c r="H3605" s="147">
        <f t="shared" si="180"/>
        <v>0</v>
      </c>
      <c r="I3605" s="148">
        <f t="shared" si="181"/>
        <v>0</v>
      </c>
      <c r="J3605" s="207" t="s">
        <v>838</v>
      </c>
      <c r="K3605" s="122" t="s">
        <v>1599</v>
      </c>
      <c r="L3605" s="146" t="s">
        <v>840</v>
      </c>
      <c r="M3605" s="266"/>
      <c r="N3605" s="264">
        <v>43558</v>
      </c>
      <c r="O3605" s="263" t="s">
        <v>3921</v>
      </c>
      <c r="P3605" s="264">
        <v>43830</v>
      </c>
      <c r="Q3605" s="263" t="s">
        <v>3768</v>
      </c>
      <c r="R3605" s="266"/>
    </row>
    <row r="3606" spans="1:18" s="34" customFormat="1" ht="75" hidden="1" customHeight="1" outlineLevel="2" x14ac:dyDescent="0.25">
      <c r="A3606" s="208">
        <v>798</v>
      </c>
      <c r="B3606" s="209" t="s">
        <v>66</v>
      </c>
      <c r="C3606" s="207" t="s">
        <v>28</v>
      </c>
      <c r="D3606" s="208">
        <v>1</v>
      </c>
      <c r="E3606" s="110" t="s">
        <v>724</v>
      </c>
      <c r="F3606" s="147">
        <v>556662</v>
      </c>
      <c r="G3606" s="147">
        <f t="shared" si="179"/>
        <v>556662</v>
      </c>
      <c r="H3606" s="147">
        <f t="shared" si="180"/>
        <v>0</v>
      </c>
      <c r="I3606" s="148">
        <f t="shared" si="181"/>
        <v>0</v>
      </c>
      <c r="J3606" s="207" t="s">
        <v>838</v>
      </c>
      <c r="K3606" s="122" t="s">
        <v>1599</v>
      </c>
      <c r="L3606" s="146" t="s">
        <v>840</v>
      </c>
      <c r="M3606" s="266"/>
      <c r="N3606" s="264">
        <v>43558</v>
      </c>
      <c r="O3606" s="263" t="s">
        <v>3921</v>
      </c>
      <c r="P3606" s="264">
        <v>43830</v>
      </c>
      <c r="Q3606" s="263" t="s">
        <v>3768</v>
      </c>
      <c r="R3606" s="266"/>
    </row>
    <row r="3607" spans="1:18" s="34" customFormat="1" ht="60" hidden="1" customHeight="1" outlineLevel="2" x14ac:dyDescent="0.25">
      <c r="A3607" s="208">
        <v>799</v>
      </c>
      <c r="B3607" s="209" t="s">
        <v>65</v>
      </c>
      <c r="C3607" s="207" t="s">
        <v>28</v>
      </c>
      <c r="D3607" s="208">
        <v>1</v>
      </c>
      <c r="E3607" s="110" t="s">
        <v>724</v>
      </c>
      <c r="F3607" s="147">
        <v>3414342</v>
      </c>
      <c r="G3607" s="147">
        <f t="shared" si="179"/>
        <v>3414342</v>
      </c>
      <c r="H3607" s="147">
        <f t="shared" si="180"/>
        <v>0</v>
      </c>
      <c r="I3607" s="148">
        <f t="shared" si="181"/>
        <v>0</v>
      </c>
      <c r="J3607" s="207" t="s">
        <v>838</v>
      </c>
      <c r="K3607" s="122" t="s">
        <v>1599</v>
      </c>
      <c r="L3607" s="146" t="s">
        <v>840</v>
      </c>
      <c r="M3607" s="266"/>
      <c r="N3607" s="264">
        <v>43558</v>
      </c>
      <c r="O3607" s="263" t="s">
        <v>3921</v>
      </c>
      <c r="P3607" s="264">
        <v>43830</v>
      </c>
      <c r="Q3607" s="263" t="s">
        <v>3768</v>
      </c>
      <c r="R3607" s="266"/>
    </row>
    <row r="3608" spans="1:18" s="34" customFormat="1" ht="60" hidden="1" customHeight="1" outlineLevel="2" x14ac:dyDescent="0.25">
      <c r="A3608" s="208">
        <v>800</v>
      </c>
      <c r="B3608" s="209" t="s">
        <v>64</v>
      </c>
      <c r="C3608" s="207" t="s">
        <v>28</v>
      </c>
      <c r="D3608" s="208">
        <v>6</v>
      </c>
      <c r="E3608" s="110" t="s">
        <v>724</v>
      </c>
      <c r="F3608" s="147">
        <v>667170</v>
      </c>
      <c r="G3608" s="147">
        <f t="shared" si="179"/>
        <v>667170</v>
      </c>
      <c r="H3608" s="147">
        <f t="shared" si="180"/>
        <v>0</v>
      </c>
      <c r="I3608" s="148">
        <f t="shared" si="181"/>
        <v>0</v>
      </c>
      <c r="J3608" s="207" t="s">
        <v>838</v>
      </c>
      <c r="K3608" s="122" t="s">
        <v>1599</v>
      </c>
      <c r="L3608" s="146" t="s">
        <v>840</v>
      </c>
      <c r="M3608" s="266"/>
      <c r="N3608" s="264">
        <v>43558</v>
      </c>
      <c r="O3608" s="263" t="s">
        <v>3921</v>
      </c>
      <c r="P3608" s="264">
        <v>43830</v>
      </c>
      <c r="Q3608" s="263" t="s">
        <v>3768</v>
      </c>
      <c r="R3608" s="266"/>
    </row>
    <row r="3609" spans="1:18" s="34" customFormat="1" ht="60" hidden="1" customHeight="1" outlineLevel="2" x14ac:dyDescent="0.25">
      <c r="A3609" s="208">
        <v>801</v>
      </c>
      <c r="B3609" s="209" t="s">
        <v>63</v>
      </c>
      <c r="C3609" s="207" t="s">
        <v>28</v>
      </c>
      <c r="D3609" s="208">
        <v>2</v>
      </c>
      <c r="E3609" s="110" t="s">
        <v>724</v>
      </c>
      <c r="F3609" s="147">
        <v>170872</v>
      </c>
      <c r="G3609" s="147">
        <f t="shared" si="179"/>
        <v>170872</v>
      </c>
      <c r="H3609" s="147">
        <f t="shared" si="180"/>
        <v>0</v>
      </c>
      <c r="I3609" s="148">
        <f t="shared" si="181"/>
        <v>0</v>
      </c>
      <c r="J3609" s="207" t="s">
        <v>838</v>
      </c>
      <c r="K3609" s="122" t="s">
        <v>1599</v>
      </c>
      <c r="L3609" s="146" t="s">
        <v>840</v>
      </c>
      <c r="M3609" s="266"/>
      <c r="N3609" s="264">
        <v>43558</v>
      </c>
      <c r="O3609" s="263" t="s">
        <v>3921</v>
      </c>
      <c r="P3609" s="264">
        <v>43830</v>
      </c>
      <c r="Q3609" s="263" t="s">
        <v>3768</v>
      </c>
      <c r="R3609" s="266"/>
    </row>
    <row r="3610" spans="1:18" s="34" customFormat="1" ht="60" hidden="1" customHeight="1" outlineLevel="2" x14ac:dyDescent="0.25">
      <c r="A3610" s="208">
        <v>802</v>
      </c>
      <c r="B3610" s="209" t="s">
        <v>62</v>
      </c>
      <c r="C3610" s="207" t="s">
        <v>28</v>
      </c>
      <c r="D3610" s="208">
        <v>1</v>
      </c>
      <c r="E3610" s="110" t="s">
        <v>724</v>
      </c>
      <c r="F3610" s="147">
        <v>804035</v>
      </c>
      <c r="G3610" s="147">
        <f t="shared" si="179"/>
        <v>804035</v>
      </c>
      <c r="H3610" s="147">
        <f t="shared" si="180"/>
        <v>0</v>
      </c>
      <c r="I3610" s="148">
        <f t="shared" si="181"/>
        <v>0</v>
      </c>
      <c r="J3610" s="207" t="s">
        <v>838</v>
      </c>
      <c r="K3610" s="122" t="s">
        <v>1599</v>
      </c>
      <c r="L3610" s="146" t="s">
        <v>840</v>
      </c>
      <c r="M3610" s="266"/>
      <c r="N3610" s="264">
        <v>43558</v>
      </c>
      <c r="O3610" s="263" t="s">
        <v>3921</v>
      </c>
      <c r="P3610" s="264">
        <v>43830</v>
      </c>
      <c r="Q3610" s="263" t="s">
        <v>3768</v>
      </c>
      <c r="R3610" s="266"/>
    </row>
    <row r="3611" spans="1:18" s="34" customFormat="1" ht="60" hidden="1" customHeight="1" outlineLevel="2" x14ac:dyDescent="0.25">
      <c r="A3611" s="208">
        <v>803</v>
      </c>
      <c r="B3611" s="209" t="s">
        <v>61</v>
      </c>
      <c r="C3611" s="207" t="s">
        <v>28</v>
      </c>
      <c r="D3611" s="208">
        <v>1</v>
      </c>
      <c r="E3611" s="110" t="s">
        <v>724</v>
      </c>
      <c r="F3611" s="147">
        <v>3678171</v>
      </c>
      <c r="G3611" s="147">
        <f t="shared" si="179"/>
        <v>3678171</v>
      </c>
      <c r="H3611" s="147">
        <f t="shared" si="180"/>
        <v>0</v>
      </c>
      <c r="I3611" s="148">
        <f t="shared" si="181"/>
        <v>0</v>
      </c>
      <c r="J3611" s="207" t="s">
        <v>838</v>
      </c>
      <c r="K3611" s="122" t="s">
        <v>1599</v>
      </c>
      <c r="L3611" s="146" t="s">
        <v>840</v>
      </c>
      <c r="M3611" s="266"/>
      <c r="N3611" s="264">
        <v>43558</v>
      </c>
      <c r="O3611" s="263" t="s">
        <v>3921</v>
      </c>
      <c r="P3611" s="264">
        <v>43830</v>
      </c>
      <c r="Q3611" s="263" t="s">
        <v>3768</v>
      </c>
      <c r="R3611" s="266"/>
    </row>
    <row r="3612" spans="1:18" s="34" customFormat="1" ht="60" hidden="1" customHeight="1" outlineLevel="2" x14ac:dyDescent="0.25">
      <c r="A3612" s="208">
        <v>804</v>
      </c>
      <c r="B3612" s="209" t="s">
        <v>60</v>
      </c>
      <c r="C3612" s="207" t="s">
        <v>28</v>
      </c>
      <c r="D3612" s="208">
        <v>1</v>
      </c>
      <c r="E3612" s="110" t="s">
        <v>724</v>
      </c>
      <c r="F3612" s="147">
        <v>377062</v>
      </c>
      <c r="G3612" s="147">
        <f t="shared" si="179"/>
        <v>377062</v>
      </c>
      <c r="H3612" s="147">
        <f t="shared" si="180"/>
        <v>0</v>
      </c>
      <c r="I3612" s="148">
        <f t="shared" si="181"/>
        <v>0</v>
      </c>
      <c r="J3612" s="207" t="s">
        <v>838</v>
      </c>
      <c r="K3612" s="122" t="s">
        <v>1599</v>
      </c>
      <c r="L3612" s="146" t="s">
        <v>840</v>
      </c>
      <c r="M3612" s="266"/>
      <c r="N3612" s="264">
        <v>43558</v>
      </c>
      <c r="O3612" s="263" t="s">
        <v>3921</v>
      </c>
      <c r="P3612" s="264">
        <v>43830</v>
      </c>
      <c r="Q3612" s="263" t="s">
        <v>3768</v>
      </c>
      <c r="R3612" s="266"/>
    </row>
    <row r="3613" spans="1:18" s="34" customFormat="1" ht="60" hidden="1" customHeight="1" outlineLevel="2" x14ac:dyDescent="0.25">
      <c r="A3613" s="208">
        <v>805</v>
      </c>
      <c r="B3613" s="209" t="s">
        <v>59</v>
      </c>
      <c r="C3613" s="207" t="s">
        <v>28</v>
      </c>
      <c r="D3613" s="208">
        <v>1</v>
      </c>
      <c r="E3613" s="110" t="s">
        <v>724</v>
      </c>
      <c r="F3613" s="147">
        <v>647200</v>
      </c>
      <c r="G3613" s="147">
        <f t="shared" si="179"/>
        <v>647200</v>
      </c>
      <c r="H3613" s="147">
        <f t="shared" si="180"/>
        <v>0</v>
      </c>
      <c r="I3613" s="148">
        <f t="shared" si="181"/>
        <v>0</v>
      </c>
      <c r="J3613" s="207" t="s">
        <v>838</v>
      </c>
      <c r="K3613" s="122" t="s">
        <v>1599</v>
      </c>
      <c r="L3613" s="146" t="s">
        <v>840</v>
      </c>
      <c r="M3613" s="266"/>
      <c r="N3613" s="264">
        <v>43558</v>
      </c>
      <c r="O3613" s="263" t="s">
        <v>3921</v>
      </c>
      <c r="P3613" s="264">
        <v>43830</v>
      </c>
      <c r="Q3613" s="263" t="s">
        <v>3768</v>
      </c>
      <c r="R3613" s="266"/>
    </row>
    <row r="3614" spans="1:18" s="34" customFormat="1" ht="60" hidden="1" customHeight="1" outlineLevel="2" x14ac:dyDescent="0.25">
      <c r="A3614" s="208">
        <v>806</v>
      </c>
      <c r="B3614" s="209" t="s">
        <v>58</v>
      </c>
      <c r="C3614" s="207" t="s">
        <v>28</v>
      </c>
      <c r="D3614" s="208">
        <v>1</v>
      </c>
      <c r="E3614" s="110" t="s">
        <v>724</v>
      </c>
      <c r="F3614" s="147">
        <v>47880</v>
      </c>
      <c r="G3614" s="147">
        <f t="shared" si="179"/>
        <v>47880</v>
      </c>
      <c r="H3614" s="147">
        <f t="shared" si="180"/>
        <v>0</v>
      </c>
      <c r="I3614" s="148">
        <f t="shared" si="181"/>
        <v>0</v>
      </c>
      <c r="J3614" s="207" t="s">
        <v>838</v>
      </c>
      <c r="K3614" s="122" t="s">
        <v>1599</v>
      </c>
      <c r="L3614" s="146" t="s">
        <v>840</v>
      </c>
      <c r="M3614" s="266"/>
      <c r="N3614" s="264">
        <v>43558</v>
      </c>
      <c r="O3614" s="263" t="s">
        <v>3921</v>
      </c>
      <c r="P3614" s="264">
        <v>43830</v>
      </c>
      <c r="Q3614" s="263" t="s">
        <v>3768</v>
      </c>
      <c r="R3614" s="266"/>
    </row>
    <row r="3615" spans="1:18" s="34" customFormat="1" ht="60" hidden="1" customHeight="1" outlineLevel="2" x14ac:dyDescent="0.25">
      <c r="A3615" s="208">
        <v>807</v>
      </c>
      <c r="B3615" s="209" t="s">
        <v>57</v>
      </c>
      <c r="C3615" s="207" t="s">
        <v>28</v>
      </c>
      <c r="D3615" s="208">
        <v>8</v>
      </c>
      <c r="E3615" s="110" t="s">
        <v>724</v>
      </c>
      <c r="F3615" s="147">
        <v>498872</v>
      </c>
      <c r="G3615" s="147">
        <f t="shared" si="179"/>
        <v>498872</v>
      </c>
      <c r="H3615" s="147">
        <f t="shared" si="180"/>
        <v>0</v>
      </c>
      <c r="I3615" s="148">
        <f t="shared" si="181"/>
        <v>0</v>
      </c>
      <c r="J3615" s="207" t="s">
        <v>838</v>
      </c>
      <c r="K3615" s="122" t="s">
        <v>1599</v>
      </c>
      <c r="L3615" s="146" t="s">
        <v>840</v>
      </c>
      <c r="M3615" s="266"/>
      <c r="N3615" s="264">
        <v>43558</v>
      </c>
      <c r="O3615" s="263" t="s">
        <v>3921</v>
      </c>
      <c r="P3615" s="264">
        <v>43830</v>
      </c>
      <c r="Q3615" s="263" t="s">
        <v>3768</v>
      </c>
      <c r="R3615" s="266"/>
    </row>
    <row r="3616" spans="1:18" s="34" customFormat="1" ht="60" hidden="1" customHeight="1" outlineLevel="2" x14ac:dyDescent="0.25">
      <c r="A3616" s="208">
        <v>808</v>
      </c>
      <c r="B3616" s="209" t="s">
        <v>57</v>
      </c>
      <c r="C3616" s="207" t="s">
        <v>28</v>
      </c>
      <c r="D3616" s="208">
        <v>2</v>
      </c>
      <c r="E3616" s="110" t="s">
        <v>724</v>
      </c>
      <c r="F3616" s="147">
        <v>160724</v>
      </c>
      <c r="G3616" s="147">
        <f t="shared" si="179"/>
        <v>160724</v>
      </c>
      <c r="H3616" s="147">
        <f t="shared" si="180"/>
        <v>0</v>
      </c>
      <c r="I3616" s="148">
        <f t="shared" si="181"/>
        <v>0</v>
      </c>
      <c r="J3616" s="207" t="s">
        <v>838</v>
      </c>
      <c r="K3616" s="122" t="s">
        <v>1599</v>
      </c>
      <c r="L3616" s="146" t="s">
        <v>840</v>
      </c>
      <c r="M3616" s="266"/>
      <c r="N3616" s="264">
        <v>43558</v>
      </c>
      <c r="O3616" s="263" t="s">
        <v>3921</v>
      </c>
      <c r="P3616" s="264">
        <v>43830</v>
      </c>
      <c r="Q3616" s="263" t="s">
        <v>3768</v>
      </c>
      <c r="R3616" s="266"/>
    </row>
    <row r="3617" spans="1:18" s="34" customFormat="1" ht="60" hidden="1" customHeight="1" outlineLevel="2" x14ac:dyDescent="0.25">
      <c r="A3617" s="208">
        <v>809</v>
      </c>
      <c r="B3617" s="209" t="s">
        <v>57</v>
      </c>
      <c r="C3617" s="207" t="s">
        <v>28</v>
      </c>
      <c r="D3617" s="208">
        <v>2</v>
      </c>
      <c r="E3617" s="110" t="s">
        <v>724</v>
      </c>
      <c r="F3617" s="147">
        <v>160724</v>
      </c>
      <c r="G3617" s="147">
        <f t="shared" si="179"/>
        <v>160724</v>
      </c>
      <c r="H3617" s="147">
        <f t="shared" si="180"/>
        <v>0</v>
      </c>
      <c r="I3617" s="148">
        <f t="shared" si="181"/>
        <v>0</v>
      </c>
      <c r="J3617" s="207" t="s">
        <v>838</v>
      </c>
      <c r="K3617" s="122" t="s">
        <v>1599</v>
      </c>
      <c r="L3617" s="146" t="s">
        <v>840</v>
      </c>
      <c r="M3617" s="266"/>
      <c r="N3617" s="264">
        <v>43558</v>
      </c>
      <c r="O3617" s="263" t="s">
        <v>3921</v>
      </c>
      <c r="P3617" s="264">
        <v>43830</v>
      </c>
      <c r="Q3617" s="263" t="s">
        <v>3768</v>
      </c>
      <c r="R3617" s="266"/>
    </row>
    <row r="3618" spans="1:18" s="34" customFormat="1" ht="60" hidden="1" customHeight="1" outlineLevel="2" x14ac:dyDescent="0.25">
      <c r="A3618" s="208">
        <v>810</v>
      </c>
      <c r="B3618" s="209" t="s">
        <v>56</v>
      </c>
      <c r="C3618" s="207" t="s">
        <v>28</v>
      </c>
      <c r="D3618" s="208">
        <v>45</v>
      </c>
      <c r="E3618" s="110" t="s">
        <v>724</v>
      </c>
      <c r="F3618" s="147">
        <v>182565</v>
      </c>
      <c r="G3618" s="147">
        <f t="shared" si="179"/>
        <v>182565</v>
      </c>
      <c r="H3618" s="147">
        <f t="shared" si="180"/>
        <v>0</v>
      </c>
      <c r="I3618" s="148">
        <f t="shared" si="181"/>
        <v>0</v>
      </c>
      <c r="J3618" s="207" t="s">
        <v>838</v>
      </c>
      <c r="K3618" s="122" t="s">
        <v>1599</v>
      </c>
      <c r="L3618" s="146" t="s">
        <v>840</v>
      </c>
      <c r="M3618" s="266"/>
      <c r="N3618" s="264">
        <v>43558</v>
      </c>
      <c r="O3618" s="263" t="s">
        <v>3921</v>
      </c>
      <c r="P3618" s="264">
        <v>43830</v>
      </c>
      <c r="Q3618" s="263" t="s">
        <v>3768</v>
      </c>
      <c r="R3618" s="266"/>
    </row>
    <row r="3619" spans="1:18" ht="75" hidden="1" customHeight="1" outlineLevel="2" x14ac:dyDescent="0.25">
      <c r="A3619" s="42">
        <v>811</v>
      </c>
      <c r="B3619" s="43" t="s">
        <v>54</v>
      </c>
      <c r="C3619" s="44" t="s">
        <v>28</v>
      </c>
      <c r="D3619" s="45">
        <v>5</v>
      </c>
      <c r="E3619" s="93" t="s">
        <v>4234</v>
      </c>
      <c r="F3619" s="46">
        <v>1401888.4</v>
      </c>
      <c r="G3619" s="46">
        <f t="shared" si="179"/>
        <v>1401888.4</v>
      </c>
      <c r="H3619" s="46">
        <f t="shared" si="180"/>
        <v>0</v>
      </c>
      <c r="I3619" s="47">
        <f t="shared" si="181"/>
        <v>0</v>
      </c>
      <c r="J3619" s="44" t="s">
        <v>838</v>
      </c>
      <c r="K3619" s="48" t="s">
        <v>920</v>
      </c>
      <c r="L3619" s="48" t="s">
        <v>840</v>
      </c>
      <c r="M3619" s="271"/>
      <c r="N3619" s="271" t="s">
        <v>3814</v>
      </c>
      <c r="O3619" s="271"/>
      <c r="P3619" s="271"/>
      <c r="Q3619" s="271"/>
      <c r="R3619" s="271"/>
    </row>
    <row r="3620" spans="1:18" s="34" customFormat="1" ht="120" hidden="1" customHeight="1" outlineLevel="2" x14ac:dyDescent="0.25">
      <c r="A3620" s="203">
        <v>812</v>
      </c>
      <c r="B3620" s="204" t="s">
        <v>55</v>
      </c>
      <c r="C3620" s="207" t="s">
        <v>28</v>
      </c>
      <c r="D3620" s="208">
        <v>1</v>
      </c>
      <c r="E3620" s="110" t="s">
        <v>4238</v>
      </c>
      <c r="F3620" s="147">
        <v>149216.07</v>
      </c>
      <c r="G3620" s="147">
        <f t="shared" si="179"/>
        <v>149216.07</v>
      </c>
      <c r="H3620" s="147">
        <f t="shared" si="180"/>
        <v>0</v>
      </c>
      <c r="I3620" s="148">
        <f t="shared" si="181"/>
        <v>0</v>
      </c>
      <c r="J3620" s="207" t="s">
        <v>838</v>
      </c>
      <c r="K3620" s="146" t="s">
        <v>920</v>
      </c>
      <c r="L3620" s="146" t="s">
        <v>840</v>
      </c>
      <c r="M3620" s="266"/>
      <c r="N3620" s="264">
        <v>43566</v>
      </c>
      <c r="O3620" s="263" t="s">
        <v>3946</v>
      </c>
      <c r="P3620" s="264">
        <v>43830</v>
      </c>
      <c r="Q3620" s="263" t="s">
        <v>3672</v>
      </c>
      <c r="R3620" s="266"/>
    </row>
    <row r="3621" spans="1:18" s="34" customFormat="1" ht="75" hidden="1" customHeight="1" outlineLevel="2" x14ac:dyDescent="0.25">
      <c r="A3621" s="203">
        <v>813</v>
      </c>
      <c r="B3621" s="204" t="s">
        <v>54</v>
      </c>
      <c r="C3621" s="207" t="s">
        <v>28</v>
      </c>
      <c r="D3621" s="208">
        <v>5</v>
      </c>
      <c r="E3621" s="110" t="s">
        <v>4234</v>
      </c>
      <c r="F3621" s="147">
        <f>560755.36+841133.04</f>
        <v>1401888.4</v>
      </c>
      <c r="G3621" s="147">
        <f t="shared" si="179"/>
        <v>1401888.4</v>
      </c>
      <c r="H3621" s="147">
        <f t="shared" si="180"/>
        <v>0</v>
      </c>
      <c r="I3621" s="148">
        <f t="shared" si="181"/>
        <v>0</v>
      </c>
      <c r="J3621" s="207" t="s">
        <v>838</v>
      </c>
      <c r="K3621" s="146" t="s">
        <v>920</v>
      </c>
      <c r="L3621" s="146" t="s">
        <v>840</v>
      </c>
      <c r="M3621" s="266"/>
      <c r="N3621" s="264">
        <v>43566</v>
      </c>
      <c r="O3621" s="263" t="s">
        <v>3946</v>
      </c>
      <c r="P3621" s="264">
        <v>43830</v>
      </c>
      <c r="Q3621" s="263" t="s">
        <v>3672</v>
      </c>
      <c r="R3621" s="266"/>
    </row>
    <row r="3622" spans="1:18" s="34" customFormat="1" ht="60" hidden="1" customHeight="1" outlineLevel="2" x14ac:dyDescent="0.25">
      <c r="A3622" s="208">
        <v>814</v>
      </c>
      <c r="B3622" s="209" t="s">
        <v>53</v>
      </c>
      <c r="C3622" s="207" t="s">
        <v>28</v>
      </c>
      <c r="D3622" s="208">
        <v>90</v>
      </c>
      <c r="E3622" s="110" t="s">
        <v>724</v>
      </c>
      <c r="F3622" s="147">
        <v>5121000</v>
      </c>
      <c r="G3622" s="147">
        <f t="shared" si="179"/>
        <v>5121000</v>
      </c>
      <c r="H3622" s="147">
        <f t="shared" si="180"/>
        <v>0</v>
      </c>
      <c r="I3622" s="148">
        <f t="shared" si="181"/>
        <v>0</v>
      </c>
      <c r="J3622" s="207" t="s">
        <v>838</v>
      </c>
      <c r="K3622" s="146" t="s">
        <v>921</v>
      </c>
      <c r="L3622" s="146" t="s">
        <v>840</v>
      </c>
      <c r="M3622" s="266"/>
      <c r="N3622" s="264">
        <v>43570</v>
      </c>
      <c r="O3622" s="263" t="s">
        <v>3941</v>
      </c>
      <c r="P3622" s="264">
        <v>43830</v>
      </c>
      <c r="Q3622" s="263" t="s">
        <v>3672</v>
      </c>
      <c r="R3622" s="266"/>
    </row>
    <row r="3623" spans="1:18" s="34" customFormat="1" ht="60" hidden="1" customHeight="1" outlineLevel="2" x14ac:dyDescent="0.25">
      <c r="A3623" s="208">
        <v>815</v>
      </c>
      <c r="B3623" s="209" t="s">
        <v>52</v>
      </c>
      <c r="C3623" s="207" t="s">
        <v>28</v>
      </c>
      <c r="D3623" s="208">
        <v>15</v>
      </c>
      <c r="E3623" s="208" t="s">
        <v>1283</v>
      </c>
      <c r="F3623" s="147">
        <v>330000</v>
      </c>
      <c r="G3623" s="147">
        <f t="shared" si="179"/>
        <v>330000</v>
      </c>
      <c r="H3623" s="147">
        <f t="shared" si="180"/>
        <v>0</v>
      </c>
      <c r="I3623" s="148">
        <f t="shared" si="181"/>
        <v>0</v>
      </c>
      <c r="J3623" s="207" t="s">
        <v>838</v>
      </c>
      <c r="K3623" s="146" t="s">
        <v>867</v>
      </c>
      <c r="L3623" s="146" t="s">
        <v>840</v>
      </c>
      <c r="M3623" s="266"/>
      <c r="N3623" s="264">
        <v>43565</v>
      </c>
      <c r="O3623" s="263" t="s">
        <v>4269</v>
      </c>
      <c r="P3623" s="263" t="s">
        <v>3964</v>
      </c>
      <c r="Q3623" s="263" t="s">
        <v>3672</v>
      </c>
      <c r="R3623" s="266"/>
    </row>
    <row r="3624" spans="1:18" s="34" customFormat="1" ht="90" hidden="1" customHeight="1" outlineLevel="2" x14ac:dyDescent="0.25">
      <c r="A3624" s="208">
        <v>816</v>
      </c>
      <c r="B3624" s="209" t="s">
        <v>50</v>
      </c>
      <c r="C3624" s="207" t="s">
        <v>28</v>
      </c>
      <c r="D3624" s="208">
        <v>104</v>
      </c>
      <c r="E3624" s="110" t="s">
        <v>724</v>
      </c>
      <c r="F3624" s="147">
        <v>39624</v>
      </c>
      <c r="G3624" s="147">
        <f t="shared" si="179"/>
        <v>39624</v>
      </c>
      <c r="H3624" s="147">
        <f t="shared" si="180"/>
        <v>0</v>
      </c>
      <c r="I3624" s="148">
        <f t="shared" si="181"/>
        <v>0</v>
      </c>
      <c r="J3624" s="207" t="s">
        <v>838</v>
      </c>
      <c r="K3624" s="122" t="s">
        <v>912</v>
      </c>
      <c r="L3624" s="146" t="s">
        <v>840</v>
      </c>
      <c r="M3624" s="266"/>
      <c r="N3624" s="264">
        <v>43579</v>
      </c>
      <c r="O3624" s="263" t="s">
        <v>3930</v>
      </c>
      <c r="P3624" s="264">
        <v>43830</v>
      </c>
      <c r="Q3624" s="263" t="s">
        <v>3672</v>
      </c>
      <c r="R3624" s="266"/>
    </row>
    <row r="3625" spans="1:18" s="34" customFormat="1" ht="90" hidden="1" customHeight="1" outlineLevel="2" x14ac:dyDescent="0.25">
      <c r="A3625" s="208">
        <v>817</v>
      </c>
      <c r="B3625" s="209" t="s">
        <v>49</v>
      </c>
      <c r="C3625" s="207" t="s">
        <v>28</v>
      </c>
      <c r="D3625" s="208">
        <v>154</v>
      </c>
      <c r="E3625" s="110" t="s">
        <v>724</v>
      </c>
      <c r="F3625" s="147">
        <v>58674</v>
      </c>
      <c r="G3625" s="147">
        <f t="shared" si="179"/>
        <v>58674</v>
      </c>
      <c r="H3625" s="147">
        <f t="shared" si="180"/>
        <v>0</v>
      </c>
      <c r="I3625" s="148">
        <f t="shared" si="181"/>
        <v>0</v>
      </c>
      <c r="J3625" s="207" t="s">
        <v>838</v>
      </c>
      <c r="K3625" s="122" t="s">
        <v>912</v>
      </c>
      <c r="L3625" s="146" t="s">
        <v>840</v>
      </c>
      <c r="M3625" s="266"/>
      <c r="N3625" s="264">
        <v>43579</v>
      </c>
      <c r="O3625" s="263" t="s">
        <v>3930</v>
      </c>
      <c r="P3625" s="264">
        <v>43830</v>
      </c>
      <c r="Q3625" s="263" t="s">
        <v>3672</v>
      </c>
      <c r="R3625" s="266"/>
    </row>
    <row r="3626" spans="1:18" s="34" customFormat="1" ht="90" hidden="1" customHeight="1" outlineLevel="2" x14ac:dyDescent="0.25">
      <c r="A3626" s="208">
        <v>818</v>
      </c>
      <c r="B3626" s="209" t="s">
        <v>48</v>
      </c>
      <c r="C3626" s="207" t="s">
        <v>28</v>
      </c>
      <c r="D3626" s="208">
        <v>50</v>
      </c>
      <c r="E3626" s="110" t="s">
        <v>724</v>
      </c>
      <c r="F3626" s="147">
        <v>19050</v>
      </c>
      <c r="G3626" s="147">
        <f t="shared" si="179"/>
        <v>19050</v>
      </c>
      <c r="H3626" s="147">
        <f t="shared" si="180"/>
        <v>0</v>
      </c>
      <c r="I3626" s="148">
        <f t="shared" si="181"/>
        <v>0</v>
      </c>
      <c r="J3626" s="207" t="s">
        <v>838</v>
      </c>
      <c r="K3626" s="122" t="s">
        <v>912</v>
      </c>
      <c r="L3626" s="146" t="s">
        <v>840</v>
      </c>
      <c r="M3626" s="266"/>
      <c r="N3626" s="264">
        <v>43579</v>
      </c>
      <c r="O3626" s="263" t="s">
        <v>3930</v>
      </c>
      <c r="P3626" s="264">
        <v>43830</v>
      </c>
      <c r="Q3626" s="263" t="s">
        <v>3672</v>
      </c>
      <c r="R3626" s="266"/>
    </row>
    <row r="3627" spans="1:18" s="34" customFormat="1" ht="60" hidden="1" customHeight="1" outlineLevel="2" x14ac:dyDescent="0.25">
      <c r="A3627" s="208">
        <v>819</v>
      </c>
      <c r="B3627" s="209" t="s">
        <v>47</v>
      </c>
      <c r="C3627" s="207" t="s">
        <v>28</v>
      </c>
      <c r="D3627" s="208">
        <v>16</v>
      </c>
      <c r="E3627" s="110" t="s">
        <v>724</v>
      </c>
      <c r="F3627" s="147">
        <v>8464</v>
      </c>
      <c r="G3627" s="147">
        <f t="shared" si="179"/>
        <v>8464</v>
      </c>
      <c r="H3627" s="147">
        <f t="shared" si="180"/>
        <v>0</v>
      </c>
      <c r="I3627" s="148">
        <f t="shared" si="181"/>
        <v>0</v>
      </c>
      <c r="J3627" s="207" t="s">
        <v>838</v>
      </c>
      <c r="K3627" s="122" t="s">
        <v>912</v>
      </c>
      <c r="L3627" s="146" t="s">
        <v>840</v>
      </c>
      <c r="M3627" s="266"/>
      <c r="N3627" s="264">
        <v>43579</v>
      </c>
      <c r="O3627" s="263" t="s">
        <v>3930</v>
      </c>
      <c r="P3627" s="264">
        <v>43830</v>
      </c>
      <c r="Q3627" s="263" t="s">
        <v>3672</v>
      </c>
      <c r="R3627" s="266"/>
    </row>
    <row r="3628" spans="1:18" s="34" customFormat="1" ht="60" hidden="1" customHeight="1" outlineLevel="2" x14ac:dyDescent="0.25">
      <c r="A3628" s="208">
        <v>820</v>
      </c>
      <c r="B3628" s="209" t="s">
        <v>46</v>
      </c>
      <c r="C3628" s="207" t="s">
        <v>28</v>
      </c>
      <c r="D3628" s="208">
        <v>74</v>
      </c>
      <c r="E3628" s="110" t="s">
        <v>724</v>
      </c>
      <c r="F3628" s="147">
        <v>28194</v>
      </c>
      <c r="G3628" s="147">
        <f t="shared" si="179"/>
        <v>28194</v>
      </c>
      <c r="H3628" s="147">
        <f t="shared" si="180"/>
        <v>0</v>
      </c>
      <c r="I3628" s="148">
        <f t="shared" si="181"/>
        <v>0</v>
      </c>
      <c r="J3628" s="207" t="s">
        <v>838</v>
      </c>
      <c r="K3628" s="122" t="s">
        <v>912</v>
      </c>
      <c r="L3628" s="146" t="s">
        <v>840</v>
      </c>
      <c r="M3628" s="266"/>
      <c r="N3628" s="264">
        <v>43579</v>
      </c>
      <c r="O3628" s="263" t="s">
        <v>3930</v>
      </c>
      <c r="P3628" s="264">
        <v>43830</v>
      </c>
      <c r="Q3628" s="263" t="s">
        <v>3672</v>
      </c>
      <c r="R3628" s="266"/>
    </row>
    <row r="3629" spans="1:18" s="34" customFormat="1" ht="60" hidden="1" customHeight="1" outlineLevel="2" x14ac:dyDescent="0.25">
      <c r="A3629" s="208">
        <v>821</v>
      </c>
      <c r="B3629" s="209" t="s">
        <v>45</v>
      </c>
      <c r="C3629" s="207" t="s">
        <v>28</v>
      </c>
      <c r="D3629" s="208">
        <v>84</v>
      </c>
      <c r="E3629" s="110" t="s">
        <v>724</v>
      </c>
      <c r="F3629" s="147">
        <v>32004</v>
      </c>
      <c r="G3629" s="147">
        <f t="shared" si="179"/>
        <v>32004</v>
      </c>
      <c r="H3629" s="147">
        <f t="shared" si="180"/>
        <v>0</v>
      </c>
      <c r="I3629" s="148">
        <f t="shared" si="181"/>
        <v>0</v>
      </c>
      <c r="J3629" s="207" t="s">
        <v>838</v>
      </c>
      <c r="K3629" s="122" t="s">
        <v>912</v>
      </c>
      <c r="L3629" s="146" t="s">
        <v>840</v>
      </c>
      <c r="M3629" s="266"/>
      <c r="N3629" s="264">
        <v>43579</v>
      </c>
      <c r="O3629" s="263" t="s">
        <v>3930</v>
      </c>
      <c r="P3629" s="264">
        <v>43830</v>
      </c>
      <c r="Q3629" s="263" t="s">
        <v>3672</v>
      </c>
      <c r="R3629" s="266"/>
    </row>
    <row r="3630" spans="1:18" s="34" customFormat="1" ht="90" hidden="1" customHeight="1" outlineLevel="2" x14ac:dyDescent="0.25">
      <c r="A3630" s="208">
        <v>822</v>
      </c>
      <c r="B3630" s="209" t="s">
        <v>44</v>
      </c>
      <c r="C3630" s="207" t="s">
        <v>28</v>
      </c>
      <c r="D3630" s="208">
        <v>30</v>
      </c>
      <c r="E3630" s="110" t="s">
        <v>724</v>
      </c>
      <c r="F3630" s="147">
        <v>7140</v>
      </c>
      <c r="G3630" s="147">
        <f t="shared" si="179"/>
        <v>7140</v>
      </c>
      <c r="H3630" s="147">
        <f t="shared" si="180"/>
        <v>0</v>
      </c>
      <c r="I3630" s="148">
        <f t="shared" si="181"/>
        <v>0</v>
      </c>
      <c r="J3630" s="207" t="s">
        <v>838</v>
      </c>
      <c r="K3630" s="122" t="s">
        <v>912</v>
      </c>
      <c r="L3630" s="146" t="s">
        <v>840</v>
      </c>
      <c r="M3630" s="266"/>
      <c r="N3630" s="264">
        <v>43579</v>
      </c>
      <c r="O3630" s="263" t="s">
        <v>3930</v>
      </c>
      <c r="P3630" s="264">
        <v>43830</v>
      </c>
      <c r="Q3630" s="263" t="s">
        <v>3672</v>
      </c>
      <c r="R3630" s="266"/>
    </row>
    <row r="3631" spans="1:18" s="34" customFormat="1" ht="60" hidden="1" customHeight="1" outlineLevel="2" x14ac:dyDescent="0.25">
      <c r="A3631" s="208">
        <v>823</v>
      </c>
      <c r="B3631" s="209" t="s">
        <v>43</v>
      </c>
      <c r="C3631" s="207" t="s">
        <v>30</v>
      </c>
      <c r="D3631" s="208">
        <v>355</v>
      </c>
      <c r="E3631" s="110" t="s">
        <v>724</v>
      </c>
      <c r="F3631" s="147">
        <v>8164290</v>
      </c>
      <c r="G3631" s="147">
        <f t="shared" si="179"/>
        <v>8164290</v>
      </c>
      <c r="H3631" s="147">
        <f t="shared" si="180"/>
        <v>0</v>
      </c>
      <c r="I3631" s="148">
        <f t="shared" si="181"/>
        <v>0</v>
      </c>
      <c r="J3631" s="207" t="s">
        <v>838</v>
      </c>
      <c r="K3631" s="122" t="s">
        <v>1629</v>
      </c>
      <c r="L3631" s="146" t="s">
        <v>840</v>
      </c>
      <c r="M3631" s="266"/>
      <c r="N3631" s="264">
        <v>43607</v>
      </c>
      <c r="O3631" s="263" t="s">
        <v>4027</v>
      </c>
      <c r="P3631" s="264">
        <v>43830</v>
      </c>
      <c r="Q3631" s="263" t="s">
        <v>3907</v>
      </c>
      <c r="R3631" s="266"/>
    </row>
    <row r="3632" spans="1:18" s="34" customFormat="1" ht="60" hidden="1" customHeight="1" outlineLevel="2" x14ac:dyDescent="0.25">
      <c r="A3632" s="208">
        <v>824</v>
      </c>
      <c r="B3632" s="209" t="s">
        <v>42</v>
      </c>
      <c r="C3632" s="207" t="s">
        <v>30</v>
      </c>
      <c r="D3632" s="208">
        <v>25</v>
      </c>
      <c r="E3632" s="110" t="s">
        <v>724</v>
      </c>
      <c r="F3632" s="147">
        <v>1251125</v>
      </c>
      <c r="G3632" s="147">
        <f t="shared" si="179"/>
        <v>1251125</v>
      </c>
      <c r="H3632" s="147">
        <f t="shared" si="180"/>
        <v>0</v>
      </c>
      <c r="I3632" s="148">
        <f t="shared" si="181"/>
        <v>0</v>
      </c>
      <c r="J3632" s="207" t="s">
        <v>838</v>
      </c>
      <c r="K3632" s="122" t="s">
        <v>1629</v>
      </c>
      <c r="L3632" s="146" t="s">
        <v>840</v>
      </c>
      <c r="M3632" s="266"/>
      <c r="N3632" s="264">
        <v>43607</v>
      </c>
      <c r="O3632" s="263" t="s">
        <v>4027</v>
      </c>
      <c r="P3632" s="264">
        <v>43830</v>
      </c>
      <c r="Q3632" s="263" t="s">
        <v>3907</v>
      </c>
      <c r="R3632" s="266"/>
    </row>
    <row r="3633" spans="1:18" s="34" customFormat="1" ht="60" hidden="1" customHeight="1" outlineLevel="2" x14ac:dyDescent="0.25">
      <c r="A3633" s="208">
        <v>825</v>
      </c>
      <c r="B3633" s="209" t="s">
        <v>41</v>
      </c>
      <c r="C3633" s="207" t="s">
        <v>30</v>
      </c>
      <c r="D3633" s="208">
        <v>2000</v>
      </c>
      <c r="E3633" s="110" t="s">
        <v>724</v>
      </c>
      <c r="F3633" s="147">
        <v>782000</v>
      </c>
      <c r="G3633" s="147">
        <f t="shared" si="179"/>
        <v>782000</v>
      </c>
      <c r="H3633" s="147">
        <f t="shared" si="180"/>
        <v>0</v>
      </c>
      <c r="I3633" s="148">
        <f t="shared" si="181"/>
        <v>0</v>
      </c>
      <c r="J3633" s="207" t="s">
        <v>838</v>
      </c>
      <c r="K3633" s="146" t="s">
        <v>922</v>
      </c>
      <c r="L3633" s="146" t="s">
        <v>840</v>
      </c>
      <c r="M3633" s="266"/>
      <c r="N3633" s="264">
        <v>43606</v>
      </c>
      <c r="O3633" s="263" t="s">
        <v>4029</v>
      </c>
      <c r="P3633" s="264">
        <v>43830</v>
      </c>
      <c r="Q3633" s="270" t="s">
        <v>3907</v>
      </c>
      <c r="R3633" s="266"/>
    </row>
    <row r="3634" spans="1:18" s="34" customFormat="1" ht="60" hidden="1" customHeight="1" outlineLevel="2" x14ac:dyDescent="0.25">
      <c r="A3634" s="208">
        <v>826</v>
      </c>
      <c r="B3634" s="209" t="s">
        <v>40</v>
      </c>
      <c r="C3634" s="207" t="s">
        <v>30</v>
      </c>
      <c r="D3634" s="208">
        <v>1000</v>
      </c>
      <c r="E3634" s="110" t="s">
        <v>724</v>
      </c>
      <c r="F3634" s="147">
        <v>279000</v>
      </c>
      <c r="G3634" s="147">
        <f t="shared" si="179"/>
        <v>279000</v>
      </c>
      <c r="H3634" s="147">
        <f t="shared" si="180"/>
        <v>0</v>
      </c>
      <c r="I3634" s="148">
        <f t="shared" si="181"/>
        <v>0</v>
      </c>
      <c r="J3634" s="207" t="s">
        <v>838</v>
      </c>
      <c r="K3634" s="146" t="s">
        <v>922</v>
      </c>
      <c r="L3634" s="146" t="s">
        <v>840</v>
      </c>
      <c r="M3634" s="266"/>
      <c r="N3634" s="264">
        <v>43606</v>
      </c>
      <c r="O3634" s="263" t="s">
        <v>4029</v>
      </c>
      <c r="P3634" s="264">
        <v>43830</v>
      </c>
      <c r="Q3634" s="270" t="s">
        <v>3907</v>
      </c>
      <c r="R3634" s="266"/>
    </row>
    <row r="3635" spans="1:18" s="34" customFormat="1" ht="60" hidden="1" customHeight="1" outlineLevel="2" x14ac:dyDescent="0.25">
      <c r="A3635" s="208">
        <v>827</v>
      </c>
      <c r="B3635" s="209" t="s">
        <v>39</v>
      </c>
      <c r="C3635" s="207" t="s">
        <v>30</v>
      </c>
      <c r="D3635" s="208">
        <v>3</v>
      </c>
      <c r="E3635" s="110" t="s">
        <v>4234</v>
      </c>
      <c r="F3635" s="147">
        <v>368100</v>
      </c>
      <c r="G3635" s="147">
        <f t="shared" si="179"/>
        <v>368100</v>
      </c>
      <c r="H3635" s="147">
        <f t="shared" si="180"/>
        <v>0</v>
      </c>
      <c r="I3635" s="148">
        <f t="shared" si="181"/>
        <v>0</v>
      </c>
      <c r="J3635" s="207" t="s">
        <v>838</v>
      </c>
      <c r="K3635" s="146" t="s">
        <v>922</v>
      </c>
      <c r="L3635" s="146" t="s">
        <v>840</v>
      </c>
      <c r="M3635" s="266"/>
      <c r="N3635" s="264">
        <v>43606</v>
      </c>
      <c r="O3635" s="263" t="s">
        <v>4029</v>
      </c>
      <c r="P3635" s="264">
        <v>43830</v>
      </c>
      <c r="Q3635" s="270" t="s">
        <v>3907</v>
      </c>
      <c r="R3635" s="266"/>
    </row>
    <row r="3636" spans="1:18" s="34" customFormat="1" ht="60" hidden="1" customHeight="1" outlineLevel="2" x14ac:dyDescent="0.25">
      <c r="A3636" s="208">
        <v>828</v>
      </c>
      <c r="B3636" s="209" t="s">
        <v>38</v>
      </c>
      <c r="C3636" s="207" t="s">
        <v>30</v>
      </c>
      <c r="D3636" s="208">
        <v>3</v>
      </c>
      <c r="E3636" s="110" t="s">
        <v>4234</v>
      </c>
      <c r="F3636" s="147">
        <v>368100</v>
      </c>
      <c r="G3636" s="147">
        <f t="shared" si="179"/>
        <v>368100</v>
      </c>
      <c r="H3636" s="147">
        <f t="shared" si="180"/>
        <v>0</v>
      </c>
      <c r="I3636" s="148">
        <f t="shared" si="181"/>
        <v>0</v>
      </c>
      <c r="J3636" s="207" t="s">
        <v>838</v>
      </c>
      <c r="K3636" s="146" t="s">
        <v>922</v>
      </c>
      <c r="L3636" s="146" t="s">
        <v>840</v>
      </c>
      <c r="M3636" s="266"/>
      <c r="N3636" s="264">
        <v>43606</v>
      </c>
      <c r="O3636" s="263" t="s">
        <v>4029</v>
      </c>
      <c r="P3636" s="264">
        <v>43830</v>
      </c>
      <c r="Q3636" s="270" t="s">
        <v>3907</v>
      </c>
      <c r="R3636" s="266"/>
    </row>
    <row r="3637" spans="1:18" s="34" customFormat="1" ht="60" hidden="1" customHeight="1" outlineLevel="2" x14ac:dyDescent="0.25">
      <c r="A3637" s="208">
        <v>829</v>
      </c>
      <c r="B3637" s="209" t="s">
        <v>37</v>
      </c>
      <c r="C3637" s="207" t="s">
        <v>30</v>
      </c>
      <c r="D3637" s="208">
        <v>3</v>
      </c>
      <c r="E3637" s="110" t="s">
        <v>4234</v>
      </c>
      <c r="F3637" s="147">
        <v>368100</v>
      </c>
      <c r="G3637" s="147">
        <f t="shared" si="179"/>
        <v>368100</v>
      </c>
      <c r="H3637" s="147">
        <f t="shared" si="180"/>
        <v>0</v>
      </c>
      <c r="I3637" s="148">
        <f t="shared" si="181"/>
        <v>0</v>
      </c>
      <c r="J3637" s="207" t="s">
        <v>838</v>
      </c>
      <c r="K3637" s="146" t="s">
        <v>922</v>
      </c>
      <c r="L3637" s="146" t="s">
        <v>840</v>
      </c>
      <c r="M3637" s="266"/>
      <c r="N3637" s="264">
        <v>43606</v>
      </c>
      <c r="O3637" s="263" t="s">
        <v>4029</v>
      </c>
      <c r="P3637" s="264">
        <v>43830</v>
      </c>
      <c r="Q3637" s="270" t="s">
        <v>3907</v>
      </c>
      <c r="R3637" s="266"/>
    </row>
    <row r="3638" spans="1:18" s="34" customFormat="1" ht="60" hidden="1" customHeight="1" outlineLevel="2" x14ac:dyDescent="0.25">
      <c r="A3638" s="208">
        <v>830</v>
      </c>
      <c r="B3638" s="209" t="s">
        <v>36</v>
      </c>
      <c r="C3638" s="207" t="s">
        <v>30</v>
      </c>
      <c r="D3638" s="208">
        <v>3</v>
      </c>
      <c r="E3638" s="110" t="s">
        <v>4234</v>
      </c>
      <c r="F3638" s="147">
        <v>368100</v>
      </c>
      <c r="G3638" s="147">
        <f t="shared" si="179"/>
        <v>368100</v>
      </c>
      <c r="H3638" s="147">
        <f t="shared" si="180"/>
        <v>0</v>
      </c>
      <c r="I3638" s="148">
        <f t="shared" si="181"/>
        <v>0</v>
      </c>
      <c r="J3638" s="207" t="s">
        <v>838</v>
      </c>
      <c r="K3638" s="146" t="s">
        <v>922</v>
      </c>
      <c r="L3638" s="146" t="s">
        <v>840</v>
      </c>
      <c r="M3638" s="266"/>
      <c r="N3638" s="264">
        <v>43606</v>
      </c>
      <c r="O3638" s="263" t="s">
        <v>4029</v>
      </c>
      <c r="P3638" s="264">
        <v>43830</v>
      </c>
      <c r="Q3638" s="270" t="s">
        <v>3907</v>
      </c>
      <c r="R3638" s="266"/>
    </row>
    <row r="3639" spans="1:18" s="34" customFormat="1" ht="60" hidden="1" customHeight="1" outlineLevel="2" x14ac:dyDescent="0.25">
      <c r="A3639" s="208">
        <v>831</v>
      </c>
      <c r="B3639" s="209" t="s">
        <v>35</v>
      </c>
      <c r="C3639" s="207" t="s">
        <v>30</v>
      </c>
      <c r="D3639" s="208">
        <v>1000</v>
      </c>
      <c r="E3639" s="110" t="s">
        <v>724</v>
      </c>
      <c r="F3639" s="147">
        <v>452000</v>
      </c>
      <c r="G3639" s="147">
        <f t="shared" si="179"/>
        <v>452000</v>
      </c>
      <c r="H3639" s="147">
        <f t="shared" si="180"/>
        <v>0</v>
      </c>
      <c r="I3639" s="148">
        <f t="shared" si="181"/>
        <v>0</v>
      </c>
      <c r="J3639" s="207" t="s">
        <v>838</v>
      </c>
      <c r="K3639" s="146" t="s">
        <v>922</v>
      </c>
      <c r="L3639" s="146" t="s">
        <v>840</v>
      </c>
      <c r="M3639" s="266"/>
      <c r="N3639" s="264">
        <v>43606</v>
      </c>
      <c r="O3639" s="263" t="s">
        <v>4029</v>
      </c>
      <c r="P3639" s="264">
        <v>43830</v>
      </c>
      <c r="Q3639" s="270" t="s">
        <v>3907</v>
      </c>
      <c r="R3639" s="266"/>
    </row>
    <row r="3640" spans="1:18" s="34" customFormat="1" ht="60" hidden="1" customHeight="1" outlineLevel="2" x14ac:dyDescent="0.25">
      <c r="A3640" s="208">
        <v>832</v>
      </c>
      <c r="B3640" s="209" t="s">
        <v>34</v>
      </c>
      <c r="C3640" s="207" t="s">
        <v>30</v>
      </c>
      <c r="D3640" s="208">
        <v>200</v>
      </c>
      <c r="E3640" s="110" t="s">
        <v>724</v>
      </c>
      <c r="F3640" s="147">
        <v>81400</v>
      </c>
      <c r="G3640" s="147">
        <f t="shared" si="179"/>
        <v>81400</v>
      </c>
      <c r="H3640" s="147">
        <f t="shared" si="180"/>
        <v>0</v>
      </c>
      <c r="I3640" s="148">
        <f t="shared" si="181"/>
        <v>0</v>
      </c>
      <c r="J3640" s="207" t="s">
        <v>838</v>
      </c>
      <c r="K3640" s="146" t="s">
        <v>922</v>
      </c>
      <c r="L3640" s="146" t="s">
        <v>840</v>
      </c>
      <c r="M3640" s="266"/>
      <c r="N3640" s="264">
        <v>43606</v>
      </c>
      <c r="O3640" s="263" t="s">
        <v>4029</v>
      </c>
      <c r="P3640" s="264">
        <v>43830</v>
      </c>
      <c r="Q3640" s="270" t="s">
        <v>3907</v>
      </c>
      <c r="R3640" s="266"/>
    </row>
    <row r="3641" spans="1:18" s="34" customFormat="1" ht="60" hidden="1" customHeight="1" outlineLevel="2" x14ac:dyDescent="0.25">
      <c r="A3641" s="208">
        <v>833</v>
      </c>
      <c r="B3641" s="209" t="s">
        <v>33</v>
      </c>
      <c r="C3641" s="207" t="s">
        <v>30</v>
      </c>
      <c r="D3641" s="208">
        <v>200</v>
      </c>
      <c r="E3641" s="110" t="s">
        <v>724</v>
      </c>
      <c r="F3641" s="147">
        <v>81400</v>
      </c>
      <c r="G3641" s="147">
        <f t="shared" si="179"/>
        <v>81400</v>
      </c>
      <c r="H3641" s="147">
        <f t="shared" si="180"/>
        <v>0</v>
      </c>
      <c r="I3641" s="148">
        <f t="shared" si="181"/>
        <v>0</v>
      </c>
      <c r="J3641" s="207" t="s">
        <v>838</v>
      </c>
      <c r="K3641" s="146" t="s">
        <v>922</v>
      </c>
      <c r="L3641" s="146" t="s">
        <v>840</v>
      </c>
      <c r="M3641" s="266"/>
      <c r="N3641" s="264">
        <v>43606</v>
      </c>
      <c r="O3641" s="263" t="s">
        <v>4029</v>
      </c>
      <c r="P3641" s="264">
        <v>43830</v>
      </c>
      <c r="Q3641" s="270" t="s">
        <v>3907</v>
      </c>
      <c r="R3641" s="266"/>
    </row>
    <row r="3642" spans="1:18" s="34" customFormat="1" ht="60" hidden="1" customHeight="1" outlineLevel="2" x14ac:dyDescent="0.25">
      <c r="A3642" s="208">
        <v>834</v>
      </c>
      <c r="B3642" s="209" t="s">
        <v>32</v>
      </c>
      <c r="C3642" s="207" t="s">
        <v>30</v>
      </c>
      <c r="D3642" s="208">
        <v>12</v>
      </c>
      <c r="E3642" s="110" t="s">
        <v>724</v>
      </c>
      <c r="F3642" s="147">
        <v>124200</v>
      </c>
      <c r="G3642" s="147">
        <f t="shared" ref="G3642:G3644" si="182">F3642</f>
        <v>124200</v>
      </c>
      <c r="H3642" s="147">
        <f t="shared" ref="H3642:H3644" si="183">F3642-G3642</f>
        <v>0</v>
      </c>
      <c r="I3642" s="148">
        <f t="shared" ref="I3642:I3645" si="184">H3642/G3642</f>
        <v>0</v>
      </c>
      <c r="J3642" s="207" t="s">
        <v>838</v>
      </c>
      <c r="K3642" s="146" t="s">
        <v>922</v>
      </c>
      <c r="L3642" s="146" t="s">
        <v>840</v>
      </c>
      <c r="M3642" s="266"/>
      <c r="N3642" s="264">
        <v>43606</v>
      </c>
      <c r="O3642" s="263" t="s">
        <v>4029</v>
      </c>
      <c r="P3642" s="264">
        <v>43830</v>
      </c>
      <c r="Q3642" s="270" t="s">
        <v>3907</v>
      </c>
      <c r="R3642" s="266"/>
    </row>
    <row r="3643" spans="1:18" s="34" customFormat="1" ht="60" hidden="1" customHeight="1" outlineLevel="2" x14ac:dyDescent="0.25">
      <c r="A3643" s="208">
        <v>835</v>
      </c>
      <c r="B3643" s="209" t="s">
        <v>31</v>
      </c>
      <c r="C3643" s="207" t="s">
        <v>30</v>
      </c>
      <c r="D3643" s="208">
        <v>10</v>
      </c>
      <c r="E3643" s="110" t="s">
        <v>4234</v>
      </c>
      <c r="F3643" s="147">
        <v>299000</v>
      </c>
      <c r="G3643" s="147">
        <f t="shared" si="182"/>
        <v>299000</v>
      </c>
      <c r="H3643" s="147">
        <f t="shared" si="183"/>
        <v>0</v>
      </c>
      <c r="I3643" s="148">
        <f t="shared" si="184"/>
        <v>0</v>
      </c>
      <c r="J3643" s="207" t="s">
        <v>838</v>
      </c>
      <c r="K3643" s="146" t="s">
        <v>857</v>
      </c>
      <c r="L3643" s="146" t="s">
        <v>840</v>
      </c>
      <c r="M3643" s="266"/>
      <c r="N3643" s="264">
        <v>43614</v>
      </c>
      <c r="O3643" s="264" t="s">
        <v>4014</v>
      </c>
      <c r="P3643" s="264">
        <v>43830</v>
      </c>
      <c r="Q3643" s="263" t="s">
        <v>3907</v>
      </c>
      <c r="R3643" s="266"/>
    </row>
    <row r="3644" spans="1:18" s="34" customFormat="1" ht="60" hidden="1" customHeight="1" outlineLevel="2" x14ac:dyDescent="0.25">
      <c r="A3644" s="208">
        <v>836</v>
      </c>
      <c r="B3644" s="209" t="s">
        <v>29</v>
      </c>
      <c r="C3644" s="207" t="s">
        <v>28</v>
      </c>
      <c r="D3644" s="208">
        <v>34</v>
      </c>
      <c r="E3644" s="110" t="s">
        <v>724</v>
      </c>
      <c r="F3644" s="147">
        <v>153000</v>
      </c>
      <c r="G3644" s="147">
        <f t="shared" si="182"/>
        <v>153000</v>
      </c>
      <c r="H3644" s="147">
        <f t="shared" si="183"/>
        <v>0</v>
      </c>
      <c r="I3644" s="148">
        <f t="shared" si="184"/>
        <v>0</v>
      </c>
      <c r="J3644" s="207" t="s">
        <v>838</v>
      </c>
      <c r="K3644" s="106" t="s">
        <v>3350</v>
      </c>
      <c r="L3644" s="146" t="s">
        <v>840</v>
      </c>
      <c r="M3644" s="266"/>
      <c r="N3644" s="264">
        <v>43606</v>
      </c>
      <c r="O3644" s="263" t="s">
        <v>4030</v>
      </c>
      <c r="P3644" s="264">
        <v>43830</v>
      </c>
      <c r="Q3644" s="263" t="s">
        <v>3672</v>
      </c>
      <c r="R3644" s="266"/>
    </row>
    <row r="3645" spans="1:18" ht="75" customHeight="1" outlineLevel="2" x14ac:dyDescent="0.25">
      <c r="A3645" s="203">
        <v>837</v>
      </c>
      <c r="B3645" s="204" t="s">
        <v>3645</v>
      </c>
      <c r="C3645" s="73" t="s">
        <v>800</v>
      </c>
      <c r="D3645" s="205">
        <v>1</v>
      </c>
      <c r="E3645" s="53" t="s">
        <v>4238</v>
      </c>
      <c r="F3645" s="206">
        <v>29212500</v>
      </c>
      <c r="G3645" s="206"/>
      <c r="H3645" s="206"/>
      <c r="I3645" s="72" t="e">
        <f t="shared" si="184"/>
        <v>#DIV/0!</v>
      </c>
      <c r="J3645" s="73" t="s">
        <v>838</v>
      </c>
      <c r="K3645" s="50"/>
      <c r="L3645" s="50" t="s">
        <v>840</v>
      </c>
      <c r="M3645" s="271"/>
      <c r="N3645" s="274">
        <v>43637</v>
      </c>
      <c r="O3645" s="271"/>
      <c r="P3645" s="271"/>
      <c r="Q3645" s="271"/>
      <c r="R3645" s="271"/>
    </row>
    <row r="3646" spans="1:18" s="34" customFormat="1" ht="135" hidden="1" customHeight="1" outlineLevel="2" x14ac:dyDescent="0.25">
      <c r="A3646" s="203">
        <v>838</v>
      </c>
      <c r="B3646" s="209" t="s">
        <v>3710</v>
      </c>
      <c r="C3646" s="207" t="s">
        <v>957</v>
      </c>
      <c r="D3646" s="208">
        <v>2</v>
      </c>
      <c r="E3646" s="208" t="s">
        <v>3711</v>
      </c>
      <c r="F3646" s="147"/>
      <c r="G3646" s="147">
        <v>1535446</v>
      </c>
      <c r="H3646" s="147"/>
      <c r="I3646" s="148"/>
      <c r="J3646" s="207" t="s">
        <v>838</v>
      </c>
      <c r="K3646" s="146" t="s">
        <v>3713</v>
      </c>
      <c r="L3646" s="146" t="s">
        <v>877</v>
      </c>
      <c r="M3646" s="263"/>
      <c r="N3646" s="264">
        <v>43508</v>
      </c>
      <c r="O3646" s="264" t="s">
        <v>3714</v>
      </c>
      <c r="P3646" s="263"/>
      <c r="Q3646" s="263" t="s">
        <v>3950</v>
      </c>
      <c r="R3646" s="263"/>
    </row>
    <row r="3647" spans="1:18" s="34" customFormat="1" ht="135" hidden="1" customHeight="1" outlineLevel="2" x14ac:dyDescent="0.25">
      <c r="A3647" s="203">
        <v>839</v>
      </c>
      <c r="B3647" s="209" t="s">
        <v>3712</v>
      </c>
      <c r="C3647" s="207" t="s">
        <v>957</v>
      </c>
      <c r="D3647" s="208">
        <v>1</v>
      </c>
      <c r="E3647" s="208" t="s">
        <v>3711</v>
      </c>
      <c r="F3647" s="147"/>
      <c r="G3647" s="147">
        <v>347642</v>
      </c>
      <c r="H3647" s="147"/>
      <c r="I3647" s="148"/>
      <c r="J3647" s="207" t="s">
        <v>838</v>
      </c>
      <c r="K3647" s="146" t="s">
        <v>3713</v>
      </c>
      <c r="L3647" s="146" t="s">
        <v>877</v>
      </c>
      <c r="M3647" s="263"/>
      <c r="N3647" s="264">
        <v>43508</v>
      </c>
      <c r="O3647" s="264" t="s">
        <v>3714</v>
      </c>
      <c r="P3647" s="263"/>
      <c r="Q3647" s="263" t="s">
        <v>3950</v>
      </c>
      <c r="R3647" s="263"/>
    </row>
    <row r="3648" spans="1:18" s="34" customFormat="1" ht="105" hidden="1" customHeight="1" outlineLevel="2" x14ac:dyDescent="0.25">
      <c r="A3648" s="203">
        <v>840</v>
      </c>
      <c r="B3648" s="204" t="s">
        <v>3793</v>
      </c>
      <c r="C3648" s="207" t="s">
        <v>817</v>
      </c>
      <c r="D3648" s="208">
        <v>1</v>
      </c>
      <c r="E3648" s="110" t="s">
        <v>4234</v>
      </c>
      <c r="F3648" s="147"/>
      <c r="G3648" s="147">
        <v>1560000</v>
      </c>
      <c r="H3648" s="147"/>
      <c r="I3648" s="148">
        <f t="shared" ref="I3648" si="185">H3648/G3648</f>
        <v>0</v>
      </c>
      <c r="J3648" s="207" t="s">
        <v>838</v>
      </c>
      <c r="K3648" s="146" t="s">
        <v>3794</v>
      </c>
      <c r="L3648" s="146" t="s">
        <v>1088</v>
      </c>
      <c r="M3648" s="263"/>
      <c r="N3648" s="264">
        <v>43535</v>
      </c>
      <c r="O3648" s="264" t="s">
        <v>3796</v>
      </c>
      <c r="P3648" s="263"/>
      <c r="Q3648" s="263" t="s">
        <v>3797</v>
      </c>
      <c r="R3648" s="263"/>
    </row>
    <row r="3649" spans="1:18" s="34" customFormat="1" ht="180" hidden="1" customHeight="1" outlineLevel="2" x14ac:dyDescent="0.25">
      <c r="A3649" s="203">
        <v>841</v>
      </c>
      <c r="B3649" s="204" t="s">
        <v>3795</v>
      </c>
      <c r="C3649" s="207" t="s">
        <v>817</v>
      </c>
      <c r="D3649" s="208">
        <v>1</v>
      </c>
      <c r="E3649" s="110" t="s">
        <v>4234</v>
      </c>
      <c r="F3649" s="147"/>
      <c r="G3649" s="147">
        <v>602481</v>
      </c>
      <c r="H3649" s="147"/>
      <c r="I3649" s="148">
        <f t="shared" ref="I3649" si="186">H3649/G3649</f>
        <v>0</v>
      </c>
      <c r="J3649" s="207" t="s">
        <v>838</v>
      </c>
      <c r="K3649" s="146" t="s">
        <v>3794</v>
      </c>
      <c r="L3649" s="146" t="s">
        <v>1088</v>
      </c>
      <c r="M3649" s="263"/>
      <c r="N3649" s="264">
        <v>43535</v>
      </c>
      <c r="O3649" s="264" t="s">
        <v>3796</v>
      </c>
      <c r="P3649" s="263"/>
      <c r="Q3649" s="263" t="s">
        <v>3797</v>
      </c>
      <c r="R3649" s="263"/>
    </row>
    <row r="3650" spans="1:18" s="34" customFormat="1" ht="60" hidden="1" customHeight="1" outlineLevel="2" x14ac:dyDescent="0.25">
      <c r="A3650" s="203">
        <v>842</v>
      </c>
      <c r="B3650" s="213" t="s">
        <v>3841</v>
      </c>
      <c r="C3650" s="73" t="s">
        <v>30</v>
      </c>
      <c r="D3650" s="208">
        <v>1</v>
      </c>
      <c r="E3650" s="110" t="s">
        <v>4237</v>
      </c>
      <c r="F3650" s="147"/>
      <c r="G3650" s="147">
        <v>502949</v>
      </c>
      <c r="H3650" s="147"/>
      <c r="I3650" s="148"/>
      <c r="J3650" s="207" t="s">
        <v>838</v>
      </c>
      <c r="K3650" s="56" t="s">
        <v>2313</v>
      </c>
      <c r="L3650" s="146" t="s">
        <v>874</v>
      </c>
      <c r="M3650" s="263"/>
      <c r="N3650" s="264">
        <v>43552</v>
      </c>
      <c r="O3650" s="264" t="s">
        <v>3881</v>
      </c>
      <c r="P3650" s="264">
        <v>43830</v>
      </c>
      <c r="Q3650" s="263" t="s">
        <v>3656</v>
      </c>
      <c r="R3650" s="263" t="s">
        <v>3724</v>
      </c>
    </row>
    <row r="3651" spans="1:18" s="34" customFormat="1" ht="60" hidden="1" customHeight="1" outlineLevel="2" x14ac:dyDescent="0.25">
      <c r="A3651" s="203">
        <v>843</v>
      </c>
      <c r="B3651" s="213" t="s">
        <v>3842</v>
      </c>
      <c r="C3651" s="73" t="s">
        <v>30</v>
      </c>
      <c r="D3651" s="208"/>
      <c r="E3651" s="110" t="s">
        <v>4237</v>
      </c>
      <c r="F3651" s="147"/>
      <c r="G3651" s="215"/>
      <c r="H3651" s="215"/>
      <c r="I3651" s="148"/>
      <c r="J3651" s="207" t="s">
        <v>838</v>
      </c>
      <c r="K3651" s="56" t="s">
        <v>2313</v>
      </c>
      <c r="L3651" s="146" t="s">
        <v>874</v>
      </c>
      <c r="M3651" s="263"/>
      <c r="N3651" s="264">
        <v>43552</v>
      </c>
      <c r="O3651" s="264" t="s">
        <v>3881</v>
      </c>
      <c r="P3651" s="264">
        <v>43830</v>
      </c>
      <c r="Q3651" s="263" t="s">
        <v>3656</v>
      </c>
      <c r="R3651" s="263" t="s">
        <v>3724</v>
      </c>
    </row>
    <row r="3652" spans="1:18" s="34" customFormat="1" ht="60" hidden="1" customHeight="1" outlineLevel="2" x14ac:dyDescent="0.25">
      <c r="A3652" s="203">
        <v>844</v>
      </c>
      <c r="B3652" s="213" t="s">
        <v>3843</v>
      </c>
      <c r="C3652" s="73" t="s">
        <v>30</v>
      </c>
      <c r="D3652" s="208">
        <v>1</v>
      </c>
      <c r="E3652" s="110" t="s">
        <v>4237</v>
      </c>
      <c r="F3652" s="147"/>
      <c r="G3652" s="147">
        <v>502949</v>
      </c>
      <c r="H3652" s="147"/>
      <c r="I3652" s="148"/>
      <c r="J3652" s="207" t="s">
        <v>838</v>
      </c>
      <c r="K3652" s="56" t="s">
        <v>2313</v>
      </c>
      <c r="L3652" s="146" t="s">
        <v>874</v>
      </c>
      <c r="M3652" s="263"/>
      <c r="N3652" s="264">
        <v>43552</v>
      </c>
      <c r="O3652" s="264" t="s">
        <v>3881</v>
      </c>
      <c r="P3652" s="264">
        <v>43830</v>
      </c>
      <c r="Q3652" s="263" t="s">
        <v>3656</v>
      </c>
      <c r="R3652" s="263" t="s">
        <v>3724</v>
      </c>
    </row>
    <row r="3653" spans="1:18" s="34" customFormat="1" ht="60" hidden="1" customHeight="1" outlineLevel="2" x14ac:dyDescent="0.25">
      <c r="A3653" s="203">
        <v>845</v>
      </c>
      <c r="B3653" s="213" t="s">
        <v>3844</v>
      </c>
      <c r="C3653" s="73" t="s">
        <v>30</v>
      </c>
      <c r="D3653" s="208">
        <v>1</v>
      </c>
      <c r="E3653" s="110" t="s">
        <v>4237</v>
      </c>
      <c r="F3653" s="147"/>
      <c r="G3653" s="147">
        <v>502949</v>
      </c>
      <c r="H3653" s="147"/>
      <c r="I3653" s="148"/>
      <c r="J3653" s="207" t="s">
        <v>838</v>
      </c>
      <c r="K3653" s="56" t="s">
        <v>2313</v>
      </c>
      <c r="L3653" s="146" t="s">
        <v>874</v>
      </c>
      <c r="M3653" s="263"/>
      <c r="N3653" s="264">
        <v>43552</v>
      </c>
      <c r="O3653" s="264" t="s">
        <v>3881</v>
      </c>
      <c r="P3653" s="264">
        <v>43830</v>
      </c>
      <c r="Q3653" s="263" t="s">
        <v>3656</v>
      </c>
      <c r="R3653" s="263" t="s">
        <v>3724</v>
      </c>
    </row>
    <row r="3654" spans="1:18" s="34" customFormat="1" ht="60" hidden="1" customHeight="1" outlineLevel="2" x14ac:dyDescent="0.25">
      <c r="A3654" s="203">
        <v>846</v>
      </c>
      <c r="B3654" s="213" t="s">
        <v>3845</v>
      </c>
      <c r="C3654" s="73" t="s">
        <v>30</v>
      </c>
      <c r="D3654" s="208">
        <v>1</v>
      </c>
      <c r="E3654" s="110" t="s">
        <v>4237</v>
      </c>
      <c r="F3654" s="147"/>
      <c r="G3654" s="147">
        <v>305791</v>
      </c>
      <c r="H3654" s="147"/>
      <c r="I3654" s="148"/>
      <c r="J3654" s="207" t="s">
        <v>838</v>
      </c>
      <c r="K3654" s="56" t="s">
        <v>2313</v>
      </c>
      <c r="L3654" s="146" t="s">
        <v>874</v>
      </c>
      <c r="M3654" s="263"/>
      <c r="N3654" s="264">
        <v>43552</v>
      </c>
      <c r="O3654" s="264" t="s">
        <v>3881</v>
      </c>
      <c r="P3654" s="264">
        <v>43830</v>
      </c>
      <c r="Q3654" s="263" t="s">
        <v>3656</v>
      </c>
      <c r="R3654" s="263" t="s">
        <v>3724</v>
      </c>
    </row>
    <row r="3655" spans="1:18" s="34" customFormat="1" ht="60" hidden="1" customHeight="1" outlineLevel="2" x14ac:dyDescent="0.25">
      <c r="A3655" s="203">
        <v>847</v>
      </c>
      <c r="B3655" s="213" t="s">
        <v>3846</v>
      </c>
      <c r="C3655" s="73" t="s">
        <v>30</v>
      </c>
      <c r="D3655" s="208">
        <v>2</v>
      </c>
      <c r="E3655" s="110" t="s">
        <v>4237</v>
      </c>
      <c r="F3655" s="147"/>
      <c r="G3655" s="147">
        <f>305791*2</f>
        <v>611582</v>
      </c>
      <c r="H3655" s="147"/>
      <c r="I3655" s="148"/>
      <c r="J3655" s="207" t="s">
        <v>838</v>
      </c>
      <c r="K3655" s="56" t="s">
        <v>2313</v>
      </c>
      <c r="L3655" s="146" t="s">
        <v>874</v>
      </c>
      <c r="M3655" s="263"/>
      <c r="N3655" s="264">
        <v>43552</v>
      </c>
      <c r="O3655" s="264" t="s">
        <v>3881</v>
      </c>
      <c r="P3655" s="264">
        <v>43830</v>
      </c>
      <c r="Q3655" s="263" t="s">
        <v>3656</v>
      </c>
      <c r="R3655" s="263" t="s">
        <v>3724</v>
      </c>
    </row>
    <row r="3656" spans="1:18" s="34" customFormat="1" ht="60" hidden="1" customHeight="1" outlineLevel="2" x14ac:dyDescent="0.25">
      <c r="A3656" s="203">
        <v>848</v>
      </c>
      <c r="B3656" s="213" t="s">
        <v>3847</v>
      </c>
      <c r="C3656" s="73" t="s">
        <v>30</v>
      </c>
      <c r="D3656" s="208">
        <v>2</v>
      </c>
      <c r="E3656" s="110" t="s">
        <v>2294</v>
      </c>
      <c r="F3656" s="147"/>
      <c r="G3656" s="147">
        <f>132833*2</f>
        <v>265666</v>
      </c>
      <c r="H3656" s="147"/>
      <c r="I3656" s="148"/>
      <c r="J3656" s="207" t="s">
        <v>838</v>
      </c>
      <c r="K3656" s="56" t="s">
        <v>2313</v>
      </c>
      <c r="L3656" s="146" t="s">
        <v>874</v>
      </c>
      <c r="M3656" s="263"/>
      <c r="N3656" s="264">
        <v>43552</v>
      </c>
      <c r="O3656" s="264" t="s">
        <v>3881</v>
      </c>
      <c r="P3656" s="264">
        <v>43830</v>
      </c>
      <c r="Q3656" s="263" t="s">
        <v>3656</v>
      </c>
      <c r="R3656" s="263" t="s">
        <v>3724</v>
      </c>
    </row>
    <row r="3657" spans="1:18" s="34" customFormat="1" ht="60" hidden="1" customHeight="1" outlineLevel="2" x14ac:dyDescent="0.25">
      <c r="A3657" s="203">
        <v>849</v>
      </c>
      <c r="B3657" s="213" t="s">
        <v>3848</v>
      </c>
      <c r="C3657" s="73" t="s">
        <v>30</v>
      </c>
      <c r="D3657" s="208">
        <v>2</v>
      </c>
      <c r="E3657" s="110" t="s">
        <v>2294</v>
      </c>
      <c r="F3657" s="147"/>
      <c r="G3657" s="147">
        <v>265666</v>
      </c>
      <c r="H3657" s="147"/>
      <c r="I3657" s="148"/>
      <c r="J3657" s="207" t="s">
        <v>838</v>
      </c>
      <c r="K3657" s="56" t="s">
        <v>2313</v>
      </c>
      <c r="L3657" s="146" t="s">
        <v>874</v>
      </c>
      <c r="M3657" s="263"/>
      <c r="N3657" s="264">
        <v>43552</v>
      </c>
      <c r="O3657" s="264" t="s">
        <v>3881</v>
      </c>
      <c r="P3657" s="264">
        <v>43830</v>
      </c>
      <c r="Q3657" s="263" t="s">
        <v>3656</v>
      </c>
      <c r="R3657" s="263" t="s">
        <v>3724</v>
      </c>
    </row>
    <row r="3658" spans="1:18" s="34" customFormat="1" ht="60" hidden="1" customHeight="1" outlineLevel="2" x14ac:dyDescent="0.25">
      <c r="A3658" s="203">
        <v>850</v>
      </c>
      <c r="B3658" s="213" t="s">
        <v>3849</v>
      </c>
      <c r="C3658" s="73" t="s">
        <v>30</v>
      </c>
      <c r="D3658" s="208"/>
      <c r="E3658" s="110" t="s">
        <v>4237</v>
      </c>
      <c r="F3658" s="147"/>
      <c r="G3658" s="215"/>
      <c r="H3658" s="215"/>
      <c r="I3658" s="148"/>
      <c r="J3658" s="207" t="s">
        <v>838</v>
      </c>
      <c r="K3658" s="56" t="s">
        <v>2313</v>
      </c>
      <c r="L3658" s="146" t="s">
        <v>874</v>
      </c>
      <c r="M3658" s="263"/>
      <c r="N3658" s="264">
        <v>43552</v>
      </c>
      <c r="O3658" s="264" t="s">
        <v>3881</v>
      </c>
      <c r="P3658" s="264">
        <v>43830</v>
      </c>
      <c r="Q3658" s="263" t="s">
        <v>3656</v>
      </c>
      <c r="R3658" s="263" t="s">
        <v>3724</v>
      </c>
    </row>
    <row r="3659" spans="1:18" s="34" customFormat="1" ht="60" hidden="1" customHeight="1" outlineLevel="2" x14ac:dyDescent="0.25">
      <c r="A3659" s="203">
        <v>851</v>
      </c>
      <c r="B3659" s="213" t="s">
        <v>3850</v>
      </c>
      <c r="C3659" s="73" t="s">
        <v>30</v>
      </c>
      <c r="D3659" s="208"/>
      <c r="E3659" s="110" t="s">
        <v>4237</v>
      </c>
      <c r="F3659" s="147"/>
      <c r="G3659" s="215"/>
      <c r="H3659" s="215"/>
      <c r="I3659" s="148"/>
      <c r="J3659" s="207" t="s">
        <v>838</v>
      </c>
      <c r="K3659" s="56" t="s">
        <v>2313</v>
      </c>
      <c r="L3659" s="146" t="s">
        <v>874</v>
      </c>
      <c r="M3659" s="263"/>
      <c r="N3659" s="264">
        <v>43552</v>
      </c>
      <c r="O3659" s="264" t="s">
        <v>3881</v>
      </c>
      <c r="P3659" s="264">
        <v>43830</v>
      </c>
      <c r="Q3659" s="263" t="s">
        <v>3656</v>
      </c>
      <c r="R3659" s="263" t="s">
        <v>3724</v>
      </c>
    </row>
    <row r="3660" spans="1:18" s="34" customFormat="1" ht="60" hidden="1" customHeight="1" outlineLevel="2" x14ac:dyDescent="0.25">
      <c r="A3660" s="203">
        <v>852</v>
      </c>
      <c r="B3660" s="213" t="s">
        <v>3851</v>
      </c>
      <c r="C3660" s="73" t="s">
        <v>30</v>
      </c>
      <c r="D3660" s="208"/>
      <c r="E3660" s="110" t="s">
        <v>4237</v>
      </c>
      <c r="F3660" s="147"/>
      <c r="G3660" s="215"/>
      <c r="H3660" s="215"/>
      <c r="I3660" s="148"/>
      <c r="J3660" s="207" t="s">
        <v>838</v>
      </c>
      <c r="K3660" s="56" t="s">
        <v>2313</v>
      </c>
      <c r="L3660" s="146" t="s">
        <v>874</v>
      </c>
      <c r="M3660" s="263"/>
      <c r="N3660" s="264">
        <v>43552</v>
      </c>
      <c r="O3660" s="264" t="s">
        <v>3881</v>
      </c>
      <c r="P3660" s="264">
        <v>43830</v>
      </c>
      <c r="Q3660" s="263" t="s">
        <v>3656</v>
      </c>
      <c r="R3660" s="263" t="s">
        <v>3724</v>
      </c>
    </row>
    <row r="3661" spans="1:18" s="34" customFormat="1" ht="60" hidden="1" customHeight="1" outlineLevel="2" x14ac:dyDescent="0.25">
      <c r="A3661" s="203">
        <v>853</v>
      </c>
      <c r="B3661" s="213" t="s">
        <v>3852</v>
      </c>
      <c r="C3661" s="73" t="s">
        <v>30</v>
      </c>
      <c r="D3661" s="208"/>
      <c r="E3661" s="110" t="s">
        <v>4237</v>
      </c>
      <c r="F3661" s="147"/>
      <c r="G3661" s="215"/>
      <c r="H3661" s="215"/>
      <c r="I3661" s="148"/>
      <c r="J3661" s="207" t="s">
        <v>838</v>
      </c>
      <c r="K3661" s="56" t="s">
        <v>2313</v>
      </c>
      <c r="L3661" s="146" t="s">
        <v>874</v>
      </c>
      <c r="M3661" s="263"/>
      <c r="N3661" s="264">
        <v>43552</v>
      </c>
      <c r="O3661" s="264" t="s">
        <v>3881</v>
      </c>
      <c r="P3661" s="264">
        <v>43830</v>
      </c>
      <c r="Q3661" s="263" t="s">
        <v>3656</v>
      </c>
      <c r="R3661" s="263" t="s">
        <v>3724</v>
      </c>
    </row>
    <row r="3662" spans="1:18" s="34" customFormat="1" ht="60" hidden="1" customHeight="1" outlineLevel="2" x14ac:dyDescent="0.25">
      <c r="A3662" s="203">
        <v>854</v>
      </c>
      <c r="B3662" s="213" t="s">
        <v>3853</v>
      </c>
      <c r="C3662" s="73" t="s">
        <v>30</v>
      </c>
      <c r="D3662" s="208"/>
      <c r="E3662" s="110" t="s">
        <v>4237</v>
      </c>
      <c r="F3662" s="147"/>
      <c r="G3662" s="215"/>
      <c r="H3662" s="215"/>
      <c r="I3662" s="148"/>
      <c r="J3662" s="207" t="s">
        <v>838</v>
      </c>
      <c r="K3662" s="56" t="s">
        <v>2313</v>
      </c>
      <c r="L3662" s="146" t="s">
        <v>874</v>
      </c>
      <c r="M3662" s="263"/>
      <c r="N3662" s="264">
        <v>43552</v>
      </c>
      <c r="O3662" s="264" t="s">
        <v>3881</v>
      </c>
      <c r="P3662" s="264">
        <v>43830</v>
      </c>
      <c r="Q3662" s="263" t="s">
        <v>3656</v>
      </c>
      <c r="R3662" s="263" t="s">
        <v>3724</v>
      </c>
    </row>
    <row r="3663" spans="1:18" s="34" customFormat="1" ht="60" hidden="1" customHeight="1" outlineLevel="2" x14ac:dyDescent="0.25">
      <c r="A3663" s="203">
        <v>855</v>
      </c>
      <c r="B3663" s="213" t="s">
        <v>3854</v>
      </c>
      <c r="C3663" s="73" t="s">
        <v>30</v>
      </c>
      <c r="D3663" s="208"/>
      <c r="E3663" s="110" t="s">
        <v>4237</v>
      </c>
      <c r="F3663" s="147"/>
      <c r="G3663" s="215"/>
      <c r="H3663" s="215"/>
      <c r="I3663" s="148"/>
      <c r="J3663" s="207" t="s">
        <v>838</v>
      </c>
      <c r="K3663" s="56" t="s">
        <v>2313</v>
      </c>
      <c r="L3663" s="146" t="s">
        <v>874</v>
      </c>
      <c r="M3663" s="263"/>
      <c r="N3663" s="264">
        <v>43552</v>
      </c>
      <c r="O3663" s="264" t="s">
        <v>3881</v>
      </c>
      <c r="P3663" s="264">
        <v>43830</v>
      </c>
      <c r="Q3663" s="263" t="s">
        <v>3656</v>
      </c>
      <c r="R3663" s="263" t="s">
        <v>3724</v>
      </c>
    </row>
    <row r="3664" spans="1:18" s="34" customFormat="1" ht="60" hidden="1" customHeight="1" outlineLevel="2" x14ac:dyDescent="0.25">
      <c r="A3664" s="203">
        <v>856</v>
      </c>
      <c r="B3664" s="213" t="s">
        <v>3855</v>
      </c>
      <c r="C3664" s="73" t="s">
        <v>30</v>
      </c>
      <c r="D3664" s="208"/>
      <c r="E3664" s="110" t="s">
        <v>4237</v>
      </c>
      <c r="F3664" s="147"/>
      <c r="G3664" s="215"/>
      <c r="H3664" s="215"/>
      <c r="I3664" s="148"/>
      <c r="J3664" s="207" t="s">
        <v>838</v>
      </c>
      <c r="K3664" s="56" t="s">
        <v>2313</v>
      </c>
      <c r="L3664" s="146" t="s">
        <v>874</v>
      </c>
      <c r="M3664" s="263"/>
      <c r="N3664" s="264">
        <v>43552</v>
      </c>
      <c r="O3664" s="264" t="s">
        <v>3881</v>
      </c>
      <c r="P3664" s="264">
        <v>43830</v>
      </c>
      <c r="Q3664" s="263" t="s">
        <v>3656</v>
      </c>
      <c r="R3664" s="263" t="s">
        <v>3724</v>
      </c>
    </row>
    <row r="3665" spans="1:18" s="34" customFormat="1" ht="60" hidden="1" customHeight="1" outlineLevel="2" x14ac:dyDescent="0.25">
      <c r="A3665" s="203">
        <v>857</v>
      </c>
      <c r="B3665" s="213" t="s">
        <v>3856</v>
      </c>
      <c r="C3665" s="73" t="s">
        <v>30</v>
      </c>
      <c r="D3665" s="208"/>
      <c r="E3665" s="110" t="s">
        <v>4237</v>
      </c>
      <c r="F3665" s="147"/>
      <c r="G3665" s="215"/>
      <c r="H3665" s="215"/>
      <c r="I3665" s="148"/>
      <c r="J3665" s="207" t="s">
        <v>838</v>
      </c>
      <c r="K3665" s="56" t="s">
        <v>2313</v>
      </c>
      <c r="L3665" s="146" t="s">
        <v>874</v>
      </c>
      <c r="M3665" s="263"/>
      <c r="N3665" s="264">
        <v>43552</v>
      </c>
      <c r="O3665" s="264" t="s">
        <v>3881</v>
      </c>
      <c r="P3665" s="264">
        <v>43830</v>
      </c>
      <c r="Q3665" s="263" t="s">
        <v>3656</v>
      </c>
      <c r="R3665" s="263" t="s">
        <v>3724</v>
      </c>
    </row>
    <row r="3666" spans="1:18" s="34" customFormat="1" ht="60" hidden="1" customHeight="1" outlineLevel="2" x14ac:dyDescent="0.25">
      <c r="A3666" s="203">
        <v>858</v>
      </c>
      <c r="B3666" s="213" t="s">
        <v>3857</v>
      </c>
      <c r="C3666" s="73" t="s">
        <v>30</v>
      </c>
      <c r="D3666" s="208"/>
      <c r="E3666" s="110" t="s">
        <v>4237</v>
      </c>
      <c r="F3666" s="147"/>
      <c r="G3666" s="215"/>
      <c r="H3666" s="215"/>
      <c r="I3666" s="148"/>
      <c r="J3666" s="207" t="s">
        <v>838</v>
      </c>
      <c r="K3666" s="56" t="s">
        <v>2313</v>
      </c>
      <c r="L3666" s="146" t="s">
        <v>874</v>
      </c>
      <c r="M3666" s="263"/>
      <c r="N3666" s="264">
        <v>43552</v>
      </c>
      <c r="O3666" s="264" t="s">
        <v>3881</v>
      </c>
      <c r="P3666" s="264">
        <v>43830</v>
      </c>
      <c r="Q3666" s="263" t="s">
        <v>3656</v>
      </c>
      <c r="R3666" s="263" t="s">
        <v>3724</v>
      </c>
    </row>
    <row r="3667" spans="1:18" s="34" customFormat="1" ht="60" hidden="1" customHeight="1" outlineLevel="2" x14ac:dyDescent="0.25">
      <c r="A3667" s="203">
        <v>859</v>
      </c>
      <c r="B3667" s="213" t="s">
        <v>3858</v>
      </c>
      <c r="C3667" s="73" t="s">
        <v>30</v>
      </c>
      <c r="D3667" s="208"/>
      <c r="E3667" s="110" t="s">
        <v>4237</v>
      </c>
      <c r="F3667" s="147"/>
      <c r="G3667" s="215"/>
      <c r="H3667" s="215"/>
      <c r="I3667" s="148"/>
      <c r="J3667" s="207" t="s">
        <v>838</v>
      </c>
      <c r="K3667" s="56" t="s">
        <v>2313</v>
      </c>
      <c r="L3667" s="146" t="s">
        <v>874</v>
      </c>
      <c r="M3667" s="263"/>
      <c r="N3667" s="264">
        <v>43552</v>
      </c>
      <c r="O3667" s="264" t="s">
        <v>3881</v>
      </c>
      <c r="P3667" s="264">
        <v>43830</v>
      </c>
      <c r="Q3667" s="263" t="s">
        <v>3656</v>
      </c>
      <c r="R3667" s="263" t="s">
        <v>3724</v>
      </c>
    </row>
    <row r="3668" spans="1:18" s="34" customFormat="1" ht="60" hidden="1" customHeight="1" outlineLevel="2" x14ac:dyDescent="0.25">
      <c r="A3668" s="203">
        <v>860</v>
      </c>
      <c r="B3668" s="213" t="s">
        <v>3859</v>
      </c>
      <c r="C3668" s="73" t="s">
        <v>30</v>
      </c>
      <c r="D3668" s="208"/>
      <c r="E3668" s="110" t="s">
        <v>4237</v>
      </c>
      <c r="F3668" s="147"/>
      <c r="G3668" s="215"/>
      <c r="H3668" s="215"/>
      <c r="I3668" s="148"/>
      <c r="J3668" s="207" t="s">
        <v>838</v>
      </c>
      <c r="K3668" s="56" t="s">
        <v>2313</v>
      </c>
      <c r="L3668" s="146" t="s">
        <v>874</v>
      </c>
      <c r="M3668" s="263"/>
      <c r="N3668" s="264">
        <v>43552</v>
      </c>
      <c r="O3668" s="264" t="s">
        <v>3881</v>
      </c>
      <c r="P3668" s="264">
        <v>43830</v>
      </c>
      <c r="Q3668" s="263" t="s">
        <v>3656</v>
      </c>
      <c r="R3668" s="263" t="s">
        <v>3724</v>
      </c>
    </row>
    <row r="3669" spans="1:18" s="34" customFormat="1" ht="60" hidden="1" customHeight="1" outlineLevel="2" x14ac:dyDescent="0.25">
      <c r="A3669" s="203">
        <v>861</v>
      </c>
      <c r="B3669" s="213" t="s">
        <v>3860</v>
      </c>
      <c r="C3669" s="73" t="s">
        <v>30</v>
      </c>
      <c r="D3669" s="208"/>
      <c r="E3669" s="110" t="s">
        <v>4237</v>
      </c>
      <c r="F3669" s="147"/>
      <c r="G3669" s="215"/>
      <c r="H3669" s="215"/>
      <c r="I3669" s="148"/>
      <c r="J3669" s="207" t="s">
        <v>838</v>
      </c>
      <c r="K3669" s="56" t="s">
        <v>2313</v>
      </c>
      <c r="L3669" s="146" t="s">
        <v>874</v>
      </c>
      <c r="M3669" s="263"/>
      <c r="N3669" s="264">
        <v>43552</v>
      </c>
      <c r="O3669" s="264" t="s">
        <v>3881</v>
      </c>
      <c r="P3669" s="264">
        <v>43830</v>
      </c>
      <c r="Q3669" s="263" t="s">
        <v>3656</v>
      </c>
      <c r="R3669" s="263" t="s">
        <v>3724</v>
      </c>
    </row>
    <row r="3670" spans="1:18" s="34" customFormat="1" ht="60" hidden="1" customHeight="1" outlineLevel="2" x14ac:dyDescent="0.25">
      <c r="A3670" s="203">
        <v>862</v>
      </c>
      <c r="B3670" s="213" t="s">
        <v>3861</v>
      </c>
      <c r="C3670" s="73" t="s">
        <v>30</v>
      </c>
      <c r="D3670" s="208">
        <v>1</v>
      </c>
      <c r="E3670" s="110" t="s">
        <v>724</v>
      </c>
      <c r="F3670" s="147"/>
      <c r="G3670" s="147">
        <v>26730</v>
      </c>
      <c r="H3670" s="147"/>
      <c r="I3670" s="148"/>
      <c r="J3670" s="207" t="s">
        <v>838</v>
      </c>
      <c r="K3670" s="56" t="s">
        <v>2313</v>
      </c>
      <c r="L3670" s="146" t="s">
        <v>874</v>
      </c>
      <c r="M3670" s="263"/>
      <c r="N3670" s="264">
        <v>43552</v>
      </c>
      <c r="O3670" s="264" t="s">
        <v>3881</v>
      </c>
      <c r="P3670" s="264">
        <v>43830</v>
      </c>
      <c r="Q3670" s="263" t="s">
        <v>3656</v>
      </c>
      <c r="R3670" s="263" t="s">
        <v>3724</v>
      </c>
    </row>
    <row r="3671" spans="1:18" s="34" customFormat="1" ht="60" hidden="1" customHeight="1" outlineLevel="2" x14ac:dyDescent="0.25">
      <c r="A3671" s="203">
        <v>863</v>
      </c>
      <c r="B3671" s="213" t="s">
        <v>3862</v>
      </c>
      <c r="C3671" s="73" t="s">
        <v>30</v>
      </c>
      <c r="D3671" s="208">
        <v>1</v>
      </c>
      <c r="E3671" s="110" t="s">
        <v>724</v>
      </c>
      <c r="F3671" s="147"/>
      <c r="G3671" s="147">
        <v>29236</v>
      </c>
      <c r="H3671" s="147"/>
      <c r="I3671" s="148"/>
      <c r="J3671" s="207" t="s">
        <v>838</v>
      </c>
      <c r="K3671" s="56" t="s">
        <v>2313</v>
      </c>
      <c r="L3671" s="146" t="s">
        <v>874</v>
      </c>
      <c r="M3671" s="263"/>
      <c r="N3671" s="264">
        <v>43552</v>
      </c>
      <c r="O3671" s="264" t="s">
        <v>3881</v>
      </c>
      <c r="P3671" s="264">
        <v>43830</v>
      </c>
      <c r="Q3671" s="263" t="s">
        <v>3656</v>
      </c>
      <c r="R3671" s="263" t="s">
        <v>3724</v>
      </c>
    </row>
    <row r="3672" spans="1:18" s="34" customFormat="1" ht="60" hidden="1" customHeight="1" outlineLevel="2" x14ac:dyDescent="0.25">
      <c r="A3672" s="203">
        <v>864</v>
      </c>
      <c r="B3672" s="213" t="s">
        <v>3863</v>
      </c>
      <c r="C3672" s="73" t="s">
        <v>30</v>
      </c>
      <c r="D3672" s="208"/>
      <c r="E3672" s="110" t="s">
        <v>724</v>
      </c>
      <c r="F3672" s="147"/>
      <c r="G3672" s="215"/>
      <c r="H3672" s="215"/>
      <c r="I3672" s="148"/>
      <c r="J3672" s="207" t="s">
        <v>838</v>
      </c>
      <c r="K3672" s="56" t="s">
        <v>2313</v>
      </c>
      <c r="L3672" s="146" t="s">
        <v>874</v>
      </c>
      <c r="M3672" s="263"/>
      <c r="N3672" s="264">
        <v>43552</v>
      </c>
      <c r="O3672" s="264" t="s">
        <v>3881</v>
      </c>
      <c r="P3672" s="264">
        <v>43830</v>
      </c>
      <c r="Q3672" s="263" t="s">
        <v>3656</v>
      </c>
      <c r="R3672" s="263" t="s">
        <v>3724</v>
      </c>
    </row>
    <row r="3673" spans="1:18" s="34" customFormat="1" ht="60" hidden="1" customHeight="1" outlineLevel="2" x14ac:dyDescent="0.25">
      <c r="A3673" s="203">
        <v>865</v>
      </c>
      <c r="B3673" s="213" t="s">
        <v>3864</v>
      </c>
      <c r="C3673" s="73" t="s">
        <v>30</v>
      </c>
      <c r="D3673" s="208"/>
      <c r="E3673" s="110" t="s">
        <v>724</v>
      </c>
      <c r="F3673" s="147"/>
      <c r="G3673" s="215"/>
      <c r="H3673" s="215"/>
      <c r="I3673" s="148"/>
      <c r="J3673" s="207" t="s">
        <v>838</v>
      </c>
      <c r="K3673" s="56" t="s">
        <v>2313</v>
      </c>
      <c r="L3673" s="146" t="s">
        <v>874</v>
      </c>
      <c r="M3673" s="263"/>
      <c r="N3673" s="264">
        <v>43552</v>
      </c>
      <c r="O3673" s="264" t="s">
        <v>3881</v>
      </c>
      <c r="P3673" s="264">
        <v>43830</v>
      </c>
      <c r="Q3673" s="263" t="s">
        <v>3656</v>
      </c>
      <c r="R3673" s="263" t="s">
        <v>3724</v>
      </c>
    </row>
    <row r="3674" spans="1:18" s="34" customFormat="1" ht="60" hidden="1" customHeight="1" outlineLevel="2" x14ac:dyDescent="0.25">
      <c r="A3674" s="203">
        <v>866</v>
      </c>
      <c r="B3674" s="213" t="s">
        <v>3865</v>
      </c>
      <c r="C3674" s="73" t="s">
        <v>30</v>
      </c>
      <c r="D3674" s="208"/>
      <c r="E3674" s="110" t="s">
        <v>724</v>
      </c>
      <c r="F3674" s="147"/>
      <c r="G3674" s="215"/>
      <c r="H3674" s="215"/>
      <c r="I3674" s="148"/>
      <c r="J3674" s="207" t="s">
        <v>838</v>
      </c>
      <c r="K3674" s="56" t="s">
        <v>2313</v>
      </c>
      <c r="L3674" s="146" t="s">
        <v>874</v>
      </c>
      <c r="M3674" s="263"/>
      <c r="N3674" s="264">
        <v>43552</v>
      </c>
      <c r="O3674" s="264" t="s">
        <v>3881</v>
      </c>
      <c r="P3674" s="264">
        <v>43830</v>
      </c>
      <c r="Q3674" s="263" t="s">
        <v>3656</v>
      </c>
      <c r="R3674" s="263" t="s">
        <v>3724</v>
      </c>
    </row>
    <row r="3675" spans="1:18" s="34" customFormat="1" ht="60" hidden="1" customHeight="1" outlineLevel="2" x14ac:dyDescent="0.25">
      <c r="A3675" s="203">
        <v>867</v>
      </c>
      <c r="B3675" s="213" t="s">
        <v>3866</v>
      </c>
      <c r="C3675" s="73" t="s">
        <v>30</v>
      </c>
      <c r="D3675" s="208">
        <v>1</v>
      </c>
      <c r="E3675" s="53" t="s">
        <v>2295</v>
      </c>
      <c r="F3675" s="147"/>
      <c r="G3675" s="147">
        <v>45948</v>
      </c>
      <c r="H3675" s="147"/>
      <c r="I3675" s="148"/>
      <c r="J3675" s="207" t="s">
        <v>838</v>
      </c>
      <c r="K3675" s="56" t="s">
        <v>2313</v>
      </c>
      <c r="L3675" s="146" t="s">
        <v>874</v>
      </c>
      <c r="M3675" s="263"/>
      <c r="N3675" s="264">
        <v>43552</v>
      </c>
      <c r="O3675" s="264" t="s">
        <v>3881</v>
      </c>
      <c r="P3675" s="264">
        <v>43830</v>
      </c>
      <c r="Q3675" s="263" t="s">
        <v>3656</v>
      </c>
      <c r="R3675" s="263" t="s">
        <v>3724</v>
      </c>
    </row>
    <row r="3676" spans="1:18" s="34" customFormat="1" ht="60" hidden="1" customHeight="1" outlineLevel="2" x14ac:dyDescent="0.25">
      <c r="A3676" s="203">
        <v>868</v>
      </c>
      <c r="B3676" s="213" t="s">
        <v>3867</v>
      </c>
      <c r="C3676" s="73" t="s">
        <v>30</v>
      </c>
      <c r="D3676" s="208">
        <v>1</v>
      </c>
      <c r="E3676" s="110" t="s">
        <v>4234</v>
      </c>
      <c r="F3676" s="147"/>
      <c r="G3676" s="147">
        <v>48455</v>
      </c>
      <c r="H3676" s="147"/>
      <c r="I3676" s="148"/>
      <c r="J3676" s="207" t="s">
        <v>838</v>
      </c>
      <c r="K3676" s="56" t="s">
        <v>2313</v>
      </c>
      <c r="L3676" s="146" t="s">
        <v>874</v>
      </c>
      <c r="M3676" s="263"/>
      <c r="N3676" s="264">
        <v>43552</v>
      </c>
      <c r="O3676" s="264" t="s">
        <v>3881</v>
      </c>
      <c r="P3676" s="264">
        <v>43830</v>
      </c>
      <c r="Q3676" s="263" t="s">
        <v>3656</v>
      </c>
      <c r="R3676" s="263" t="s">
        <v>3724</v>
      </c>
    </row>
    <row r="3677" spans="1:18" s="34" customFormat="1" ht="75.75" hidden="1" customHeight="1" outlineLevel="2" x14ac:dyDescent="0.25">
      <c r="A3677" s="203">
        <v>869</v>
      </c>
      <c r="B3677" s="213" t="s">
        <v>3868</v>
      </c>
      <c r="C3677" s="73" t="s">
        <v>30</v>
      </c>
      <c r="D3677" s="208">
        <v>1</v>
      </c>
      <c r="E3677" s="110" t="s">
        <v>4234</v>
      </c>
      <c r="F3677" s="147"/>
      <c r="G3677" s="147">
        <v>136270</v>
      </c>
      <c r="H3677" s="147"/>
      <c r="I3677" s="148"/>
      <c r="J3677" s="207" t="s">
        <v>838</v>
      </c>
      <c r="K3677" s="56" t="s">
        <v>2313</v>
      </c>
      <c r="L3677" s="146" t="s">
        <v>874</v>
      </c>
      <c r="M3677" s="263"/>
      <c r="N3677" s="264">
        <v>43552</v>
      </c>
      <c r="O3677" s="264" t="s">
        <v>3881</v>
      </c>
      <c r="P3677" s="264">
        <v>43830</v>
      </c>
      <c r="Q3677" s="263" t="s">
        <v>3656</v>
      </c>
      <c r="R3677" s="263" t="s">
        <v>3724</v>
      </c>
    </row>
    <row r="3678" spans="1:18" s="34" customFormat="1" ht="75.75" hidden="1" customHeight="1" outlineLevel="2" x14ac:dyDescent="0.25">
      <c r="A3678" s="203">
        <v>870</v>
      </c>
      <c r="B3678" s="213" t="s">
        <v>3869</v>
      </c>
      <c r="C3678" s="73" t="s">
        <v>30</v>
      </c>
      <c r="D3678" s="208">
        <v>1</v>
      </c>
      <c r="E3678" s="110" t="s">
        <v>4234</v>
      </c>
      <c r="F3678" s="147"/>
      <c r="G3678" s="147">
        <v>136270</v>
      </c>
      <c r="H3678" s="147"/>
      <c r="I3678" s="148"/>
      <c r="J3678" s="207" t="s">
        <v>838</v>
      </c>
      <c r="K3678" s="56" t="s">
        <v>2313</v>
      </c>
      <c r="L3678" s="146" t="s">
        <v>874</v>
      </c>
      <c r="M3678" s="263"/>
      <c r="N3678" s="264">
        <v>43552</v>
      </c>
      <c r="O3678" s="264" t="s">
        <v>3881</v>
      </c>
      <c r="P3678" s="264">
        <v>43830</v>
      </c>
      <c r="Q3678" s="263" t="s">
        <v>3656</v>
      </c>
      <c r="R3678" s="263" t="s">
        <v>3724</v>
      </c>
    </row>
    <row r="3679" spans="1:18" s="34" customFormat="1" ht="75.75" hidden="1" customHeight="1" outlineLevel="2" x14ac:dyDescent="0.25">
      <c r="A3679" s="203">
        <v>871</v>
      </c>
      <c r="B3679" s="213" t="s">
        <v>3870</v>
      </c>
      <c r="C3679" s="73" t="s">
        <v>30</v>
      </c>
      <c r="D3679" s="208">
        <v>1</v>
      </c>
      <c r="E3679" s="110" t="s">
        <v>4234</v>
      </c>
      <c r="F3679" s="147"/>
      <c r="G3679" s="147">
        <v>136270</v>
      </c>
      <c r="H3679" s="147"/>
      <c r="I3679" s="148"/>
      <c r="J3679" s="207" t="s">
        <v>838</v>
      </c>
      <c r="K3679" s="56" t="s">
        <v>2313</v>
      </c>
      <c r="L3679" s="146" t="s">
        <v>874</v>
      </c>
      <c r="M3679" s="263"/>
      <c r="N3679" s="264">
        <v>43552</v>
      </c>
      <c r="O3679" s="264" t="s">
        <v>3881</v>
      </c>
      <c r="P3679" s="264">
        <v>43830</v>
      </c>
      <c r="Q3679" s="263" t="s">
        <v>3656</v>
      </c>
      <c r="R3679" s="263" t="s">
        <v>3724</v>
      </c>
    </row>
    <row r="3680" spans="1:18" s="34" customFormat="1" ht="75.75" hidden="1" customHeight="1" outlineLevel="2" x14ac:dyDescent="0.25">
      <c r="A3680" s="203">
        <v>872</v>
      </c>
      <c r="B3680" s="213" t="s">
        <v>3871</v>
      </c>
      <c r="C3680" s="73" t="s">
        <v>30</v>
      </c>
      <c r="D3680" s="208">
        <v>1</v>
      </c>
      <c r="E3680" s="110" t="s">
        <v>4234</v>
      </c>
      <c r="F3680" s="147"/>
      <c r="G3680" s="147">
        <v>136270</v>
      </c>
      <c r="H3680" s="147"/>
      <c r="I3680" s="148"/>
      <c r="J3680" s="207" t="s">
        <v>838</v>
      </c>
      <c r="K3680" s="56" t="s">
        <v>2313</v>
      </c>
      <c r="L3680" s="146" t="s">
        <v>874</v>
      </c>
      <c r="M3680" s="263"/>
      <c r="N3680" s="264">
        <v>43552</v>
      </c>
      <c r="O3680" s="264" t="s">
        <v>3881</v>
      </c>
      <c r="P3680" s="264">
        <v>43830</v>
      </c>
      <c r="Q3680" s="263" t="s">
        <v>3656</v>
      </c>
      <c r="R3680" s="263" t="s">
        <v>3724</v>
      </c>
    </row>
    <row r="3681" spans="1:18" s="34" customFormat="1" ht="60" hidden="1" customHeight="1" outlineLevel="2" x14ac:dyDescent="0.25">
      <c r="A3681" s="203">
        <v>873</v>
      </c>
      <c r="B3681" s="213" t="s">
        <v>3872</v>
      </c>
      <c r="C3681" s="73" t="s">
        <v>30</v>
      </c>
      <c r="D3681" s="208">
        <v>13</v>
      </c>
      <c r="E3681" s="53" t="s">
        <v>2295</v>
      </c>
      <c r="F3681" s="147"/>
      <c r="G3681" s="147">
        <f>200517+668390</f>
        <v>868907</v>
      </c>
      <c r="H3681" s="147"/>
      <c r="I3681" s="148"/>
      <c r="J3681" s="207" t="s">
        <v>838</v>
      </c>
      <c r="K3681" s="56" t="s">
        <v>2313</v>
      </c>
      <c r="L3681" s="146" t="s">
        <v>874</v>
      </c>
      <c r="M3681" s="263"/>
      <c r="N3681" s="264">
        <v>43552</v>
      </c>
      <c r="O3681" s="264" t="s">
        <v>3881</v>
      </c>
      <c r="P3681" s="264">
        <v>43830</v>
      </c>
      <c r="Q3681" s="263" t="s">
        <v>3656</v>
      </c>
      <c r="R3681" s="263" t="s">
        <v>3724</v>
      </c>
    </row>
    <row r="3682" spans="1:18" s="34" customFormat="1" ht="60" hidden="1" customHeight="1" outlineLevel="2" x14ac:dyDescent="0.25">
      <c r="A3682" s="203">
        <v>874</v>
      </c>
      <c r="B3682" s="213" t="s">
        <v>3873</v>
      </c>
      <c r="C3682" s="73" t="s">
        <v>30</v>
      </c>
      <c r="D3682" s="208">
        <v>8</v>
      </c>
      <c r="E3682" s="53" t="s">
        <v>2295</v>
      </c>
      <c r="F3682" s="147"/>
      <c r="G3682" s="147">
        <f>200517+334195</f>
        <v>534712</v>
      </c>
      <c r="H3682" s="147"/>
      <c r="I3682" s="148"/>
      <c r="J3682" s="207" t="s">
        <v>838</v>
      </c>
      <c r="K3682" s="56" t="s">
        <v>2313</v>
      </c>
      <c r="L3682" s="146" t="s">
        <v>874</v>
      </c>
      <c r="M3682" s="263"/>
      <c r="N3682" s="264">
        <v>43552</v>
      </c>
      <c r="O3682" s="264" t="s">
        <v>3881</v>
      </c>
      <c r="P3682" s="264">
        <v>43830</v>
      </c>
      <c r="Q3682" s="263" t="s">
        <v>3656</v>
      </c>
      <c r="R3682" s="263" t="s">
        <v>3724</v>
      </c>
    </row>
    <row r="3683" spans="1:18" s="34" customFormat="1" ht="60" hidden="1" customHeight="1" outlineLevel="2" x14ac:dyDescent="0.25">
      <c r="A3683" s="203">
        <v>875</v>
      </c>
      <c r="B3683" s="213" t="s">
        <v>3874</v>
      </c>
      <c r="C3683" s="73" t="s">
        <v>30</v>
      </c>
      <c r="D3683" s="208"/>
      <c r="E3683" s="110" t="s">
        <v>4237</v>
      </c>
      <c r="F3683" s="147"/>
      <c r="G3683" s="215"/>
      <c r="H3683" s="215"/>
      <c r="I3683" s="148"/>
      <c r="J3683" s="207" t="s">
        <v>838</v>
      </c>
      <c r="K3683" s="56" t="s">
        <v>2313</v>
      </c>
      <c r="L3683" s="146" t="s">
        <v>874</v>
      </c>
      <c r="M3683" s="263"/>
      <c r="N3683" s="264">
        <v>43552</v>
      </c>
      <c r="O3683" s="264" t="s">
        <v>3881</v>
      </c>
      <c r="P3683" s="264">
        <v>43830</v>
      </c>
      <c r="Q3683" s="263" t="s">
        <v>3656</v>
      </c>
      <c r="R3683" s="263" t="s">
        <v>3724</v>
      </c>
    </row>
    <row r="3684" spans="1:18" s="34" customFormat="1" ht="120.75" hidden="1" customHeight="1" outlineLevel="2" x14ac:dyDescent="0.25">
      <c r="A3684" s="203">
        <v>876</v>
      </c>
      <c r="B3684" s="213" t="s">
        <v>3875</v>
      </c>
      <c r="C3684" s="73" t="s">
        <v>30</v>
      </c>
      <c r="D3684" s="208"/>
      <c r="E3684" s="110" t="s">
        <v>4237</v>
      </c>
      <c r="F3684" s="147"/>
      <c r="G3684" s="215"/>
      <c r="H3684" s="215"/>
      <c r="I3684" s="148"/>
      <c r="J3684" s="207" t="s">
        <v>838</v>
      </c>
      <c r="K3684" s="56" t="s">
        <v>2313</v>
      </c>
      <c r="L3684" s="146" t="s">
        <v>874</v>
      </c>
      <c r="M3684" s="263"/>
      <c r="N3684" s="264">
        <v>43552</v>
      </c>
      <c r="O3684" s="264" t="s">
        <v>3881</v>
      </c>
      <c r="P3684" s="264">
        <v>43830</v>
      </c>
      <c r="Q3684" s="263" t="s">
        <v>3656</v>
      </c>
      <c r="R3684" s="263" t="s">
        <v>3724</v>
      </c>
    </row>
    <row r="3685" spans="1:18" s="34" customFormat="1" ht="75.75" hidden="1" customHeight="1" outlineLevel="2" x14ac:dyDescent="0.25">
      <c r="A3685" s="203">
        <v>877</v>
      </c>
      <c r="B3685" s="213" t="s">
        <v>3876</v>
      </c>
      <c r="C3685" s="73" t="s">
        <v>30</v>
      </c>
      <c r="D3685" s="208"/>
      <c r="E3685" s="110" t="s">
        <v>4237</v>
      </c>
      <c r="F3685" s="147"/>
      <c r="G3685" s="215"/>
      <c r="H3685" s="215"/>
      <c r="I3685" s="148"/>
      <c r="J3685" s="207" t="s">
        <v>838</v>
      </c>
      <c r="K3685" s="56" t="s">
        <v>2313</v>
      </c>
      <c r="L3685" s="146" t="s">
        <v>874</v>
      </c>
      <c r="M3685" s="263"/>
      <c r="N3685" s="264">
        <v>43552</v>
      </c>
      <c r="O3685" s="264" t="s">
        <v>3881</v>
      </c>
      <c r="P3685" s="264">
        <v>43830</v>
      </c>
      <c r="Q3685" s="263" t="s">
        <v>3656</v>
      </c>
      <c r="R3685" s="263" t="s">
        <v>3724</v>
      </c>
    </row>
    <row r="3686" spans="1:18" s="34" customFormat="1" ht="75.75" hidden="1" customHeight="1" outlineLevel="2" x14ac:dyDescent="0.25">
      <c r="A3686" s="203">
        <v>878</v>
      </c>
      <c r="B3686" s="213" t="s">
        <v>3877</v>
      </c>
      <c r="C3686" s="73" t="s">
        <v>30</v>
      </c>
      <c r="D3686" s="208"/>
      <c r="E3686" s="110" t="s">
        <v>4237</v>
      </c>
      <c r="F3686" s="147"/>
      <c r="G3686" s="215"/>
      <c r="H3686" s="215"/>
      <c r="I3686" s="148"/>
      <c r="J3686" s="207" t="s">
        <v>838</v>
      </c>
      <c r="K3686" s="56" t="s">
        <v>2313</v>
      </c>
      <c r="L3686" s="146" t="s">
        <v>874</v>
      </c>
      <c r="M3686" s="263"/>
      <c r="N3686" s="264">
        <v>43552</v>
      </c>
      <c r="O3686" s="264" t="s">
        <v>3881</v>
      </c>
      <c r="P3686" s="264">
        <v>43830</v>
      </c>
      <c r="Q3686" s="263" t="s">
        <v>3656</v>
      </c>
      <c r="R3686" s="263" t="s">
        <v>3724</v>
      </c>
    </row>
    <row r="3687" spans="1:18" s="34" customFormat="1" ht="75.75" hidden="1" customHeight="1" outlineLevel="2" x14ac:dyDescent="0.25">
      <c r="A3687" s="203">
        <v>879</v>
      </c>
      <c r="B3687" s="213" t="s">
        <v>3878</v>
      </c>
      <c r="C3687" s="73" t="s">
        <v>30</v>
      </c>
      <c r="D3687" s="208"/>
      <c r="E3687" s="110" t="s">
        <v>4237</v>
      </c>
      <c r="F3687" s="147"/>
      <c r="G3687" s="215"/>
      <c r="H3687" s="215"/>
      <c r="I3687" s="148"/>
      <c r="J3687" s="207" t="s">
        <v>838</v>
      </c>
      <c r="K3687" s="56" t="s">
        <v>2313</v>
      </c>
      <c r="L3687" s="146" t="s">
        <v>874</v>
      </c>
      <c r="M3687" s="263"/>
      <c r="N3687" s="264">
        <v>43552</v>
      </c>
      <c r="O3687" s="264" t="s">
        <v>3881</v>
      </c>
      <c r="P3687" s="264">
        <v>43830</v>
      </c>
      <c r="Q3687" s="263" t="s">
        <v>3656</v>
      </c>
      <c r="R3687" s="263" t="s">
        <v>3724</v>
      </c>
    </row>
    <row r="3688" spans="1:18" s="34" customFormat="1" ht="75.75" hidden="1" customHeight="1" outlineLevel="2" x14ac:dyDescent="0.25">
      <c r="A3688" s="203">
        <v>880</v>
      </c>
      <c r="B3688" s="213" t="s">
        <v>3879</v>
      </c>
      <c r="C3688" s="73" t="s">
        <v>30</v>
      </c>
      <c r="D3688" s="208"/>
      <c r="E3688" s="110" t="s">
        <v>4237</v>
      </c>
      <c r="F3688" s="147"/>
      <c r="G3688" s="215"/>
      <c r="H3688" s="215"/>
      <c r="I3688" s="148"/>
      <c r="J3688" s="207" t="s">
        <v>838</v>
      </c>
      <c r="K3688" s="56" t="s">
        <v>2313</v>
      </c>
      <c r="L3688" s="146" t="s">
        <v>874</v>
      </c>
      <c r="M3688" s="263"/>
      <c r="N3688" s="264">
        <v>43552</v>
      </c>
      <c r="O3688" s="264" t="s">
        <v>3881</v>
      </c>
      <c r="P3688" s="264">
        <v>43830</v>
      </c>
      <c r="Q3688" s="263" t="s">
        <v>3656</v>
      </c>
      <c r="R3688" s="263" t="s">
        <v>3724</v>
      </c>
    </row>
    <row r="3689" spans="1:18" s="34" customFormat="1" ht="60" hidden="1" customHeight="1" outlineLevel="2" x14ac:dyDescent="0.25">
      <c r="A3689" s="203">
        <v>881</v>
      </c>
      <c r="B3689" s="213" t="s">
        <v>3880</v>
      </c>
      <c r="C3689" s="73" t="s">
        <v>30</v>
      </c>
      <c r="D3689" s="208">
        <v>9</v>
      </c>
      <c r="E3689" s="53" t="s">
        <v>2295</v>
      </c>
      <c r="F3689" s="147"/>
      <c r="G3689" s="147">
        <f>133678+467873</f>
        <v>601551</v>
      </c>
      <c r="H3689" s="147"/>
      <c r="I3689" s="148"/>
      <c r="J3689" s="207" t="s">
        <v>838</v>
      </c>
      <c r="K3689" s="56" t="s">
        <v>2313</v>
      </c>
      <c r="L3689" s="146" t="s">
        <v>874</v>
      </c>
      <c r="M3689" s="263"/>
      <c r="N3689" s="264">
        <v>43552</v>
      </c>
      <c r="O3689" s="264" t="s">
        <v>3881</v>
      </c>
      <c r="P3689" s="264">
        <v>43830</v>
      </c>
      <c r="Q3689" s="263" t="s">
        <v>3656</v>
      </c>
      <c r="R3689" s="263" t="s">
        <v>3724</v>
      </c>
    </row>
    <row r="3690" spans="1:18" s="34" customFormat="1" ht="60" hidden="1" customHeight="1" outlineLevel="2" x14ac:dyDescent="0.25">
      <c r="A3690" s="203">
        <v>882</v>
      </c>
      <c r="B3690" s="213" t="s">
        <v>137</v>
      </c>
      <c r="C3690" s="73" t="s">
        <v>30</v>
      </c>
      <c r="D3690" s="208">
        <v>159</v>
      </c>
      <c r="E3690" s="53" t="s">
        <v>2295</v>
      </c>
      <c r="F3690" s="147"/>
      <c r="G3690" s="147">
        <f>5180000+3056200</f>
        <v>8236200</v>
      </c>
      <c r="H3690" s="147"/>
      <c r="I3690" s="148"/>
      <c r="J3690" s="207" t="s">
        <v>838</v>
      </c>
      <c r="K3690" s="56" t="s">
        <v>2313</v>
      </c>
      <c r="L3690" s="146" t="s">
        <v>874</v>
      </c>
      <c r="M3690" s="263"/>
      <c r="N3690" s="264">
        <v>43552</v>
      </c>
      <c r="O3690" s="264" t="s">
        <v>3881</v>
      </c>
      <c r="P3690" s="264">
        <v>43830</v>
      </c>
      <c r="Q3690" s="263" t="s">
        <v>3656</v>
      </c>
      <c r="R3690" s="263" t="s">
        <v>3724</v>
      </c>
    </row>
    <row r="3691" spans="1:18" s="34" customFormat="1" ht="60" hidden="1" customHeight="1" outlineLevel="2" x14ac:dyDescent="0.25">
      <c r="A3691" s="217">
        <v>883</v>
      </c>
      <c r="B3691" s="218" t="s">
        <v>2127</v>
      </c>
      <c r="C3691" s="50" t="s">
        <v>30</v>
      </c>
      <c r="D3691" s="208">
        <v>6</v>
      </c>
      <c r="E3691" s="110" t="s">
        <v>4234</v>
      </c>
      <c r="F3691" s="147"/>
      <c r="G3691" s="147">
        <v>265614</v>
      </c>
      <c r="H3691" s="147"/>
      <c r="I3691" s="148"/>
      <c r="J3691" s="207" t="s">
        <v>838</v>
      </c>
      <c r="K3691" s="56" t="s">
        <v>2313</v>
      </c>
      <c r="L3691" s="146" t="s">
        <v>874</v>
      </c>
      <c r="M3691" s="263"/>
      <c r="N3691" s="264">
        <v>43552</v>
      </c>
      <c r="O3691" s="264" t="s">
        <v>3881</v>
      </c>
      <c r="P3691" s="264">
        <v>43830</v>
      </c>
      <c r="Q3691" s="263" t="s">
        <v>3656</v>
      </c>
      <c r="R3691" s="263" t="s">
        <v>3724</v>
      </c>
    </row>
    <row r="3692" spans="1:18" s="34" customFormat="1" ht="60" hidden="1" customHeight="1" outlineLevel="2" x14ac:dyDescent="0.25">
      <c r="A3692" s="219">
        <v>884</v>
      </c>
      <c r="B3692" s="220" t="s">
        <v>188</v>
      </c>
      <c r="C3692" s="50" t="s">
        <v>30</v>
      </c>
      <c r="D3692" s="208">
        <v>300</v>
      </c>
      <c r="E3692" s="53" t="s">
        <v>2295</v>
      </c>
      <c r="F3692" s="147"/>
      <c r="G3692" s="147">
        <v>90000</v>
      </c>
      <c r="H3692" s="147"/>
      <c r="I3692" s="148"/>
      <c r="J3692" s="207" t="s">
        <v>838</v>
      </c>
      <c r="K3692" s="56" t="s">
        <v>1285</v>
      </c>
      <c r="L3692" s="146" t="s">
        <v>849</v>
      </c>
      <c r="M3692" s="263"/>
      <c r="N3692" s="264">
        <v>43544</v>
      </c>
      <c r="O3692" s="264" t="s">
        <v>3894</v>
      </c>
      <c r="P3692" s="264">
        <v>43830</v>
      </c>
      <c r="Q3692" s="263" t="s">
        <v>3680</v>
      </c>
      <c r="R3692" s="263"/>
    </row>
    <row r="3693" spans="1:18" s="34" customFormat="1" ht="60" hidden="1" customHeight="1" outlineLevel="2" x14ac:dyDescent="0.25">
      <c r="A3693" s="219">
        <v>885</v>
      </c>
      <c r="B3693" s="221" t="s">
        <v>3922</v>
      </c>
      <c r="C3693" s="50" t="s">
        <v>30</v>
      </c>
      <c r="D3693" s="208">
        <v>60</v>
      </c>
      <c r="E3693" s="53" t="s">
        <v>2295</v>
      </c>
      <c r="F3693" s="147"/>
      <c r="G3693" s="147">
        <v>1749568.2</v>
      </c>
      <c r="H3693" s="147"/>
      <c r="I3693" s="148"/>
      <c r="J3693" s="207" t="s">
        <v>838</v>
      </c>
      <c r="K3693" s="146" t="s">
        <v>915</v>
      </c>
      <c r="L3693" s="146" t="s">
        <v>840</v>
      </c>
      <c r="M3693" s="263"/>
      <c r="N3693" s="264">
        <v>43580</v>
      </c>
      <c r="O3693" s="264" t="s">
        <v>3949</v>
      </c>
      <c r="P3693" s="264">
        <v>43830</v>
      </c>
      <c r="Q3693" s="263" t="s">
        <v>3672</v>
      </c>
      <c r="R3693" s="263"/>
    </row>
    <row r="3694" spans="1:18" s="34" customFormat="1" ht="60" hidden="1" customHeight="1" outlineLevel="2" x14ac:dyDescent="0.25">
      <c r="A3694" s="219">
        <v>886</v>
      </c>
      <c r="B3694" s="221" t="s">
        <v>3956</v>
      </c>
      <c r="C3694" s="50" t="s">
        <v>30</v>
      </c>
      <c r="D3694" s="208">
        <v>5000</v>
      </c>
      <c r="E3694" s="53" t="s">
        <v>4241</v>
      </c>
      <c r="F3694" s="147"/>
      <c r="G3694" s="147">
        <v>245000</v>
      </c>
      <c r="H3694" s="147"/>
      <c r="I3694" s="148"/>
      <c r="J3694" s="207" t="s">
        <v>838</v>
      </c>
      <c r="K3694" s="56" t="s">
        <v>3958</v>
      </c>
      <c r="L3694" s="146" t="s">
        <v>840</v>
      </c>
      <c r="M3694" s="263"/>
      <c r="N3694" s="264">
        <v>43580</v>
      </c>
      <c r="O3694" s="264" t="s">
        <v>3957</v>
      </c>
      <c r="P3694" s="264">
        <v>43830</v>
      </c>
      <c r="Q3694" s="263" t="s">
        <v>3672</v>
      </c>
      <c r="R3694" s="263"/>
    </row>
    <row r="3695" spans="1:18" s="34" customFormat="1" ht="60" hidden="1" customHeight="1" outlineLevel="2" x14ac:dyDescent="0.25">
      <c r="A3695" s="219">
        <v>887</v>
      </c>
      <c r="B3695" s="221" t="s">
        <v>3959</v>
      </c>
      <c r="C3695" s="50" t="s">
        <v>30</v>
      </c>
      <c r="D3695" s="208">
        <v>5500</v>
      </c>
      <c r="E3695" s="110" t="s">
        <v>724</v>
      </c>
      <c r="F3695" s="147"/>
      <c r="G3695" s="147">
        <v>3162500</v>
      </c>
      <c r="H3695" s="147"/>
      <c r="I3695" s="148"/>
      <c r="J3695" s="207" t="s">
        <v>838</v>
      </c>
      <c r="K3695" s="56" t="s">
        <v>2298</v>
      </c>
      <c r="L3695" s="146" t="s">
        <v>840</v>
      </c>
      <c r="M3695" s="263"/>
      <c r="N3695" s="264">
        <v>43580</v>
      </c>
      <c r="O3695" s="264" t="s">
        <v>3960</v>
      </c>
      <c r="P3695" s="264">
        <v>43830</v>
      </c>
      <c r="Q3695" s="263" t="s">
        <v>3672</v>
      </c>
      <c r="R3695" s="263"/>
    </row>
    <row r="3696" spans="1:18" s="34" customFormat="1" ht="60.75" hidden="1" customHeight="1" outlineLevel="2" x14ac:dyDescent="0.25">
      <c r="A3696" s="219">
        <v>888</v>
      </c>
      <c r="B3696" s="221" t="s">
        <v>3965</v>
      </c>
      <c r="C3696" s="50" t="s">
        <v>3967</v>
      </c>
      <c r="D3696" s="208">
        <v>3</v>
      </c>
      <c r="E3696" s="110" t="s">
        <v>724</v>
      </c>
      <c r="F3696" s="147"/>
      <c r="G3696" s="147">
        <v>4422750</v>
      </c>
      <c r="H3696" s="147"/>
      <c r="I3696" s="148"/>
      <c r="J3696" s="207" t="s">
        <v>838</v>
      </c>
      <c r="K3696" s="56" t="s">
        <v>3968</v>
      </c>
      <c r="L3696" s="146" t="s">
        <v>840</v>
      </c>
      <c r="M3696" s="263"/>
      <c r="N3696" s="264">
        <v>43581</v>
      </c>
      <c r="O3696" s="264" t="s">
        <v>3969</v>
      </c>
      <c r="P3696" s="264">
        <v>43830</v>
      </c>
      <c r="Q3696" s="263" t="s">
        <v>3907</v>
      </c>
      <c r="R3696" s="263"/>
    </row>
    <row r="3697" spans="1:18" s="34" customFormat="1" ht="60" hidden="1" customHeight="1" outlineLevel="2" x14ac:dyDescent="0.25">
      <c r="A3697" s="219">
        <v>889</v>
      </c>
      <c r="B3697" s="221" t="s">
        <v>3966</v>
      </c>
      <c r="C3697" s="50" t="s">
        <v>3967</v>
      </c>
      <c r="D3697" s="208">
        <v>50</v>
      </c>
      <c r="E3697" s="110" t="s">
        <v>4237</v>
      </c>
      <c r="F3697" s="147"/>
      <c r="G3697" s="147">
        <v>2270000</v>
      </c>
      <c r="H3697" s="147"/>
      <c r="I3697" s="148"/>
      <c r="J3697" s="207" t="s">
        <v>838</v>
      </c>
      <c r="K3697" s="56" t="s">
        <v>3968</v>
      </c>
      <c r="L3697" s="146" t="s">
        <v>840</v>
      </c>
      <c r="M3697" s="263"/>
      <c r="N3697" s="264">
        <v>43581</v>
      </c>
      <c r="O3697" s="264" t="s">
        <v>3969</v>
      </c>
      <c r="P3697" s="264">
        <v>43830</v>
      </c>
      <c r="Q3697" s="263" t="s">
        <v>3907</v>
      </c>
      <c r="R3697" s="263"/>
    </row>
    <row r="3698" spans="1:18" s="34" customFormat="1" ht="60" hidden="1" customHeight="1" outlineLevel="2" x14ac:dyDescent="0.25">
      <c r="A3698" s="219">
        <v>890</v>
      </c>
      <c r="B3698" s="221" t="s">
        <v>3970</v>
      </c>
      <c r="C3698" s="50" t="s">
        <v>30</v>
      </c>
      <c r="D3698" s="208">
        <v>200</v>
      </c>
      <c r="E3698" s="110" t="s">
        <v>4234</v>
      </c>
      <c r="F3698" s="147"/>
      <c r="G3698" s="147">
        <v>850500</v>
      </c>
      <c r="H3698" s="147"/>
      <c r="I3698" s="148"/>
      <c r="J3698" s="207" t="s">
        <v>838</v>
      </c>
      <c r="K3698" s="56" t="s">
        <v>3971</v>
      </c>
      <c r="L3698" s="146" t="s">
        <v>840</v>
      </c>
      <c r="M3698" s="263"/>
      <c r="N3698" s="264">
        <v>43581</v>
      </c>
      <c r="O3698" s="264" t="s">
        <v>3972</v>
      </c>
      <c r="P3698" s="264">
        <v>43830</v>
      </c>
      <c r="Q3698" s="263" t="s">
        <v>3672</v>
      </c>
      <c r="R3698" s="263"/>
    </row>
    <row r="3699" spans="1:18" s="34" customFormat="1" ht="60" hidden="1" customHeight="1" outlineLevel="2" x14ac:dyDescent="0.25">
      <c r="A3699" s="219">
        <v>891</v>
      </c>
      <c r="B3699" s="222" t="s">
        <v>3994</v>
      </c>
      <c r="C3699" s="50" t="s">
        <v>30</v>
      </c>
      <c r="D3699" s="208">
        <v>1</v>
      </c>
      <c r="E3699" s="110" t="s">
        <v>724</v>
      </c>
      <c r="F3699" s="147">
        <v>3200</v>
      </c>
      <c r="G3699" s="147">
        <v>3200</v>
      </c>
      <c r="H3699" s="147">
        <f>F3699-G3699</f>
        <v>0</v>
      </c>
      <c r="I3699" s="148">
        <f>H3699/G3699</f>
        <v>0</v>
      </c>
      <c r="J3699" s="207" t="s">
        <v>838</v>
      </c>
      <c r="K3699" s="56" t="s">
        <v>3996</v>
      </c>
      <c r="L3699" s="146" t="s">
        <v>840</v>
      </c>
      <c r="M3699" s="263"/>
      <c r="N3699" s="264">
        <v>43605</v>
      </c>
      <c r="O3699" s="264" t="s">
        <v>3997</v>
      </c>
      <c r="P3699" s="264">
        <v>43830</v>
      </c>
      <c r="Q3699" s="263" t="s">
        <v>3907</v>
      </c>
      <c r="R3699" s="263"/>
    </row>
    <row r="3700" spans="1:18" s="34" customFormat="1" ht="60" hidden="1" customHeight="1" outlineLevel="2" x14ac:dyDescent="0.25">
      <c r="A3700" s="219">
        <v>892</v>
      </c>
      <c r="B3700" s="223" t="s">
        <v>3995</v>
      </c>
      <c r="C3700" s="50" t="s">
        <v>30</v>
      </c>
      <c r="D3700" s="208">
        <v>1</v>
      </c>
      <c r="E3700" s="110" t="s">
        <v>724</v>
      </c>
      <c r="F3700" s="147">
        <v>3300</v>
      </c>
      <c r="G3700" s="147">
        <v>3300</v>
      </c>
      <c r="H3700" s="147">
        <f>F3700-G3700</f>
        <v>0</v>
      </c>
      <c r="I3700" s="148">
        <f>H3700/G3700</f>
        <v>0</v>
      </c>
      <c r="J3700" s="207" t="s">
        <v>838</v>
      </c>
      <c r="K3700" s="56" t="s">
        <v>3996</v>
      </c>
      <c r="L3700" s="146" t="s">
        <v>840</v>
      </c>
      <c r="M3700" s="263"/>
      <c r="N3700" s="264">
        <v>43605</v>
      </c>
      <c r="O3700" s="264" t="s">
        <v>3997</v>
      </c>
      <c r="P3700" s="264">
        <v>43830</v>
      </c>
      <c r="Q3700" s="263" t="s">
        <v>3907</v>
      </c>
      <c r="R3700" s="263"/>
    </row>
    <row r="3701" spans="1:18" s="49" customFormat="1" ht="60" hidden="1" customHeight="1" outlineLevel="2" x14ac:dyDescent="0.25">
      <c r="A3701" s="219">
        <v>893</v>
      </c>
      <c r="B3701" s="224" t="s">
        <v>3999</v>
      </c>
      <c r="C3701" s="50" t="s">
        <v>30</v>
      </c>
      <c r="D3701" s="207">
        <v>7700</v>
      </c>
      <c r="E3701" s="110" t="s">
        <v>724</v>
      </c>
      <c r="F3701" s="215"/>
      <c r="G3701" s="215">
        <v>1409100</v>
      </c>
      <c r="H3701" s="215"/>
      <c r="I3701" s="216"/>
      <c r="J3701" s="207" t="s">
        <v>838</v>
      </c>
      <c r="K3701" s="56" t="s">
        <v>1622</v>
      </c>
      <c r="L3701" s="50" t="s">
        <v>840</v>
      </c>
      <c r="M3701" s="263"/>
      <c r="N3701" s="264">
        <v>43601</v>
      </c>
      <c r="O3701" s="264" t="s">
        <v>4000</v>
      </c>
      <c r="P3701" s="264">
        <v>43830</v>
      </c>
      <c r="Q3701" s="263" t="s">
        <v>3907</v>
      </c>
      <c r="R3701" s="263"/>
    </row>
    <row r="3702" spans="1:18" s="34" customFormat="1" ht="75" hidden="1" customHeight="1" outlineLevel="2" x14ac:dyDescent="0.25">
      <c r="A3702" s="219">
        <v>894</v>
      </c>
      <c r="B3702" s="128" t="s">
        <v>1539</v>
      </c>
      <c r="C3702" s="146" t="s">
        <v>30</v>
      </c>
      <c r="D3702" s="110">
        <v>40</v>
      </c>
      <c r="E3702" s="110" t="s">
        <v>724</v>
      </c>
      <c r="F3702" s="147">
        <v>700000</v>
      </c>
      <c r="G3702" s="147">
        <f>F3702</f>
        <v>700000</v>
      </c>
      <c r="H3702" s="147">
        <f t="shared" ref="H3702:H3710" si="187">F3702-G3702</f>
        <v>0</v>
      </c>
      <c r="I3702" s="123">
        <f t="shared" ref="I3702" si="188">H3702/G3702</f>
        <v>0</v>
      </c>
      <c r="J3702" s="207" t="s">
        <v>838</v>
      </c>
      <c r="K3702" s="106" t="s">
        <v>4035</v>
      </c>
      <c r="L3702" s="142" t="s">
        <v>840</v>
      </c>
      <c r="M3702" s="263"/>
      <c r="N3702" s="264">
        <v>43605</v>
      </c>
      <c r="O3702" s="264" t="s">
        <v>4036</v>
      </c>
      <c r="P3702" s="264">
        <v>43830</v>
      </c>
      <c r="Q3702" s="263" t="s">
        <v>3907</v>
      </c>
      <c r="R3702" s="263"/>
    </row>
    <row r="3703" spans="1:18" s="34" customFormat="1" ht="75" hidden="1" customHeight="1" outlineLevel="2" x14ac:dyDescent="0.25">
      <c r="A3703" s="219">
        <v>895</v>
      </c>
      <c r="B3703" s="128" t="s">
        <v>1539</v>
      </c>
      <c r="C3703" s="146" t="s">
        <v>30</v>
      </c>
      <c r="D3703" s="110">
        <v>30</v>
      </c>
      <c r="E3703" s="110" t="s">
        <v>724</v>
      </c>
      <c r="F3703" s="147">
        <v>525000</v>
      </c>
      <c r="G3703" s="147">
        <f>F3703</f>
        <v>525000</v>
      </c>
      <c r="H3703" s="147">
        <f t="shared" si="187"/>
        <v>0</v>
      </c>
      <c r="I3703" s="123">
        <f t="shared" ref="I3703" si="189">H3703/G3703</f>
        <v>0</v>
      </c>
      <c r="J3703" s="207" t="s">
        <v>838</v>
      </c>
      <c r="K3703" s="106" t="s">
        <v>4035</v>
      </c>
      <c r="L3703" s="142" t="s">
        <v>840</v>
      </c>
      <c r="M3703" s="263"/>
      <c r="N3703" s="264">
        <v>43605</v>
      </c>
      <c r="O3703" s="264" t="s">
        <v>4036</v>
      </c>
      <c r="P3703" s="264">
        <v>43830</v>
      </c>
      <c r="Q3703" s="263" t="s">
        <v>3907</v>
      </c>
      <c r="R3703" s="263"/>
    </row>
    <row r="3704" spans="1:18" s="34" customFormat="1" ht="60" hidden="1" customHeight="1" outlineLevel="2" x14ac:dyDescent="0.25">
      <c r="A3704" s="219">
        <v>896</v>
      </c>
      <c r="B3704" s="221" t="s">
        <v>4060</v>
      </c>
      <c r="C3704" s="50" t="s">
        <v>30</v>
      </c>
      <c r="D3704" s="208">
        <v>21</v>
      </c>
      <c r="E3704" s="110" t="s">
        <v>4234</v>
      </c>
      <c r="F3704" s="147">
        <v>613125.03</v>
      </c>
      <c r="G3704" s="147">
        <v>613125.03</v>
      </c>
      <c r="H3704" s="147">
        <f t="shared" si="187"/>
        <v>0</v>
      </c>
      <c r="I3704" s="123">
        <f t="shared" ref="I3704:I3705" si="190">H3704/G3704</f>
        <v>0</v>
      </c>
      <c r="J3704" s="207" t="s">
        <v>838</v>
      </c>
      <c r="K3704" s="56" t="s">
        <v>4061</v>
      </c>
      <c r="L3704" s="50" t="s">
        <v>849</v>
      </c>
      <c r="M3704" s="263"/>
      <c r="N3704" s="264">
        <v>43620</v>
      </c>
      <c r="O3704" s="264" t="s">
        <v>4062</v>
      </c>
      <c r="P3704" s="264" t="s">
        <v>3964</v>
      </c>
      <c r="Q3704" s="263" t="s">
        <v>3680</v>
      </c>
      <c r="R3704" s="263"/>
    </row>
    <row r="3705" spans="1:18" s="34" customFormat="1" ht="105.75" hidden="1" customHeight="1" outlineLevel="2" x14ac:dyDescent="0.25">
      <c r="A3705" s="219">
        <v>897</v>
      </c>
      <c r="B3705" s="221" t="s">
        <v>4261</v>
      </c>
      <c r="C3705" s="50" t="s">
        <v>30</v>
      </c>
      <c r="D3705" s="208">
        <v>550</v>
      </c>
      <c r="E3705" s="208" t="s">
        <v>114</v>
      </c>
      <c r="F3705" s="225">
        <v>1964285.71</v>
      </c>
      <c r="G3705" s="225">
        <v>1964285.71</v>
      </c>
      <c r="H3705" s="147">
        <f t="shared" si="187"/>
        <v>0</v>
      </c>
      <c r="I3705" s="123">
        <f t="shared" si="190"/>
        <v>0</v>
      </c>
      <c r="J3705" s="207" t="s">
        <v>838</v>
      </c>
      <c r="K3705" s="56" t="s">
        <v>2370</v>
      </c>
      <c r="L3705" s="50" t="s">
        <v>840</v>
      </c>
      <c r="M3705" s="263"/>
      <c r="N3705" s="264">
        <v>43557</v>
      </c>
      <c r="O3705" s="264" t="s">
        <v>4262</v>
      </c>
      <c r="P3705" s="264" t="s">
        <v>3964</v>
      </c>
      <c r="Q3705" s="263" t="s">
        <v>3907</v>
      </c>
      <c r="R3705" s="263"/>
    </row>
    <row r="3706" spans="1:18" s="34" customFormat="1" ht="165.75" hidden="1" customHeight="1" outlineLevel="2" x14ac:dyDescent="0.25">
      <c r="A3706" s="219">
        <v>898</v>
      </c>
      <c r="B3706" s="221" t="s">
        <v>2351</v>
      </c>
      <c r="C3706" s="50" t="s">
        <v>30</v>
      </c>
      <c r="D3706" s="208">
        <v>2300</v>
      </c>
      <c r="E3706" s="208" t="s">
        <v>114</v>
      </c>
      <c r="F3706" s="225">
        <v>4517857.1399999997</v>
      </c>
      <c r="G3706" s="225">
        <v>4517857.1399999997</v>
      </c>
      <c r="H3706" s="147">
        <f t="shared" si="187"/>
        <v>0</v>
      </c>
      <c r="I3706" s="123">
        <f t="shared" ref="I3706" si="191">H3706/G3706</f>
        <v>0</v>
      </c>
      <c r="J3706" s="207" t="s">
        <v>838</v>
      </c>
      <c r="K3706" s="56" t="s">
        <v>2370</v>
      </c>
      <c r="L3706" s="50" t="s">
        <v>840</v>
      </c>
      <c r="M3706" s="263"/>
      <c r="N3706" s="264">
        <v>43557</v>
      </c>
      <c r="O3706" s="264" t="s">
        <v>4262</v>
      </c>
      <c r="P3706" s="264" t="s">
        <v>3964</v>
      </c>
      <c r="Q3706" s="263" t="s">
        <v>3907</v>
      </c>
      <c r="R3706" s="263"/>
    </row>
    <row r="3707" spans="1:18" s="34" customFormat="1" ht="60" hidden="1" customHeight="1" outlineLevel="2" x14ac:dyDescent="0.25">
      <c r="A3707" s="219">
        <v>899</v>
      </c>
      <c r="B3707" s="221" t="s">
        <v>4295</v>
      </c>
      <c r="C3707" s="50" t="s">
        <v>711</v>
      </c>
      <c r="D3707" s="208">
        <v>1</v>
      </c>
      <c r="E3707" s="208" t="s">
        <v>4297</v>
      </c>
      <c r="F3707" s="147">
        <f>679800/1.12</f>
        <v>606964.28571428568</v>
      </c>
      <c r="G3707" s="215">
        <v>606964.28571428568</v>
      </c>
      <c r="H3707" s="215">
        <f t="shared" si="187"/>
        <v>0</v>
      </c>
      <c r="I3707" s="148">
        <f t="shared" ref="I3707:I3716" si="192">H3707/G3707</f>
        <v>0</v>
      </c>
      <c r="J3707" s="207" t="s">
        <v>838</v>
      </c>
      <c r="K3707" s="56" t="s">
        <v>4296</v>
      </c>
      <c r="L3707" s="50" t="s">
        <v>840</v>
      </c>
      <c r="M3707" s="263"/>
      <c r="N3707" s="264">
        <v>43463</v>
      </c>
      <c r="O3707" s="264" t="s">
        <v>4298</v>
      </c>
      <c r="P3707" s="264">
        <v>43830</v>
      </c>
      <c r="Q3707" s="263" t="s">
        <v>3744</v>
      </c>
      <c r="R3707" s="263"/>
    </row>
    <row r="3708" spans="1:18" s="34" customFormat="1" ht="60" hidden="1" customHeight="1" outlineLevel="2" x14ac:dyDescent="0.25">
      <c r="A3708" s="219">
        <v>900</v>
      </c>
      <c r="B3708" s="224" t="s">
        <v>4336</v>
      </c>
      <c r="C3708" s="50" t="s">
        <v>28</v>
      </c>
      <c r="D3708" s="208">
        <v>5</v>
      </c>
      <c r="E3708" s="208" t="s">
        <v>4339</v>
      </c>
      <c r="F3708" s="147">
        <v>987800</v>
      </c>
      <c r="G3708" s="215">
        <v>987800</v>
      </c>
      <c r="H3708" s="215">
        <f t="shared" si="187"/>
        <v>0</v>
      </c>
      <c r="I3708" s="148">
        <f t="shared" si="192"/>
        <v>0</v>
      </c>
      <c r="J3708" s="207" t="s">
        <v>838</v>
      </c>
      <c r="K3708" s="56" t="s">
        <v>4341</v>
      </c>
      <c r="L3708" s="50" t="s">
        <v>877</v>
      </c>
      <c r="M3708" s="263"/>
      <c r="N3708" s="264">
        <v>43559</v>
      </c>
      <c r="O3708" s="264" t="s">
        <v>4342</v>
      </c>
      <c r="P3708" s="264" t="s">
        <v>3964</v>
      </c>
      <c r="Q3708" s="263" t="s">
        <v>4343</v>
      </c>
      <c r="R3708" s="263"/>
    </row>
    <row r="3709" spans="1:18" s="34" customFormat="1" ht="60" hidden="1" customHeight="1" outlineLevel="2" x14ac:dyDescent="0.25">
      <c r="A3709" s="219">
        <v>901</v>
      </c>
      <c r="B3709" s="221" t="s">
        <v>4337</v>
      </c>
      <c r="C3709" s="50" t="s">
        <v>28</v>
      </c>
      <c r="D3709" s="208">
        <v>2000</v>
      </c>
      <c r="E3709" s="208" t="s">
        <v>4340</v>
      </c>
      <c r="F3709" s="147">
        <v>1500000</v>
      </c>
      <c r="G3709" s="215">
        <v>1500000</v>
      </c>
      <c r="H3709" s="215">
        <f t="shared" si="187"/>
        <v>0</v>
      </c>
      <c r="I3709" s="148">
        <f t="shared" si="192"/>
        <v>0</v>
      </c>
      <c r="J3709" s="207" t="s">
        <v>838</v>
      </c>
      <c r="K3709" s="56" t="s">
        <v>4341</v>
      </c>
      <c r="L3709" s="50" t="s">
        <v>877</v>
      </c>
      <c r="M3709" s="263"/>
      <c r="N3709" s="264">
        <v>43559</v>
      </c>
      <c r="O3709" s="264" t="s">
        <v>4342</v>
      </c>
      <c r="P3709" s="264" t="s">
        <v>3964</v>
      </c>
      <c r="Q3709" s="263" t="s">
        <v>4343</v>
      </c>
      <c r="R3709" s="263"/>
    </row>
    <row r="3710" spans="1:18" s="34" customFormat="1" ht="47.25" hidden="1" customHeight="1" outlineLevel="2" x14ac:dyDescent="0.25">
      <c r="A3710" s="219">
        <v>902</v>
      </c>
      <c r="B3710" s="226" t="s">
        <v>4338</v>
      </c>
      <c r="C3710" s="50" t="s">
        <v>28</v>
      </c>
      <c r="D3710" s="208">
        <v>1880</v>
      </c>
      <c r="E3710" s="208" t="s">
        <v>4340</v>
      </c>
      <c r="F3710" s="147">
        <v>1062200</v>
      </c>
      <c r="G3710" s="215">
        <v>1062200</v>
      </c>
      <c r="H3710" s="215">
        <f t="shared" si="187"/>
        <v>0</v>
      </c>
      <c r="I3710" s="148">
        <f t="shared" si="192"/>
        <v>0</v>
      </c>
      <c r="J3710" s="207" t="s">
        <v>838</v>
      </c>
      <c r="K3710" s="56" t="s">
        <v>4341</v>
      </c>
      <c r="L3710" s="50" t="s">
        <v>877</v>
      </c>
      <c r="M3710" s="263"/>
      <c r="N3710" s="264">
        <v>43559</v>
      </c>
      <c r="O3710" s="264" t="s">
        <v>4342</v>
      </c>
      <c r="P3710" s="264" t="s">
        <v>3964</v>
      </c>
      <c r="Q3710" s="263" t="s">
        <v>4343</v>
      </c>
      <c r="R3710" s="263"/>
    </row>
    <row r="3711" spans="1:18" s="34" customFormat="1" ht="54.75" hidden="1" customHeight="1" outlineLevel="2" x14ac:dyDescent="0.25">
      <c r="A3711" s="219">
        <v>903</v>
      </c>
      <c r="B3711" s="227" t="s">
        <v>4377</v>
      </c>
      <c r="C3711" s="228" t="s">
        <v>28</v>
      </c>
      <c r="D3711" s="208">
        <v>7</v>
      </c>
      <c r="E3711" s="208" t="s">
        <v>2518</v>
      </c>
      <c r="F3711" s="147">
        <v>118300</v>
      </c>
      <c r="G3711" s="215">
        <v>118300</v>
      </c>
      <c r="H3711" s="215">
        <f t="shared" ref="H3711:H3716" si="193">F3711-G3711</f>
        <v>0</v>
      </c>
      <c r="I3711" s="148">
        <f t="shared" si="192"/>
        <v>0</v>
      </c>
      <c r="J3711" s="207" t="s">
        <v>838</v>
      </c>
      <c r="K3711" s="56" t="s">
        <v>857</v>
      </c>
      <c r="L3711" s="50" t="s">
        <v>840</v>
      </c>
      <c r="M3711" s="263"/>
      <c r="N3711" s="264">
        <v>43623</v>
      </c>
      <c r="O3711" s="264" t="s">
        <v>4382</v>
      </c>
      <c r="P3711" s="264" t="s">
        <v>3964</v>
      </c>
      <c r="Q3711" s="263" t="s">
        <v>3672</v>
      </c>
      <c r="R3711" s="263"/>
    </row>
    <row r="3712" spans="1:18" s="34" customFormat="1" ht="63" hidden="1" customHeight="1" outlineLevel="2" x14ac:dyDescent="0.25">
      <c r="A3712" s="219">
        <v>904</v>
      </c>
      <c r="B3712" s="227" t="s">
        <v>4378</v>
      </c>
      <c r="C3712" s="228" t="s">
        <v>28</v>
      </c>
      <c r="D3712" s="208">
        <v>13</v>
      </c>
      <c r="E3712" s="208" t="s">
        <v>2518</v>
      </c>
      <c r="F3712" s="147">
        <v>557700</v>
      </c>
      <c r="G3712" s="215">
        <v>557700</v>
      </c>
      <c r="H3712" s="215">
        <f t="shared" si="193"/>
        <v>0</v>
      </c>
      <c r="I3712" s="148">
        <f t="shared" si="192"/>
        <v>0</v>
      </c>
      <c r="J3712" s="207" t="s">
        <v>838</v>
      </c>
      <c r="K3712" s="56" t="s">
        <v>857</v>
      </c>
      <c r="L3712" s="50" t="s">
        <v>840</v>
      </c>
      <c r="M3712" s="263"/>
      <c r="N3712" s="264">
        <v>43623</v>
      </c>
      <c r="O3712" s="264" t="s">
        <v>4382</v>
      </c>
      <c r="P3712" s="264" t="s">
        <v>3964</v>
      </c>
      <c r="Q3712" s="263" t="s">
        <v>3672</v>
      </c>
      <c r="R3712" s="263"/>
    </row>
    <row r="3713" spans="1:18" s="34" customFormat="1" ht="63" hidden="1" customHeight="1" outlineLevel="2" x14ac:dyDescent="0.25">
      <c r="A3713" s="219">
        <v>905</v>
      </c>
      <c r="B3713" s="227" t="s">
        <v>4379</v>
      </c>
      <c r="C3713" s="228" t="s">
        <v>28</v>
      </c>
      <c r="D3713" s="208">
        <v>3</v>
      </c>
      <c r="E3713" s="208" t="s">
        <v>2518</v>
      </c>
      <c r="F3713" s="147">
        <v>149700</v>
      </c>
      <c r="G3713" s="215">
        <v>149700</v>
      </c>
      <c r="H3713" s="215">
        <f t="shared" si="193"/>
        <v>0</v>
      </c>
      <c r="I3713" s="148">
        <f t="shared" si="192"/>
        <v>0</v>
      </c>
      <c r="J3713" s="207" t="s">
        <v>838</v>
      </c>
      <c r="K3713" s="56" t="s">
        <v>857</v>
      </c>
      <c r="L3713" s="50" t="s">
        <v>840</v>
      </c>
      <c r="M3713" s="263"/>
      <c r="N3713" s="264">
        <v>43623</v>
      </c>
      <c r="O3713" s="264" t="s">
        <v>4382</v>
      </c>
      <c r="P3713" s="264" t="s">
        <v>3964</v>
      </c>
      <c r="Q3713" s="263" t="s">
        <v>3672</v>
      </c>
      <c r="R3713" s="263"/>
    </row>
    <row r="3714" spans="1:18" s="34" customFormat="1" ht="63" hidden="1" customHeight="1" outlineLevel="2" x14ac:dyDescent="0.25">
      <c r="A3714" s="219">
        <v>906</v>
      </c>
      <c r="B3714" s="227" t="s">
        <v>4380</v>
      </c>
      <c r="C3714" s="228" t="s">
        <v>28</v>
      </c>
      <c r="D3714" s="208">
        <v>28</v>
      </c>
      <c r="E3714" s="208" t="s">
        <v>2518</v>
      </c>
      <c r="F3714" s="147">
        <v>361200</v>
      </c>
      <c r="G3714" s="215">
        <v>361200</v>
      </c>
      <c r="H3714" s="215">
        <f t="shared" si="193"/>
        <v>0</v>
      </c>
      <c r="I3714" s="148">
        <f t="shared" si="192"/>
        <v>0</v>
      </c>
      <c r="J3714" s="207" t="s">
        <v>838</v>
      </c>
      <c r="K3714" s="56" t="s">
        <v>857</v>
      </c>
      <c r="L3714" s="50" t="s">
        <v>840</v>
      </c>
      <c r="M3714" s="263"/>
      <c r="N3714" s="264">
        <v>43623</v>
      </c>
      <c r="O3714" s="264" t="s">
        <v>4382</v>
      </c>
      <c r="P3714" s="264" t="s">
        <v>3964</v>
      </c>
      <c r="Q3714" s="263" t="s">
        <v>3672</v>
      </c>
      <c r="R3714" s="263"/>
    </row>
    <row r="3715" spans="1:18" s="34" customFormat="1" ht="60" hidden="1" customHeight="1" outlineLevel="2" x14ac:dyDescent="0.25">
      <c r="A3715" s="219">
        <v>907</v>
      </c>
      <c r="B3715" s="227" t="s">
        <v>4381</v>
      </c>
      <c r="C3715" s="228" t="s">
        <v>28</v>
      </c>
      <c r="D3715" s="208">
        <v>40</v>
      </c>
      <c r="E3715" s="208" t="s">
        <v>2518</v>
      </c>
      <c r="F3715" s="147">
        <v>756000</v>
      </c>
      <c r="G3715" s="215">
        <v>756000</v>
      </c>
      <c r="H3715" s="215">
        <f t="shared" si="193"/>
        <v>0</v>
      </c>
      <c r="I3715" s="148">
        <f t="shared" si="192"/>
        <v>0</v>
      </c>
      <c r="J3715" s="207" t="s">
        <v>838</v>
      </c>
      <c r="K3715" s="56" t="s">
        <v>857</v>
      </c>
      <c r="L3715" s="50" t="s">
        <v>840</v>
      </c>
      <c r="M3715" s="263"/>
      <c r="N3715" s="264">
        <v>43623</v>
      </c>
      <c r="O3715" s="264" t="s">
        <v>4382</v>
      </c>
      <c r="P3715" s="264" t="s">
        <v>3964</v>
      </c>
      <c r="Q3715" s="263" t="s">
        <v>3672</v>
      </c>
      <c r="R3715" s="263"/>
    </row>
    <row r="3716" spans="1:18" s="34" customFormat="1" ht="60" hidden="1" customHeight="1" outlineLevel="2" x14ac:dyDescent="0.25">
      <c r="A3716" s="219">
        <v>908</v>
      </c>
      <c r="B3716" s="227" t="s">
        <v>4383</v>
      </c>
      <c r="C3716" s="228" t="s">
        <v>28</v>
      </c>
      <c r="D3716" s="208">
        <v>25</v>
      </c>
      <c r="E3716" s="208" t="s">
        <v>4340</v>
      </c>
      <c r="F3716" s="147">
        <v>6450</v>
      </c>
      <c r="G3716" s="215">
        <v>6450</v>
      </c>
      <c r="H3716" s="215">
        <f t="shared" si="193"/>
        <v>0</v>
      </c>
      <c r="I3716" s="148">
        <f t="shared" si="192"/>
        <v>0</v>
      </c>
      <c r="J3716" s="207" t="s">
        <v>838</v>
      </c>
      <c r="K3716" s="56" t="s">
        <v>4384</v>
      </c>
      <c r="L3716" s="50" t="s">
        <v>840</v>
      </c>
      <c r="M3716" s="263"/>
      <c r="N3716" s="264">
        <v>43626</v>
      </c>
      <c r="O3716" s="264" t="s">
        <v>4385</v>
      </c>
      <c r="P3716" s="264" t="s">
        <v>3964</v>
      </c>
      <c r="Q3716" s="263" t="s">
        <v>3907</v>
      </c>
      <c r="R3716" s="263"/>
    </row>
    <row r="3717" spans="1:18" s="34" customFormat="1" ht="60" hidden="1" customHeight="1" outlineLevel="2" x14ac:dyDescent="0.25">
      <c r="A3717" s="219">
        <v>909</v>
      </c>
      <c r="B3717" s="227" t="s">
        <v>4383</v>
      </c>
      <c r="C3717" s="228" t="s">
        <v>28</v>
      </c>
      <c r="D3717" s="208">
        <v>25</v>
      </c>
      <c r="E3717" s="208" t="s">
        <v>4340</v>
      </c>
      <c r="F3717" s="147">
        <v>6450</v>
      </c>
      <c r="G3717" s="215">
        <v>6450</v>
      </c>
      <c r="H3717" s="215">
        <f t="shared" ref="H3717:H3722" si="194">F3717-G3717</f>
        <v>0</v>
      </c>
      <c r="I3717" s="148">
        <f t="shared" ref="I3717:I3722" si="195">H3717/G3717</f>
        <v>0</v>
      </c>
      <c r="J3717" s="207" t="s">
        <v>838</v>
      </c>
      <c r="K3717" s="56" t="s">
        <v>4384</v>
      </c>
      <c r="L3717" s="50" t="s">
        <v>840</v>
      </c>
      <c r="M3717" s="263"/>
      <c r="N3717" s="264">
        <v>43626</v>
      </c>
      <c r="O3717" s="264" t="s">
        <v>4385</v>
      </c>
      <c r="P3717" s="264" t="s">
        <v>3964</v>
      </c>
      <c r="Q3717" s="263" t="s">
        <v>3907</v>
      </c>
      <c r="R3717" s="263"/>
    </row>
    <row r="3718" spans="1:18" s="34" customFormat="1" ht="60" hidden="1" customHeight="1" outlineLevel="2" x14ac:dyDescent="0.25">
      <c r="A3718" s="219">
        <v>910</v>
      </c>
      <c r="B3718" s="227" t="s">
        <v>4383</v>
      </c>
      <c r="C3718" s="228" t="s">
        <v>28</v>
      </c>
      <c r="D3718" s="208">
        <v>25</v>
      </c>
      <c r="E3718" s="208" t="s">
        <v>4340</v>
      </c>
      <c r="F3718" s="147">
        <v>6450</v>
      </c>
      <c r="G3718" s="215">
        <v>6450</v>
      </c>
      <c r="H3718" s="215">
        <f t="shared" si="194"/>
        <v>0</v>
      </c>
      <c r="I3718" s="148">
        <f t="shared" si="195"/>
        <v>0</v>
      </c>
      <c r="J3718" s="207" t="s">
        <v>838</v>
      </c>
      <c r="K3718" s="56" t="s">
        <v>4384</v>
      </c>
      <c r="L3718" s="50" t="s">
        <v>840</v>
      </c>
      <c r="M3718" s="263"/>
      <c r="N3718" s="264">
        <v>43626</v>
      </c>
      <c r="O3718" s="264" t="s">
        <v>4385</v>
      </c>
      <c r="P3718" s="264" t="s">
        <v>3964</v>
      </c>
      <c r="Q3718" s="263" t="s">
        <v>3907</v>
      </c>
      <c r="R3718" s="263"/>
    </row>
    <row r="3719" spans="1:18" s="34" customFormat="1" ht="60" hidden="1" customHeight="1" outlineLevel="2" x14ac:dyDescent="0.25">
      <c r="A3719" s="219">
        <v>911</v>
      </c>
      <c r="B3719" s="227" t="s">
        <v>4383</v>
      </c>
      <c r="C3719" s="228" t="s">
        <v>28</v>
      </c>
      <c r="D3719" s="208">
        <v>25</v>
      </c>
      <c r="E3719" s="208" t="s">
        <v>4340</v>
      </c>
      <c r="F3719" s="147">
        <v>6450</v>
      </c>
      <c r="G3719" s="215">
        <v>6450</v>
      </c>
      <c r="H3719" s="215">
        <f t="shared" si="194"/>
        <v>0</v>
      </c>
      <c r="I3719" s="148">
        <f t="shared" si="195"/>
        <v>0</v>
      </c>
      <c r="J3719" s="207" t="s">
        <v>838</v>
      </c>
      <c r="K3719" s="56" t="s">
        <v>4384</v>
      </c>
      <c r="L3719" s="50" t="s">
        <v>840</v>
      </c>
      <c r="M3719" s="263"/>
      <c r="N3719" s="264">
        <v>43626</v>
      </c>
      <c r="O3719" s="264" t="s">
        <v>4385</v>
      </c>
      <c r="P3719" s="264" t="s">
        <v>3964</v>
      </c>
      <c r="Q3719" s="263" t="s">
        <v>3907</v>
      </c>
      <c r="R3719" s="263"/>
    </row>
    <row r="3720" spans="1:18" s="34" customFormat="1" ht="60" hidden="1" customHeight="1" outlineLevel="2" x14ac:dyDescent="0.25">
      <c r="A3720" s="219">
        <v>912</v>
      </c>
      <c r="B3720" s="227" t="s">
        <v>4383</v>
      </c>
      <c r="C3720" s="228" t="s">
        <v>28</v>
      </c>
      <c r="D3720" s="208">
        <v>25</v>
      </c>
      <c r="E3720" s="208" t="s">
        <v>4340</v>
      </c>
      <c r="F3720" s="147">
        <v>6450</v>
      </c>
      <c r="G3720" s="215">
        <v>6450</v>
      </c>
      <c r="H3720" s="215">
        <f t="shared" si="194"/>
        <v>0</v>
      </c>
      <c r="I3720" s="148">
        <f t="shared" si="195"/>
        <v>0</v>
      </c>
      <c r="J3720" s="207" t="s">
        <v>838</v>
      </c>
      <c r="K3720" s="56" t="s">
        <v>4384</v>
      </c>
      <c r="L3720" s="50" t="s">
        <v>840</v>
      </c>
      <c r="M3720" s="263"/>
      <c r="N3720" s="264">
        <v>43626</v>
      </c>
      <c r="O3720" s="264" t="s">
        <v>4385</v>
      </c>
      <c r="P3720" s="264" t="s">
        <v>3964</v>
      </c>
      <c r="Q3720" s="263" t="s">
        <v>3907</v>
      </c>
      <c r="R3720" s="263"/>
    </row>
    <row r="3721" spans="1:18" s="34" customFormat="1" ht="60" hidden="1" customHeight="1" outlineLevel="2" x14ac:dyDescent="0.25">
      <c r="A3721" s="219">
        <v>913</v>
      </c>
      <c r="B3721" s="227" t="s">
        <v>4383</v>
      </c>
      <c r="C3721" s="228" t="s">
        <v>28</v>
      </c>
      <c r="D3721" s="208">
        <v>25</v>
      </c>
      <c r="E3721" s="208" t="s">
        <v>4340</v>
      </c>
      <c r="F3721" s="147">
        <v>6450</v>
      </c>
      <c r="G3721" s="215">
        <v>6450</v>
      </c>
      <c r="H3721" s="215">
        <f t="shared" si="194"/>
        <v>0</v>
      </c>
      <c r="I3721" s="148">
        <f t="shared" si="195"/>
        <v>0</v>
      </c>
      <c r="J3721" s="207" t="s">
        <v>838</v>
      </c>
      <c r="K3721" s="56" t="s">
        <v>4384</v>
      </c>
      <c r="L3721" s="50" t="s">
        <v>840</v>
      </c>
      <c r="M3721" s="263"/>
      <c r="N3721" s="264">
        <v>43626</v>
      </c>
      <c r="O3721" s="264" t="s">
        <v>4385</v>
      </c>
      <c r="P3721" s="264" t="s">
        <v>3964</v>
      </c>
      <c r="Q3721" s="263" t="s">
        <v>3907</v>
      </c>
      <c r="R3721" s="263"/>
    </row>
    <row r="3722" spans="1:18" s="34" customFormat="1" ht="60" hidden="1" customHeight="1" outlineLevel="2" x14ac:dyDescent="0.25">
      <c r="A3722" s="219">
        <v>914</v>
      </c>
      <c r="B3722" s="227" t="s">
        <v>4383</v>
      </c>
      <c r="C3722" s="228" t="s">
        <v>28</v>
      </c>
      <c r="D3722" s="208">
        <v>25</v>
      </c>
      <c r="E3722" s="208" t="s">
        <v>4340</v>
      </c>
      <c r="F3722" s="147">
        <v>6450</v>
      </c>
      <c r="G3722" s="215">
        <v>6450</v>
      </c>
      <c r="H3722" s="215">
        <f t="shared" si="194"/>
        <v>0</v>
      </c>
      <c r="I3722" s="148">
        <f t="shared" si="195"/>
        <v>0</v>
      </c>
      <c r="J3722" s="207" t="s">
        <v>838</v>
      </c>
      <c r="K3722" s="56" t="s">
        <v>4384</v>
      </c>
      <c r="L3722" s="50" t="s">
        <v>840</v>
      </c>
      <c r="M3722" s="263"/>
      <c r="N3722" s="264">
        <v>43626</v>
      </c>
      <c r="O3722" s="264" t="s">
        <v>4385</v>
      </c>
      <c r="P3722" s="264" t="s">
        <v>3964</v>
      </c>
      <c r="Q3722" s="263" t="s">
        <v>3907</v>
      </c>
      <c r="R3722" s="263"/>
    </row>
    <row r="3723" spans="1:18" s="34" customFormat="1" ht="63" hidden="1" customHeight="1" outlineLevel="2" x14ac:dyDescent="0.25">
      <c r="A3723" s="219">
        <v>915</v>
      </c>
      <c r="B3723" s="227" t="s">
        <v>4386</v>
      </c>
      <c r="C3723" s="228" t="s">
        <v>28</v>
      </c>
      <c r="D3723" s="208">
        <v>20</v>
      </c>
      <c r="E3723" s="208" t="s">
        <v>4340</v>
      </c>
      <c r="F3723" s="147">
        <v>320000</v>
      </c>
      <c r="G3723" s="215">
        <v>320000</v>
      </c>
      <c r="H3723" s="215">
        <f t="shared" ref="H3723" si="196">F3723-G3723</f>
        <v>0</v>
      </c>
      <c r="I3723" s="148">
        <f t="shared" ref="I3723" si="197">H3723/G3723</f>
        <v>0</v>
      </c>
      <c r="J3723" s="207" t="s">
        <v>838</v>
      </c>
      <c r="K3723" s="56" t="s">
        <v>4387</v>
      </c>
      <c r="L3723" s="50" t="s">
        <v>840</v>
      </c>
      <c r="M3723" s="263"/>
      <c r="N3723" s="264">
        <v>43629</v>
      </c>
      <c r="O3723" s="264" t="s">
        <v>4388</v>
      </c>
      <c r="P3723" s="264" t="s">
        <v>3964</v>
      </c>
      <c r="Q3723" s="263" t="s">
        <v>3672</v>
      </c>
      <c r="R3723" s="263"/>
    </row>
    <row r="3724" spans="1:18" s="34" customFormat="1" ht="78.75" hidden="1" customHeight="1" outlineLevel="2" x14ac:dyDescent="0.25">
      <c r="A3724" s="219">
        <v>916</v>
      </c>
      <c r="B3724" s="227" t="s">
        <v>4390</v>
      </c>
      <c r="C3724" s="228" t="s">
        <v>28</v>
      </c>
      <c r="D3724" s="208">
        <v>1</v>
      </c>
      <c r="E3724" s="208" t="s">
        <v>4340</v>
      </c>
      <c r="F3724" s="147">
        <f>592537.68/1.12</f>
        <v>529051.5</v>
      </c>
      <c r="G3724" s="147">
        <f>592537.68/1.12</f>
        <v>529051.5</v>
      </c>
      <c r="H3724" s="215">
        <f t="shared" ref="H3724" si="198">F3724-G3724</f>
        <v>0</v>
      </c>
      <c r="I3724" s="148">
        <f t="shared" ref="I3724" si="199">H3724/G3724</f>
        <v>0</v>
      </c>
      <c r="J3724" s="207" t="s">
        <v>838</v>
      </c>
      <c r="K3724" s="56" t="s">
        <v>4389</v>
      </c>
      <c r="L3724" s="50" t="s">
        <v>840</v>
      </c>
      <c r="M3724" s="263"/>
      <c r="N3724" s="264">
        <v>43634</v>
      </c>
      <c r="O3724" s="264" t="s">
        <v>4391</v>
      </c>
      <c r="P3724" s="264" t="s">
        <v>3964</v>
      </c>
      <c r="Q3724" s="263" t="s">
        <v>3672</v>
      </c>
      <c r="R3724" s="263"/>
    </row>
    <row r="3725" spans="1:18" s="34" customFormat="1" ht="60" hidden="1" customHeight="1" outlineLevel="2" x14ac:dyDescent="0.25">
      <c r="A3725" s="219">
        <v>917</v>
      </c>
      <c r="B3725" s="227" t="s">
        <v>4392</v>
      </c>
      <c r="C3725" s="228" t="s">
        <v>28</v>
      </c>
      <c r="D3725" s="208">
        <v>5</v>
      </c>
      <c r="E3725" s="208" t="s">
        <v>4340</v>
      </c>
      <c r="F3725" s="147" t="s">
        <v>4418</v>
      </c>
      <c r="G3725" s="147" t="s">
        <v>4418</v>
      </c>
      <c r="H3725" s="215">
        <v>0</v>
      </c>
      <c r="I3725" s="148">
        <v>0</v>
      </c>
      <c r="J3725" s="207" t="s">
        <v>838</v>
      </c>
      <c r="K3725" s="56" t="s">
        <v>4422</v>
      </c>
      <c r="L3725" s="50" t="s">
        <v>840</v>
      </c>
      <c r="M3725" s="263"/>
      <c r="N3725" s="264">
        <v>43634</v>
      </c>
      <c r="O3725" s="264" t="s">
        <v>4423</v>
      </c>
      <c r="P3725" s="264" t="s">
        <v>3964</v>
      </c>
      <c r="Q3725" s="263" t="s">
        <v>3672</v>
      </c>
      <c r="R3725" s="263"/>
    </row>
    <row r="3726" spans="1:18" s="34" customFormat="1" ht="60" hidden="1" customHeight="1" outlineLevel="2" x14ac:dyDescent="0.25">
      <c r="A3726" s="219">
        <v>918</v>
      </c>
      <c r="B3726" s="227" t="s">
        <v>4393</v>
      </c>
      <c r="C3726" s="228" t="s">
        <v>28</v>
      </c>
      <c r="D3726" s="208">
        <v>5</v>
      </c>
      <c r="E3726" s="208" t="s">
        <v>4340</v>
      </c>
      <c r="F3726" s="147" t="s">
        <v>4418</v>
      </c>
      <c r="G3726" s="147" t="s">
        <v>4418</v>
      </c>
      <c r="H3726" s="215">
        <v>0</v>
      </c>
      <c r="I3726" s="148">
        <v>0</v>
      </c>
      <c r="J3726" s="207" t="s">
        <v>838</v>
      </c>
      <c r="K3726" s="56" t="s">
        <v>4422</v>
      </c>
      <c r="L3726" s="50" t="s">
        <v>840</v>
      </c>
      <c r="M3726" s="263"/>
      <c r="N3726" s="264">
        <v>43634</v>
      </c>
      <c r="O3726" s="264" t="s">
        <v>4423</v>
      </c>
      <c r="P3726" s="264" t="s">
        <v>3964</v>
      </c>
      <c r="Q3726" s="263" t="s">
        <v>3672</v>
      </c>
      <c r="R3726" s="263"/>
    </row>
    <row r="3727" spans="1:18" s="34" customFormat="1" ht="60" hidden="1" customHeight="1" outlineLevel="2" x14ac:dyDescent="0.25">
      <c r="A3727" s="219">
        <v>919</v>
      </c>
      <c r="B3727" s="227" t="s">
        <v>4394</v>
      </c>
      <c r="C3727" s="228" t="s">
        <v>28</v>
      </c>
      <c r="D3727" s="208">
        <v>10</v>
      </c>
      <c r="E3727" s="208" t="s">
        <v>4340</v>
      </c>
      <c r="F3727" s="147" t="s">
        <v>4419</v>
      </c>
      <c r="G3727" s="147" t="s">
        <v>4419</v>
      </c>
      <c r="H3727" s="215">
        <v>0</v>
      </c>
      <c r="I3727" s="148">
        <v>0</v>
      </c>
      <c r="J3727" s="207" t="s">
        <v>838</v>
      </c>
      <c r="K3727" s="56" t="s">
        <v>4422</v>
      </c>
      <c r="L3727" s="50" t="s">
        <v>840</v>
      </c>
      <c r="M3727" s="263"/>
      <c r="N3727" s="264">
        <v>43634</v>
      </c>
      <c r="O3727" s="264" t="s">
        <v>4423</v>
      </c>
      <c r="P3727" s="264" t="s">
        <v>3964</v>
      </c>
      <c r="Q3727" s="263" t="s">
        <v>3672</v>
      </c>
      <c r="R3727" s="263"/>
    </row>
    <row r="3728" spans="1:18" s="34" customFormat="1" ht="60" hidden="1" customHeight="1" outlineLevel="2" x14ac:dyDescent="0.25">
      <c r="A3728" s="219">
        <v>920</v>
      </c>
      <c r="B3728" s="227" t="s">
        <v>4395</v>
      </c>
      <c r="C3728" s="228" t="s">
        <v>28</v>
      </c>
      <c r="D3728" s="208">
        <v>10</v>
      </c>
      <c r="E3728" s="208" t="s">
        <v>4340</v>
      </c>
      <c r="F3728" s="147" t="s">
        <v>4419</v>
      </c>
      <c r="G3728" s="147" t="s">
        <v>4419</v>
      </c>
      <c r="H3728" s="215">
        <v>0</v>
      </c>
      <c r="I3728" s="148">
        <v>0</v>
      </c>
      <c r="J3728" s="207" t="s">
        <v>838</v>
      </c>
      <c r="K3728" s="56" t="s">
        <v>4422</v>
      </c>
      <c r="L3728" s="50" t="s">
        <v>840</v>
      </c>
      <c r="M3728" s="263"/>
      <c r="N3728" s="264">
        <v>43634</v>
      </c>
      <c r="O3728" s="264" t="s">
        <v>4423</v>
      </c>
      <c r="P3728" s="264" t="s">
        <v>3964</v>
      </c>
      <c r="Q3728" s="263" t="s">
        <v>3672</v>
      </c>
      <c r="R3728" s="263"/>
    </row>
    <row r="3729" spans="1:18" s="34" customFormat="1" ht="60" hidden="1" customHeight="1" outlineLevel="2" x14ac:dyDescent="0.25">
      <c r="A3729" s="219">
        <v>921</v>
      </c>
      <c r="B3729" s="227" t="s">
        <v>4396</v>
      </c>
      <c r="C3729" s="228" t="s">
        <v>28</v>
      </c>
      <c r="D3729" s="208">
        <v>5</v>
      </c>
      <c r="E3729" s="208" t="s">
        <v>4340</v>
      </c>
      <c r="F3729" s="147" t="s">
        <v>4418</v>
      </c>
      <c r="G3729" s="147" t="s">
        <v>4418</v>
      </c>
      <c r="H3729" s="215">
        <v>0</v>
      </c>
      <c r="I3729" s="148">
        <v>0</v>
      </c>
      <c r="J3729" s="207" t="s">
        <v>838</v>
      </c>
      <c r="K3729" s="56" t="s">
        <v>4422</v>
      </c>
      <c r="L3729" s="50" t="s">
        <v>840</v>
      </c>
      <c r="M3729" s="263"/>
      <c r="N3729" s="264">
        <v>43634</v>
      </c>
      <c r="O3729" s="264" t="s">
        <v>4423</v>
      </c>
      <c r="P3729" s="264" t="s">
        <v>3964</v>
      </c>
      <c r="Q3729" s="263" t="s">
        <v>3672</v>
      </c>
      <c r="R3729" s="263"/>
    </row>
    <row r="3730" spans="1:18" s="34" customFormat="1" ht="60" hidden="1" customHeight="1" outlineLevel="2" x14ac:dyDescent="0.25">
      <c r="A3730" s="219">
        <v>922</v>
      </c>
      <c r="B3730" s="227" t="s">
        <v>4397</v>
      </c>
      <c r="C3730" s="228" t="s">
        <v>28</v>
      </c>
      <c r="D3730" s="208">
        <v>5</v>
      </c>
      <c r="E3730" s="208" t="s">
        <v>4340</v>
      </c>
      <c r="F3730" s="147" t="s">
        <v>4418</v>
      </c>
      <c r="G3730" s="147" t="s">
        <v>4418</v>
      </c>
      <c r="H3730" s="215">
        <v>0</v>
      </c>
      <c r="I3730" s="148">
        <v>0</v>
      </c>
      <c r="J3730" s="207" t="s">
        <v>838</v>
      </c>
      <c r="K3730" s="56" t="s">
        <v>4422</v>
      </c>
      <c r="L3730" s="50" t="s">
        <v>840</v>
      </c>
      <c r="M3730" s="263"/>
      <c r="N3730" s="264">
        <v>43634</v>
      </c>
      <c r="O3730" s="264" t="s">
        <v>4423</v>
      </c>
      <c r="P3730" s="264" t="s">
        <v>3964</v>
      </c>
      <c r="Q3730" s="263" t="s">
        <v>3672</v>
      </c>
      <c r="R3730" s="263"/>
    </row>
    <row r="3731" spans="1:18" s="34" customFormat="1" ht="60" hidden="1" customHeight="1" outlineLevel="2" x14ac:dyDescent="0.25">
      <c r="A3731" s="219">
        <v>923</v>
      </c>
      <c r="B3731" s="227" t="s">
        <v>4398</v>
      </c>
      <c r="C3731" s="228" t="s">
        <v>28</v>
      </c>
      <c r="D3731" s="208">
        <v>10</v>
      </c>
      <c r="E3731" s="208" t="s">
        <v>4340</v>
      </c>
      <c r="F3731" s="147" t="s">
        <v>4419</v>
      </c>
      <c r="G3731" s="147" t="s">
        <v>4419</v>
      </c>
      <c r="H3731" s="215">
        <v>0</v>
      </c>
      <c r="I3731" s="148">
        <v>0</v>
      </c>
      <c r="J3731" s="207" t="s">
        <v>838</v>
      </c>
      <c r="K3731" s="56" t="s">
        <v>4422</v>
      </c>
      <c r="L3731" s="50" t="s">
        <v>840</v>
      </c>
      <c r="M3731" s="263"/>
      <c r="N3731" s="264">
        <v>43634</v>
      </c>
      <c r="O3731" s="264" t="s">
        <v>4423</v>
      </c>
      <c r="P3731" s="264" t="s">
        <v>3964</v>
      </c>
      <c r="Q3731" s="263" t="s">
        <v>3672</v>
      </c>
      <c r="R3731" s="263"/>
    </row>
    <row r="3732" spans="1:18" s="34" customFormat="1" ht="60" hidden="1" customHeight="1" outlineLevel="2" x14ac:dyDescent="0.25">
      <c r="A3732" s="219">
        <v>924</v>
      </c>
      <c r="B3732" s="227" t="s">
        <v>4399</v>
      </c>
      <c r="C3732" s="228" t="s">
        <v>28</v>
      </c>
      <c r="D3732" s="208">
        <v>10</v>
      </c>
      <c r="E3732" s="208" t="s">
        <v>4340</v>
      </c>
      <c r="F3732" s="147" t="s">
        <v>4419</v>
      </c>
      <c r="G3732" s="147" t="s">
        <v>4419</v>
      </c>
      <c r="H3732" s="215">
        <v>0</v>
      </c>
      <c r="I3732" s="148">
        <v>0</v>
      </c>
      <c r="J3732" s="207" t="s">
        <v>838</v>
      </c>
      <c r="K3732" s="56" t="s">
        <v>4422</v>
      </c>
      <c r="L3732" s="50" t="s">
        <v>840</v>
      </c>
      <c r="M3732" s="263"/>
      <c r="N3732" s="264">
        <v>43634</v>
      </c>
      <c r="O3732" s="264" t="s">
        <v>4423</v>
      </c>
      <c r="P3732" s="264" t="s">
        <v>3964</v>
      </c>
      <c r="Q3732" s="263" t="s">
        <v>3672</v>
      </c>
      <c r="R3732" s="263"/>
    </row>
    <row r="3733" spans="1:18" s="34" customFormat="1" ht="60" hidden="1" customHeight="1" outlineLevel="2" x14ac:dyDescent="0.25">
      <c r="A3733" s="219">
        <v>925</v>
      </c>
      <c r="B3733" s="227" t="s">
        <v>4400</v>
      </c>
      <c r="C3733" s="228" t="s">
        <v>28</v>
      </c>
      <c r="D3733" s="208">
        <v>10</v>
      </c>
      <c r="E3733" s="208" t="s">
        <v>4340</v>
      </c>
      <c r="F3733" s="147" t="s">
        <v>4419</v>
      </c>
      <c r="G3733" s="147" t="s">
        <v>4419</v>
      </c>
      <c r="H3733" s="215">
        <v>0</v>
      </c>
      <c r="I3733" s="148">
        <v>0</v>
      </c>
      <c r="J3733" s="207" t="s">
        <v>838</v>
      </c>
      <c r="K3733" s="56" t="s">
        <v>4422</v>
      </c>
      <c r="L3733" s="50" t="s">
        <v>840</v>
      </c>
      <c r="M3733" s="263"/>
      <c r="N3733" s="264">
        <v>43634</v>
      </c>
      <c r="O3733" s="264" t="s">
        <v>4423</v>
      </c>
      <c r="P3733" s="264" t="s">
        <v>3964</v>
      </c>
      <c r="Q3733" s="263" t="s">
        <v>3672</v>
      </c>
      <c r="R3733" s="263"/>
    </row>
    <row r="3734" spans="1:18" s="34" customFormat="1" ht="60" hidden="1" customHeight="1" outlineLevel="2" x14ac:dyDescent="0.25">
      <c r="A3734" s="219">
        <v>926</v>
      </c>
      <c r="B3734" s="227" t="s">
        <v>4401</v>
      </c>
      <c r="C3734" s="228" t="s">
        <v>28</v>
      </c>
      <c r="D3734" s="208">
        <v>10</v>
      </c>
      <c r="E3734" s="208" t="s">
        <v>4340</v>
      </c>
      <c r="F3734" s="147" t="s">
        <v>4419</v>
      </c>
      <c r="G3734" s="147" t="s">
        <v>4419</v>
      </c>
      <c r="H3734" s="215">
        <v>0</v>
      </c>
      <c r="I3734" s="148">
        <v>0</v>
      </c>
      <c r="J3734" s="207" t="s">
        <v>838</v>
      </c>
      <c r="K3734" s="56" t="s">
        <v>4422</v>
      </c>
      <c r="L3734" s="50" t="s">
        <v>840</v>
      </c>
      <c r="M3734" s="263"/>
      <c r="N3734" s="264">
        <v>43634</v>
      </c>
      <c r="O3734" s="264" t="s">
        <v>4423</v>
      </c>
      <c r="P3734" s="264" t="s">
        <v>3964</v>
      </c>
      <c r="Q3734" s="263" t="s">
        <v>3672</v>
      </c>
      <c r="R3734" s="263"/>
    </row>
    <row r="3735" spans="1:18" s="34" customFormat="1" ht="60" hidden="1" customHeight="1" outlineLevel="2" x14ac:dyDescent="0.25">
      <c r="A3735" s="219">
        <v>927</v>
      </c>
      <c r="B3735" s="227" t="s">
        <v>4402</v>
      </c>
      <c r="C3735" s="228" t="s">
        <v>28</v>
      </c>
      <c r="D3735" s="208">
        <v>10</v>
      </c>
      <c r="E3735" s="208" t="s">
        <v>4340</v>
      </c>
      <c r="F3735" s="147" t="s">
        <v>4419</v>
      </c>
      <c r="G3735" s="147" t="s">
        <v>4419</v>
      </c>
      <c r="H3735" s="215">
        <v>0</v>
      </c>
      <c r="I3735" s="148">
        <v>0</v>
      </c>
      <c r="J3735" s="207" t="s">
        <v>838</v>
      </c>
      <c r="K3735" s="56" t="s">
        <v>4422</v>
      </c>
      <c r="L3735" s="50" t="s">
        <v>840</v>
      </c>
      <c r="M3735" s="263"/>
      <c r="N3735" s="264">
        <v>43634</v>
      </c>
      <c r="O3735" s="264" t="s">
        <v>4423</v>
      </c>
      <c r="P3735" s="264" t="s">
        <v>3964</v>
      </c>
      <c r="Q3735" s="263" t="s">
        <v>3672</v>
      </c>
      <c r="R3735" s="263"/>
    </row>
    <row r="3736" spans="1:18" s="34" customFormat="1" ht="60" hidden="1" customHeight="1" outlineLevel="2" x14ac:dyDescent="0.25">
      <c r="A3736" s="219">
        <v>928</v>
      </c>
      <c r="B3736" s="227" t="s">
        <v>4403</v>
      </c>
      <c r="C3736" s="228" t="s">
        <v>28</v>
      </c>
      <c r="D3736" s="208">
        <v>10</v>
      </c>
      <c r="E3736" s="208" t="s">
        <v>4340</v>
      </c>
      <c r="F3736" s="147" t="s">
        <v>4419</v>
      </c>
      <c r="G3736" s="147" t="s">
        <v>4419</v>
      </c>
      <c r="H3736" s="215">
        <v>0</v>
      </c>
      <c r="I3736" s="148">
        <v>0</v>
      </c>
      <c r="J3736" s="207" t="s">
        <v>838</v>
      </c>
      <c r="K3736" s="56" t="s">
        <v>4422</v>
      </c>
      <c r="L3736" s="50" t="s">
        <v>840</v>
      </c>
      <c r="M3736" s="263"/>
      <c r="N3736" s="264">
        <v>43634</v>
      </c>
      <c r="O3736" s="264" t="s">
        <v>4423</v>
      </c>
      <c r="P3736" s="264" t="s">
        <v>3964</v>
      </c>
      <c r="Q3736" s="263" t="s">
        <v>3672</v>
      </c>
      <c r="R3736" s="263"/>
    </row>
    <row r="3737" spans="1:18" s="34" customFormat="1" ht="60" hidden="1" customHeight="1" outlineLevel="2" x14ac:dyDescent="0.25">
      <c r="A3737" s="219">
        <v>929</v>
      </c>
      <c r="B3737" s="227" t="s">
        <v>4404</v>
      </c>
      <c r="C3737" s="228" t="s">
        <v>28</v>
      </c>
      <c r="D3737" s="208">
        <v>5</v>
      </c>
      <c r="E3737" s="208" t="s">
        <v>4340</v>
      </c>
      <c r="F3737" s="147" t="s">
        <v>4418</v>
      </c>
      <c r="G3737" s="147" t="s">
        <v>4418</v>
      </c>
      <c r="H3737" s="215">
        <v>0</v>
      </c>
      <c r="I3737" s="148">
        <v>0</v>
      </c>
      <c r="J3737" s="207" t="s">
        <v>838</v>
      </c>
      <c r="K3737" s="56" t="s">
        <v>4422</v>
      </c>
      <c r="L3737" s="50" t="s">
        <v>840</v>
      </c>
      <c r="M3737" s="263"/>
      <c r="N3737" s="264">
        <v>43634</v>
      </c>
      <c r="O3737" s="264" t="s">
        <v>4423</v>
      </c>
      <c r="P3737" s="264" t="s">
        <v>3964</v>
      </c>
      <c r="Q3737" s="263" t="s">
        <v>3672</v>
      </c>
      <c r="R3737" s="263"/>
    </row>
    <row r="3738" spans="1:18" s="34" customFormat="1" ht="60" hidden="1" customHeight="1" outlineLevel="2" x14ac:dyDescent="0.25">
      <c r="A3738" s="219">
        <v>930</v>
      </c>
      <c r="B3738" s="227" t="s">
        <v>4405</v>
      </c>
      <c r="C3738" s="228" t="s">
        <v>28</v>
      </c>
      <c r="D3738" s="208">
        <v>5</v>
      </c>
      <c r="E3738" s="208" t="s">
        <v>4340</v>
      </c>
      <c r="F3738" s="147" t="s">
        <v>4418</v>
      </c>
      <c r="G3738" s="147" t="s">
        <v>4418</v>
      </c>
      <c r="H3738" s="215">
        <v>0</v>
      </c>
      <c r="I3738" s="148">
        <v>0</v>
      </c>
      <c r="J3738" s="207" t="s">
        <v>838</v>
      </c>
      <c r="K3738" s="56" t="s">
        <v>4422</v>
      </c>
      <c r="L3738" s="50" t="s">
        <v>840</v>
      </c>
      <c r="M3738" s="263"/>
      <c r="N3738" s="264">
        <v>43634</v>
      </c>
      <c r="O3738" s="264" t="s">
        <v>4423</v>
      </c>
      <c r="P3738" s="264" t="s">
        <v>3964</v>
      </c>
      <c r="Q3738" s="263" t="s">
        <v>3672</v>
      </c>
      <c r="R3738" s="263"/>
    </row>
    <row r="3739" spans="1:18" s="34" customFormat="1" ht="60" hidden="1" customHeight="1" outlineLevel="2" x14ac:dyDescent="0.25">
      <c r="A3739" s="219">
        <v>931</v>
      </c>
      <c r="B3739" s="227" t="s">
        <v>4406</v>
      </c>
      <c r="C3739" s="228" t="s">
        <v>28</v>
      </c>
      <c r="D3739" s="208">
        <v>10</v>
      </c>
      <c r="E3739" s="208" t="s">
        <v>4340</v>
      </c>
      <c r="F3739" s="147" t="s">
        <v>4419</v>
      </c>
      <c r="G3739" s="147" t="s">
        <v>4419</v>
      </c>
      <c r="H3739" s="215">
        <v>0</v>
      </c>
      <c r="I3739" s="148">
        <v>0</v>
      </c>
      <c r="J3739" s="207" t="s">
        <v>838</v>
      </c>
      <c r="K3739" s="56" t="s">
        <v>4422</v>
      </c>
      <c r="L3739" s="50" t="s">
        <v>840</v>
      </c>
      <c r="M3739" s="263"/>
      <c r="N3739" s="264">
        <v>43634</v>
      </c>
      <c r="O3739" s="264" t="s">
        <v>4423</v>
      </c>
      <c r="P3739" s="264" t="s">
        <v>3964</v>
      </c>
      <c r="Q3739" s="263" t="s">
        <v>3672</v>
      </c>
      <c r="R3739" s="263"/>
    </row>
    <row r="3740" spans="1:18" s="34" customFormat="1" ht="60" hidden="1" customHeight="1" outlineLevel="2" x14ac:dyDescent="0.25">
      <c r="A3740" s="219">
        <v>932</v>
      </c>
      <c r="B3740" s="227" t="s">
        <v>4407</v>
      </c>
      <c r="C3740" s="228" t="s">
        <v>28</v>
      </c>
      <c r="D3740" s="208">
        <v>10</v>
      </c>
      <c r="E3740" s="208" t="s">
        <v>4340</v>
      </c>
      <c r="F3740" s="147" t="s">
        <v>4419</v>
      </c>
      <c r="G3740" s="147" t="s">
        <v>4419</v>
      </c>
      <c r="H3740" s="215">
        <v>0</v>
      </c>
      <c r="I3740" s="148">
        <v>0</v>
      </c>
      <c r="J3740" s="207" t="s">
        <v>838</v>
      </c>
      <c r="K3740" s="56" t="s">
        <v>4422</v>
      </c>
      <c r="L3740" s="50" t="s">
        <v>840</v>
      </c>
      <c r="M3740" s="263"/>
      <c r="N3740" s="264">
        <v>43634</v>
      </c>
      <c r="O3740" s="264" t="s">
        <v>4423</v>
      </c>
      <c r="P3740" s="264" t="s">
        <v>3964</v>
      </c>
      <c r="Q3740" s="263" t="s">
        <v>3672</v>
      </c>
      <c r="R3740" s="263"/>
    </row>
    <row r="3741" spans="1:18" s="34" customFormat="1" ht="60" hidden="1" customHeight="1" outlineLevel="2" x14ac:dyDescent="0.25">
      <c r="A3741" s="219">
        <v>933</v>
      </c>
      <c r="B3741" s="227" t="s">
        <v>4408</v>
      </c>
      <c r="C3741" s="228" t="s">
        <v>28</v>
      </c>
      <c r="D3741" s="208">
        <v>5</v>
      </c>
      <c r="E3741" s="208" t="s">
        <v>4340</v>
      </c>
      <c r="F3741" s="147" t="s">
        <v>4418</v>
      </c>
      <c r="G3741" s="147" t="s">
        <v>4418</v>
      </c>
      <c r="H3741" s="215">
        <v>0</v>
      </c>
      <c r="I3741" s="148">
        <v>0</v>
      </c>
      <c r="J3741" s="207" t="s">
        <v>838</v>
      </c>
      <c r="K3741" s="56" t="s">
        <v>4422</v>
      </c>
      <c r="L3741" s="50" t="s">
        <v>840</v>
      </c>
      <c r="M3741" s="263"/>
      <c r="N3741" s="264">
        <v>43634</v>
      </c>
      <c r="O3741" s="264" t="s">
        <v>4423</v>
      </c>
      <c r="P3741" s="264" t="s">
        <v>3964</v>
      </c>
      <c r="Q3741" s="263" t="s">
        <v>3672</v>
      </c>
      <c r="R3741" s="263"/>
    </row>
    <row r="3742" spans="1:18" s="34" customFormat="1" ht="60" hidden="1" customHeight="1" outlineLevel="2" x14ac:dyDescent="0.25">
      <c r="A3742" s="219">
        <v>934</v>
      </c>
      <c r="B3742" s="227" t="s">
        <v>4409</v>
      </c>
      <c r="C3742" s="228" t="s">
        <v>28</v>
      </c>
      <c r="D3742" s="208">
        <v>5</v>
      </c>
      <c r="E3742" s="208" t="s">
        <v>4340</v>
      </c>
      <c r="F3742" s="147" t="s">
        <v>4418</v>
      </c>
      <c r="G3742" s="147" t="s">
        <v>4418</v>
      </c>
      <c r="H3742" s="215">
        <v>0</v>
      </c>
      <c r="I3742" s="148">
        <v>0</v>
      </c>
      <c r="J3742" s="207" t="s">
        <v>838</v>
      </c>
      <c r="K3742" s="56" t="s">
        <v>4422</v>
      </c>
      <c r="L3742" s="50" t="s">
        <v>840</v>
      </c>
      <c r="M3742" s="263"/>
      <c r="N3742" s="264">
        <v>43634</v>
      </c>
      <c r="O3742" s="264" t="s">
        <v>4423</v>
      </c>
      <c r="P3742" s="264" t="s">
        <v>3964</v>
      </c>
      <c r="Q3742" s="263" t="s">
        <v>3672</v>
      </c>
      <c r="R3742" s="263"/>
    </row>
    <row r="3743" spans="1:18" s="34" customFormat="1" ht="60" hidden="1" customHeight="1" outlineLevel="2" x14ac:dyDescent="0.25">
      <c r="A3743" s="219">
        <v>935</v>
      </c>
      <c r="B3743" s="227" t="s">
        <v>4410</v>
      </c>
      <c r="C3743" s="228" t="s">
        <v>28</v>
      </c>
      <c r="D3743" s="208">
        <v>10</v>
      </c>
      <c r="E3743" s="208" t="s">
        <v>4340</v>
      </c>
      <c r="F3743" s="147" t="s">
        <v>4419</v>
      </c>
      <c r="G3743" s="147" t="s">
        <v>4419</v>
      </c>
      <c r="H3743" s="215">
        <v>0</v>
      </c>
      <c r="I3743" s="148">
        <v>0</v>
      </c>
      <c r="J3743" s="207" t="s">
        <v>838</v>
      </c>
      <c r="K3743" s="56" t="s">
        <v>4422</v>
      </c>
      <c r="L3743" s="50" t="s">
        <v>840</v>
      </c>
      <c r="M3743" s="263"/>
      <c r="N3743" s="264">
        <v>43634</v>
      </c>
      <c r="O3743" s="264" t="s">
        <v>4423</v>
      </c>
      <c r="P3743" s="264" t="s">
        <v>3964</v>
      </c>
      <c r="Q3743" s="263" t="s">
        <v>3672</v>
      </c>
      <c r="R3743" s="263"/>
    </row>
    <row r="3744" spans="1:18" s="34" customFormat="1" ht="60" hidden="1" customHeight="1" outlineLevel="2" x14ac:dyDescent="0.25">
      <c r="A3744" s="219">
        <v>936</v>
      </c>
      <c r="B3744" s="227" t="s">
        <v>4411</v>
      </c>
      <c r="C3744" s="228" t="s">
        <v>28</v>
      </c>
      <c r="D3744" s="208">
        <v>10</v>
      </c>
      <c r="E3744" s="208" t="s">
        <v>4340</v>
      </c>
      <c r="F3744" s="147" t="s">
        <v>4419</v>
      </c>
      <c r="G3744" s="147" t="s">
        <v>4419</v>
      </c>
      <c r="H3744" s="215">
        <v>0</v>
      </c>
      <c r="I3744" s="148">
        <v>0</v>
      </c>
      <c r="J3744" s="207" t="s">
        <v>838</v>
      </c>
      <c r="K3744" s="56" t="s">
        <v>4422</v>
      </c>
      <c r="L3744" s="50" t="s">
        <v>840</v>
      </c>
      <c r="M3744" s="263"/>
      <c r="N3744" s="264">
        <v>43634</v>
      </c>
      <c r="O3744" s="264" t="s">
        <v>4423</v>
      </c>
      <c r="P3744" s="264" t="s">
        <v>3964</v>
      </c>
      <c r="Q3744" s="263" t="s">
        <v>3672</v>
      </c>
      <c r="R3744" s="263"/>
    </row>
    <row r="3745" spans="1:18" s="34" customFormat="1" ht="60" hidden="1" customHeight="1" outlineLevel="2" x14ac:dyDescent="0.25">
      <c r="A3745" s="219">
        <v>937</v>
      </c>
      <c r="B3745" s="227" t="s">
        <v>4412</v>
      </c>
      <c r="C3745" s="228" t="s">
        <v>28</v>
      </c>
      <c r="D3745" s="208">
        <v>10</v>
      </c>
      <c r="E3745" s="208" t="s">
        <v>4340</v>
      </c>
      <c r="F3745" s="147" t="s">
        <v>4419</v>
      </c>
      <c r="G3745" s="147" t="s">
        <v>4419</v>
      </c>
      <c r="H3745" s="215">
        <v>0</v>
      </c>
      <c r="I3745" s="148">
        <v>0</v>
      </c>
      <c r="J3745" s="207" t="s">
        <v>838</v>
      </c>
      <c r="K3745" s="56" t="s">
        <v>4422</v>
      </c>
      <c r="L3745" s="50" t="s">
        <v>840</v>
      </c>
      <c r="M3745" s="263"/>
      <c r="N3745" s="264">
        <v>43634</v>
      </c>
      <c r="O3745" s="264" t="s">
        <v>4423</v>
      </c>
      <c r="P3745" s="264" t="s">
        <v>3964</v>
      </c>
      <c r="Q3745" s="263" t="s">
        <v>3672</v>
      </c>
      <c r="R3745" s="263"/>
    </row>
    <row r="3746" spans="1:18" s="34" customFormat="1" ht="60" hidden="1" customHeight="1" outlineLevel="2" x14ac:dyDescent="0.25">
      <c r="A3746" s="219">
        <v>938</v>
      </c>
      <c r="B3746" s="227" t="s">
        <v>4413</v>
      </c>
      <c r="C3746" s="228" t="s">
        <v>28</v>
      </c>
      <c r="D3746" s="208">
        <v>10</v>
      </c>
      <c r="E3746" s="208" t="s">
        <v>4340</v>
      </c>
      <c r="F3746" s="147" t="s">
        <v>4419</v>
      </c>
      <c r="G3746" s="147" t="s">
        <v>4419</v>
      </c>
      <c r="H3746" s="215">
        <v>0</v>
      </c>
      <c r="I3746" s="148">
        <v>0</v>
      </c>
      <c r="J3746" s="207" t="s">
        <v>838</v>
      </c>
      <c r="K3746" s="56" t="s">
        <v>4422</v>
      </c>
      <c r="L3746" s="50" t="s">
        <v>840</v>
      </c>
      <c r="M3746" s="263"/>
      <c r="N3746" s="264">
        <v>43634</v>
      </c>
      <c r="O3746" s="264" t="s">
        <v>4423</v>
      </c>
      <c r="P3746" s="264" t="s">
        <v>3964</v>
      </c>
      <c r="Q3746" s="263" t="s">
        <v>3672</v>
      </c>
      <c r="R3746" s="263"/>
    </row>
    <row r="3747" spans="1:18" s="34" customFormat="1" ht="60" hidden="1" customHeight="1" outlineLevel="2" x14ac:dyDescent="0.25">
      <c r="A3747" s="219">
        <v>939</v>
      </c>
      <c r="B3747" s="227" t="s">
        <v>4414</v>
      </c>
      <c r="C3747" s="228" t="s">
        <v>28</v>
      </c>
      <c r="D3747" s="208">
        <v>10</v>
      </c>
      <c r="E3747" s="208" t="s">
        <v>4340</v>
      </c>
      <c r="F3747" s="147" t="s">
        <v>4419</v>
      </c>
      <c r="G3747" s="147" t="s">
        <v>4419</v>
      </c>
      <c r="H3747" s="215">
        <v>0</v>
      </c>
      <c r="I3747" s="148">
        <v>0</v>
      </c>
      <c r="J3747" s="207" t="s">
        <v>838</v>
      </c>
      <c r="K3747" s="56" t="s">
        <v>4422</v>
      </c>
      <c r="L3747" s="50" t="s">
        <v>840</v>
      </c>
      <c r="M3747" s="263"/>
      <c r="N3747" s="264">
        <v>43634</v>
      </c>
      <c r="O3747" s="264" t="s">
        <v>4423</v>
      </c>
      <c r="P3747" s="264" t="s">
        <v>3964</v>
      </c>
      <c r="Q3747" s="263" t="s">
        <v>3672</v>
      </c>
      <c r="R3747" s="263"/>
    </row>
    <row r="3748" spans="1:18" s="34" customFormat="1" ht="60" hidden="1" customHeight="1" outlineLevel="2" x14ac:dyDescent="0.25">
      <c r="A3748" s="219">
        <v>940</v>
      </c>
      <c r="B3748" s="227" t="s">
        <v>4415</v>
      </c>
      <c r="C3748" s="228" t="s">
        <v>28</v>
      </c>
      <c r="D3748" s="208">
        <v>10</v>
      </c>
      <c r="E3748" s="208" t="s">
        <v>4340</v>
      </c>
      <c r="F3748" s="147" t="s">
        <v>4419</v>
      </c>
      <c r="G3748" s="147" t="s">
        <v>4419</v>
      </c>
      <c r="H3748" s="215">
        <v>0</v>
      </c>
      <c r="I3748" s="148">
        <v>0</v>
      </c>
      <c r="J3748" s="207" t="s">
        <v>838</v>
      </c>
      <c r="K3748" s="56" t="s">
        <v>4422</v>
      </c>
      <c r="L3748" s="50" t="s">
        <v>840</v>
      </c>
      <c r="M3748" s="263"/>
      <c r="N3748" s="264">
        <v>43634</v>
      </c>
      <c r="O3748" s="264" t="s">
        <v>4423</v>
      </c>
      <c r="P3748" s="264" t="s">
        <v>3964</v>
      </c>
      <c r="Q3748" s="263" t="s">
        <v>3672</v>
      </c>
      <c r="R3748" s="263"/>
    </row>
    <row r="3749" spans="1:18" s="34" customFormat="1" ht="60" hidden="1" customHeight="1" outlineLevel="2" x14ac:dyDescent="0.25">
      <c r="A3749" s="219">
        <v>941</v>
      </c>
      <c r="B3749" s="227" t="s">
        <v>4416</v>
      </c>
      <c r="C3749" s="228" t="s">
        <v>28</v>
      </c>
      <c r="D3749" s="208">
        <v>185</v>
      </c>
      <c r="E3749" s="208" t="s">
        <v>4340</v>
      </c>
      <c r="F3749" s="147" t="s">
        <v>4420</v>
      </c>
      <c r="G3749" s="147" t="s">
        <v>4420</v>
      </c>
      <c r="H3749" s="215">
        <v>0</v>
      </c>
      <c r="I3749" s="148">
        <v>0</v>
      </c>
      <c r="J3749" s="207" t="s">
        <v>838</v>
      </c>
      <c r="K3749" s="56" t="s">
        <v>4422</v>
      </c>
      <c r="L3749" s="50" t="s">
        <v>840</v>
      </c>
      <c r="M3749" s="263"/>
      <c r="N3749" s="264">
        <v>43634</v>
      </c>
      <c r="O3749" s="264" t="s">
        <v>4423</v>
      </c>
      <c r="P3749" s="264" t="s">
        <v>3964</v>
      </c>
      <c r="Q3749" s="263" t="s">
        <v>3672</v>
      </c>
      <c r="R3749" s="263"/>
    </row>
    <row r="3750" spans="1:18" s="34" customFormat="1" ht="60" hidden="1" customHeight="1" outlineLevel="2" x14ac:dyDescent="0.25">
      <c r="A3750" s="219">
        <v>942</v>
      </c>
      <c r="B3750" s="227" t="s">
        <v>4417</v>
      </c>
      <c r="C3750" s="228" t="s">
        <v>28</v>
      </c>
      <c r="D3750" s="208">
        <v>10</v>
      </c>
      <c r="E3750" s="208" t="s">
        <v>4340</v>
      </c>
      <c r="F3750" s="147" t="s">
        <v>4421</v>
      </c>
      <c r="G3750" s="147" t="s">
        <v>4421</v>
      </c>
      <c r="H3750" s="215">
        <v>0</v>
      </c>
      <c r="I3750" s="148">
        <v>0</v>
      </c>
      <c r="J3750" s="207" t="s">
        <v>838</v>
      </c>
      <c r="K3750" s="56" t="s">
        <v>4422</v>
      </c>
      <c r="L3750" s="50" t="s">
        <v>840</v>
      </c>
      <c r="M3750" s="263"/>
      <c r="N3750" s="264">
        <v>43634</v>
      </c>
      <c r="O3750" s="264" t="s">
        <v>4423</v>
      </c>
      <c r="P3750" s="264" t="s">
        <v>3964</v>
      </c>
      <c r="Q3750" s="263" t="s">
        <v>3672</v>
      </c>
      <c r="R3750" s="263"/>
    </row>
    <row r="3751" spans="1:18" s="34" customFormat="1" ht="60" hidden="1" customHeight="1" outlineLevel="2" x14ac:dyDescent="0.25">
      <c r="A3751" s="219">
        <v>943</v>
      </c>
      <c r="B3751" s="227" t="s">
        <v>3874</v>
      </c>
      <c r="C3751" s="228" t="s">
        <v>28</v>
      </c>
      <c r="D3751" s="208">
        <v>1</v>
      </c>
      <c r="E3751" s="208" t="s">
        <v>4340</v>
      </c>
      <c r="F3751" s="147">
        <v>31900</v>
      </c>
      <c r="G3751" s="147">
        <v>31900</v>
      </c>
      <c r="H3751" s="215">
        <v>0</v>
      </c>
      <c r="I3751" s="148">
        <v>0</v>
      </c>
      <c r="J3751" s="207" t="s">
        <v>838</v>
      </c>
      <c r="K3751" s="56" t="s">
        <v>4424</v>
      </c>
      <c r="L3751" s="50" t="s">
        <v>840</v>
      </c>
      <c r="M3751" s="263"/>
      <c r="N3751" s="264">
        <v>43634</v>
      </c>
      <c r="O3751" s="264" t="s">
        <v>4426</v>
      </c>
      <c r="P3751" s="264" t="s">
        <v>3964</v>
      </c>
      <c r="Q3751" s="263" t="s">
        <v>3656</v>
      </c>
      <c r="R3751" s="263"/>
    </row>
    <row r="3752" spans="1:18" s="34" customFormat="1" ht="94.5" hidden="1" customHeight="1" outlineLevel="2" x14ac:dyDescent="0.25">
      <c r="A3752" s="219">
        <v>944</v>
      </c>
      <c r="B3752" s="227" t="s">
        <v>4425</v>
      </c>
      <c r="C3752" s="228" t="s">
        <v>28</v>
      </c>
      <c r="D3752" s="208">
        <v>1</v>
      </c>
      <c r="E3752" s="208" t="s">
        <v>4340</v>
      </c>
      <c r="F3752" s="147">
        <v>1513900</v>
      </c>
      <c r="G3752" s="147">
        <v>1513900</v>
      </c>
      <c r="H3752" s="215">
        <v>0</v>
      </c>
      <c r="I3752" s="148">
        <v>0</v>
      </c>
      <c r="J3752" s="207" t="s">
        <v>838</v>
      </c>
      <c r="K3752" s="56" t="s">
        <v>4424</v>
      </c>
      <c r="L3752" s="50" t="s">
        <v>840</v>
      </c>
      <c r="M3752" s="263"/>
      <c r="N3752" s="264">
        <v>43634</v>
      </c>
      <c r="O3752" s="264" t="s">
        <v>4426</v>
      </c>
      <c r="P3752" s="264" t="s">
        <v>3964</v>
      </c>
      <c r="Q3752" s="263" t="s">
        <v>3656</v>
      </c>
      <c r="R3752" s="263"/>
    </row>
    <row r="3753" spans="1:18" s="34" customFormat="1" ht="110.25" hidden="1" customHeight="1" outlineLevel="2" x14ac:dyDescent="0.25">
      <c r="A3753" s="219">
        <v>945</v>
      </c>
      <c r="B3753" s="227" t="s">
        <v>3875</v>
      </c>
      <c r="C3753" s="228" t="s">
        <v>28</v>
      </c>
      <c r="D3753" s="208">
        <v>1</v>
      </c>
      <c r="E3753" s="208" t="s">
        <v>4340</v>
      </c>
      <c r="F3753" s="147">
        <v>1723400</v>
      </c>
      <c r="G3753" s="147">
        <v>1723400</v>
      </c>
      <c r="H3753" s="215">
        <v>0</v>
      </c>
      <c r="I3753" s="148">
        <v>0</v>
      </c>
      <c r="J3753" s="207" t="s">
        <v>838</v>
      </c>
      <c r="K3753" s="56" t="s">
        <v>4424</v>
      </c>
      <c r="L3753" s="50" t="s">
        <v>840</v>
      </c>
      <c r="M3753" s="263"/>
      <c r="N3753" s="264">
        <v>43634</v>
      </c>
      <c r="O3753" s="264" t="s">
        <v>4426</v>
      </c>
      <c r="P3753" s="264" t="s">
        <v>3964</v>
      </c>
      <c r="Q3753" s="263" t="s">
        <v>3656</v>
      </c>
      <c r="R3753" s="263"/>
    </row>
    <row r="3754" spans="1:18" s="34" customFormat="1" ht="63" hidden="1" customHeight="1" outlineLevel="2" x14ac:dyDescent="0.25">
      <c r="A3754" s="219">
        <v>946</v>
      </c>
      <c r="B3754" s="227" t="s">
        <v>3876</v>
      </c>
      <c r="C3754" s="228" t="s">
        <v>28</v>
      </c>
      <c r="D3754" s="208">
        <v>1</v>
      </c>
      <c r="E3754" s="208" t="s">
        <v>4340</v>
      </c>
      <c r="F3754" s="147">
        <v>571900</v>
      </c>
      <c r="G3754" s="147">
        <v>571900</v>
      </c>
      <c r="H3754" s="215">
        <v>0</v>
      </c>
      <c r="I3754" s="148">
        <v>0</v>
      </c>
      <c r="J3754" s="207" t="s">
        <v>838</v>
      </c>
      <c r="K3754" s="56" t="s">
        <v>4424</v>
      </c>
      <c r="L3754" s="50" t="s">
        <v>840</v>
      </c>
      <c r="M3754" s="263"/>
      <c r="N3754" s="264">
        <v>43634</v>
      </c>
      <c r="O3754" s="264" t="s">
        <v>4426</v>
      </c>
      <c r="P3754" s="264" t="s">
        <v>3964</v>
      </c>
      <c r="Q3754" s="263" t="s">
        <v>3656</v>
      </c>
      <c r="R3754" s="263"/>
    </row>
    <row r="3755" spans="1:18" s="34" customFormat="1" ht="78.75" hidden="1" customHeight="1" outlineLevel="2" x14ac:dyDescent="0.25">
      <c r="A3755" s="219">
        <v>947</v>
      </c>
      <c r="B3755" s="227" t="s">
        <v>3877</v>
      </c>
      <c r="C3755" s="228" t="s">
        <v>28</v>
      </c>
      <c r="D3755" s="208">
        <v>1</v>
      </c>
      <c r="E3755" s="208" t="s">
        <v>4340</v>
      </c>
      <c r="F3755" s="147">
        <v>23600</v>
      </c>
      <c r="G3755" s="147">
        <v>23600</v>
      </c>
      <c r="H3755" s="215">
        <v>0</v>
      </c>
      <c r="I3755" s="148">
        <v>0</v>
      </c>
      <c r="J3755" s="207" t="s">
        <v>838</v>
      </c>
      <c r="K3755" s="56" t="s">
        <v>4424</v>
      </c>
      <c r="L3755" s="50" t="s">
        <v>840</v>
      </c>
      <c r="M3755" s="263"/>
      <c r="N3755" s="264">
        <v>43634</v>
      </c>
      <c r="O3755" s="264" t="s">
        <v>4426</v>
      </c>
      <c r="P3755" s="264" t="s">
        <v>3964</v>
      </c>
      <c r="Q3755" s="263" t="s">
        <v>3656</v>
      </c>
      <c r="R3755" s="263"/>
    </row>
    <row r="3756" spans="1:18" s="34" customFormat="1" ht="78.75" hidden="1" customHeight="1" outlineLevel="2" x14ac:dyDescent="0.25">
      <c r="A3756" s="219">
        <v>948</v>
      </c>
      <c r="B3756" s="227" t="s">
        <v>3878</v>
      </c>
      <c r="C3756" s="228" t="s">
        <v>28</v>
      </c>
      <c r="D3756" s="208">
        <v>1</v>
      </c>
      <c r="E3756" s="208" t="s">
        <v>4340</v>
      </c>
      <c r="F3756" s="147">
        <v>69900</v>
      </c>
      <c r="G3756" s="147">
        <v>69900</v>
      </c>
      <c r="H3756" s="215">
        <v>0</v>
      </c>
      <c r="I3756" s="148">
        <v>0</v>
      </c>
      <c r="J3756" s="207" t="s">
        <v>838</v>
      </c>
      <c r="K3756" s="56" t="s">
        <v>4424</v>
      </c>
      <c r="L3756" s="50" t="s">
        <v>840</v>
      </c>
      <c r="M3756" s="263"/>
      <c r="N3756" s="264">
        <v>43634</v>
      </c>
      <c r="O3756" s="264" t="s">
        <v>4426</v>
      </c>
      <c r="P3756" s="264" t="s">
        <v>3964</v>
      </c>
      <c r="Q3756" s="263" t="s">
        <v>3656</v>
      </c>
      <c r="R3756" s="263"/>
    </row>
    <row r="3757" spans="1:18" s="34" customFormat="1" ht="78.75" hidden="1" customHeight="1" outlineLevel="2" x14ac:dyDescent="0.25">
      <c r="A3757" s="219">
        <v>949</v>
      </c>
      <c r="B3757" s="227" t="s">
        <v>3879</v>
      </c>
      <c r="C3757" s="228" t="s">
        <v>28</v>
      </c>
      <c r="D3757" s="208">
        <v>1</v>
      </c>
      <c r="E3757" s="208" t="s">
        <v>4340</v>
      </c>
      <c r="F3757" s="147">
        <v>31300</v>
      </c>
      <c r="G3757" s="147">
        <v>31300</v>
      </c>
      <c r="H3757" s="215">
        <v>0</v>
      </c>
      <c r="I3757" s="148">
        <v>0</v>
      </c>
      <c r="J3757" s="207" t="s">
        <v>838</v>
      </c>
      <c r="K3757" s="56" t="s">
        <v>4424</v>
      </c>
      <c r="L3757" s="50" t="s">
        <v>840</v>
      </c>
      <c r="M3757" s="263"/>
      <c r="N3757" s="264">
        <v>43634</v>
      </c>
      <c r="O3757" s="264" t="s">
        <v>4426</v>
      </c>
      <c r="P3757" s="264" t="s">
        <v>3964</v>
      </c>
      <c r="Q3757" s="263" t="s">
        <v>3656</v>
      </c>
      <c r="R3757" s="263"/>
    </row>
    <row r="3758" spans="1:18" s="34" customFormat="1" ht="60" hidden="1" customHeight="1" outlineLevel="2" x14ac:dyDescent="0.25">
      <c r="A3758" s="219">
        <v>950</v>
      </c>
      <c r="B3758" s="227" t="s">
        <v>4427</v>
      </c>
      <c r="C3758" s="228" t="s">
        <v>28</v>
      </c>
      <c r="D3758" s="208">
        <v>10</v>
      </c>
      <c r="E3758" s="208" t="s">
        <v>4340</v>
      </c>
      <c r="F3758" s="147" t="s">
        <v>4432</v>
      </c>
      <c r="G3758" s="147" t="s">
        <v>4432</v>
      </c>
      <c r="H3758" s="215">
        <v>0</v>
      </c>
      <c r="I3758" s="148">
        <v>0</v>
      </c>
      <c r="J3758" s="207" t="s">
        <v>838</v>
      </c>
      <c r="K3758" s="56" t="s">
        <v>4440</v>
      </c>
      <c r="L3758" s="50" t="s">
        <v>840</v>
      </c>
      <c r="M3758" s="263"/>
      <c r="N3758" s="264">
        <v>43635</v>
      </c>
      <c r="O3758" s="264" t="s">
        <v>4441</v>
      </c>
      <c r="P3758" s="264" t="s">
        <v>3964</v>
      </c>
      <c r="Q3758" s="263" t="s">
        <v>3672</v>
      </c>
      <c r="R3758" s="263"/>
    </row>
    <row r="3759" spans="1:18" s="34" customFormat="1" ht="60" hidden="1" customHeight="1" outlineLevel="2" x14ac:dyDescent="0.25">
      <c r="A3759" s="219">
        <v>951</v>
      </c>
      <c r="B3759" s="227" t="s">
        <v>4428</v>
      </c>
      <c r="C3759" s="228" t="s">
        <v>28</v>
      </c>
      <c r="D3759" s="208">
        <v>10</v>
      </c>
      <c r="E3759" s="208" t="s">
        <v>4340</v>
      </c>
      <c r="F3759" s="147" t="s">
        <v>4433</v>
      </c>
      <c r="G3759" s="147" t="s">
        <v>4433</v>
      </c>
      <c r="H3759" s="215">
        <v>0</v>
      </c>
      <c r="I3759" s="148">
        <v>0</v>
      </c>
      <c r="J3759" s="207" t="s">
        <v>838</v>
      </c>
      <c r="K3759" s="56" t="s">
        <v>4440</v>
      </c>
      <c r="L3759" s="50" t="s">
        <v>840</v>
      </c>
      <c r="M3759" s="263"/>
      <c r="N3759" s="264">
        <v>43635</v>
      </c>
      <c r="O3759" s="264" t="s">
        <v>4441</v>
      </c>
      <c r="P3759" s="264" t="s">
        <v>3964</v>
      </c>
      <c r="Q3759" s="263" t="s">
        <v>3672</v>
      </c>
      <c r="R3759" s="263"/>
    </row>
    <row r="3760" spans="1:18" s="34" customFormat="1" ht="60" hidden="1" customHeight="1" outlineLevel="2" x14ac:dyDescent="0.25">
      <c r="A3760" s="219">
        <v>952</v>
      </c>
      <c r="B3760" s="227" t="s">
        <v>4428</v>
      </c>
      <c r="C3760" s="228" t="s">
        <v>28</v>
      </c>
      <c r="D3760" s="208">
        <v>10</v>
      </c>
      <c r="E3760" s="208" t="s">
        <v>4340</v>
      </c>
      <c r="F3760" s="147" t="s">
        <v>4434</v>
      </c>
      <c r="G3760" s="147" t="s">
        <v>4434</v>
      </c>
      <c r="H3760" s="215">
        <v>0</v>
      </c>
      <c r="I3760" s="148">
        <v>0</v>
      </c>
      <c r="J3760" s="207" t="s">
        <v>838</v>
      </c>
      <c r="K3760" s="56" t="s">
        <v>4440</v>
      </c>
      <c r="L3760" s="50" t="s">
        <v>840</v>
      </c>
      <c r="M3760" s="263"/>
      <c r="N3760" s="264">
        <v>43635</v>
      </c>
      <c r="O3760" s="264" t="s">
        <v>4441</v>
      </c>
      <c r="P3760" s="264" t="s">
        <v>3964</v>
      </c>
      <c r="Q3760" s="263" t="s">
        <v>3672</v>
      </c>
      <c r="R3760" s="263"/>
    </row>
    <row r="3761" spans="1:18" s="34" customFormat="1" ht="60" hidden="1" customHeight="1" outlineLevel="2" x14ac:dyDescent="0.25">
      <c r="A3761" s="219">
        <v>953</v>
      </c>
      <c r="B3761" s="227" t="s">
        <v>4428</v>
      </c>
      <c r="C3761" s="228" t="s">
        <v>28</v>
      </c>
      <c r="D3761" s="208">
        <v>10</v>
      </c>
      <c r="E3761" s="208" t="s">
        <v>4340</v>
      </c>
      <c r="F3761" s="147" t="s">
        <v>4435</v>
      </c>
      <c r="G3761" s="147" t="s">
        <v>4435</v>
      </c>
      <c r="H3761" s="215">
        <v>0</v>
      </c>
      <c r="I3761" s="148">
        <v>0</v>
      </c>
      <c r="J3761" s="207" t="s">
        <v>838</v>
      </c>
      <c r="K3761" s="56" t="s">
        <v>4440</v>
      </c>
      <c r="L3761" s="50" t="s">
        <v>840</v>
      </c>
      <c r="M3761" s="263"/>
      <c r="N3761" s="264">
        <v>43635</v>
      </c>
      <c r="O3761" s="264" t="s">
        <v>4441</v>
      </c>
      <c r="P3761" s="264" t="s">
        <v>3964</v>
      </c>
      <c r="Q3761" s="263" t="s">
        <v>3672</v>
      </c>
      <c r="R3761" s="263"/>
    </row>
    <row r="3762" spans="1:18" s="34" customFormat="1" ht="60" hidden="1" customHeight="1" outlineLevel="2" x14ac:dyDescent="0.25">
      <c r="A3762" s="219">
        <v>954</v>
      </c>
      <c r="B3762" s="227" t="s">
        <v>4429</v>
      </c>
      <c r="C3762" s="228" t="s">
        <v>28</v>
      </c>
      <c r="D3762" s="208">
        <v>10</v>
      </c>
      <c r="E3762" s="208" t="s">
        <v>4340</v>
      </c>
      <c r="F3762" s="147" t="s">
        <v>4436</v>
      </c>
      <c r="G3762" s="147" t="s">
        <v>4436</v>
      </c>
      <c r="H3762" s="215">
        <v>0</v>
      </c>
      <c r="I3762" s="148">
        <v>0</v>
      </c>
      <c r="J3762" s="207" t="s">
        <v>838</v>
      </c>
      <c r="K3762" s="56" t="s">
        <v>4440</v>
      </c>
      <c r="L3762" s="50" t="s">
        <v>840</v>
      </c>
      <c r="M3762" s="263"/>
      <c r="N3762" s="264">
        <v>43635</v>
      </c>
      <c r="O3762" s="264" t="s">
        <v>4441</v>
      </c>
      <c r="P3762" s="264" t="s">
        <v>3964</v>
      </c>
      <c r="Q3762" s="263" t="s">
        <v>3672</v>
      </c>
      <c r="R3762" s="263"/>
    </row>
    <row r="3763" spans="1:18" s="34" customFormat="1" ht="60" hidden="1" customHeight="1" outlineLevel="2" x14ac:dyDescent="0.25">
      <c r="A3763" s="219">
        <v>955</v>
      </c>
      <c r="B3763" s="227" t="s">
        <v>4429</v>
      </c>
      <c r="C3763" s="228" t="s">
        <v>28</v>
      </c>
      <c r="D3763" s="208">
        <v>10</v>
      </c>
      <c r="E3763" s="208" t="s">
        <v>4340</v>
      </c>
      <c r="F3763" s="147" t="s">
        <v>4437</v>
      </c>
      <c r="G3763" s="147" t="s">
        <v>4437</v>
      </c>
      <c r="H3763" s="215">
        <v>0</v>
      </c>
      <c r="I3763" s="148">
        <v>0</v>
      </c>
      <c r="J3763" s="207" t="s">
        <v>838</v>
      </c>
      <c r="K3763" s="56" t="s">
        <v>4440</v>
      </c>
      <c r="L3763" s="50" t="s">
        <v>840</v>
      </c>
      <c r="M3763" s="263"/>
      <c r="N3763" s="264">
        <v>43635</v>
      </c>
      <c r="O3763" s="264" t="s">
        <v>4441</v>
      </c>
      <c r="P3763" s="264" t="s">
        <v>3964</v>
      </c>
      <c r="Q3763" s="263" t="s">
        <v>3672</v>
      </c>
      <c r="R3763" s="263"/>
    </row>
    <row r="3764" spans="1:18" s="34" customFormat="1" ht="63" hidden="1" customHeight="1" outlineLevel="2" x14ac:dyDescent="0.25">
      <c r="A3764" s="219">
        <v>956</v>
      </c>
      <c r="B3764" s="227" t="s">
        <v>4430</v>
      </c>
      <c r="C3764" s="228" t="s">
        <v>28</v>
      </c>
      <c r="D3764" s="208">
        <v>10</v>
      </c>
      <c r="E3764" s="208" t="s">
        <v>4340</v>
      </c>
      <c r="F3764" s="147" t="s">
        <v>4438</v>
      </c>
      <c r="G3764" s="147" t="s">
        <v>4438</v>
      </c>
      <c r="H3764" s="215">
        <v>0</v>
      </c>
      <c r="I3764" s="148">
        <v>0</v>
      </c>
      <c r="J3764" s="207" t="s">
        <v>838</v>
      </c>
      <c r="K3764" s="56" t="s">
        <v>4440</v>
      </c>
      <c r="L3764" s="50" t="s">
        <v>840</v>
      </c>
      <c r="M3764" s="263"/>
      <c r="N3764" s="264">
        <v>43635</v>
      </c>
      <c r="O3764" s="264" t="s">
        <v>4441</v>
      </c>
      <c r="P3764" s="264" t="s">
        <v>3964</v>
      </c>
      <c r="Q3764" s="263" t="s">
        <v>3672</v>
      </c>
      <c r="R3764" s="263"/>
    </row>
    <row r="3765" spans="1:18" s="34" customFormat="1" ht="63" hidden="1" customHeight="1" outlineLevel="2" x14ac:dyDescent="0.25">
      <c r="A3765" s="219">
        <v>957</v>
      </c>
      <c r="B3765" s="227" t="s">
        <v>4430</v>
      </c>
      <c r="C3765" s="228" t="s">
        <v>28</v>
      </c>
      <c r="D3765" s="208">
        <v>10</v>
      </c>
      <c r="E3765" s="208" t="s">
        <v>4340</v>
      </c>
      <c r="F3765" s="147" t="s">
        <v>4438</v>
      </c>
      <c r="G3765" s="147" t="s">
        <v>4438</v>
      </c>
      <c r="H3765" s="215">
        <v>0</v>
      </c>
      <c r="I3765" s="148">
        <v>0</v>
      </c>
      <c r="J3765" s="207" t="s">
        <v>838</v>
      </c>
      <c r="K3765" s="56" t="s">
        <v>4440</v>
      </c>
      <c r="L3765" s="50" t="s">
        <v>840</v>
      </c>
      <c r="M3765" s="263"/>
      <c r="N3765" s="264">
        <v>43635</v>
      </c>
      <c r="O3765" s="264" t="s">
        <v>4441</v>
      </c>
      <c r="P3765" s="264" t="s">
        <v>3964</v>
      </c>
      <c r="Q3765" s="263" t="s">
        <v>3672</v>
      </c>
      <c r="R3765" s="263"/>
    </row>
    <row r="3766" spans="1:18" s="34" customFormat="1" ht="60" hidden="1" customHeight="1" outlineLevel="2" x14ac:dyDescent="0.25">
      <c r="A3766" s="219">
        <v>958</v>
      </c>
      <c r="B3766" s="227" t="s">
        <v>4431</v>
      </c>
      <c r="C3766" s="228" t="s">
        <v>28</v>
      </c>
      <c r="D3766" s="208">
        <v>10</v>
      </c>
      <c r="E3766" s="208" t="s">
        <v>4340</v>
      </c>
      <c r="F3766" s="147" t="s">
        <v>4439</v>
      </c>
      <c r="G3766" s="147" t="s">
        <v>4439</v>
      </c>
      <c r="H3766" s="215">
        <v>0</v>
      </c>
      <c r="I3766" s="148">
        <v>0</v>
      </c>
      <c r="J3766" s="207" t="s">
        <v>838</v>
      </c>
      <c r="K3766" s="56" t="s">
        <v>4440</v>
      </c>
      <c r="L3766" s="50" t="s">
        <v>840</v>
      </c>
      <c r="M3766" s="263"/>
      <c r="N3766" s="264">
        <v>43635</v>
      </c>
      <c r="O3766" s="264" t="s">
        <v>4441</v>
      </c>
      <c r="P3766" s="264" t="s">
        <v>3964</v>
      </c>
      <c r="Q3766" s="263" t="s">
        <v>3672</v>
      </c>
      <c r="R3766" s="263"/>
    </row>
    <row r="3767" spans="1:18" s="34" customFormat="1" ht="30.75" hidden="1" customHeight="1" outlineLevel="2" x14ac:dyDescent="0.25">
      <c r="A3767" s="219">
        <v>959</v>
      </c>
      <c r="B3767" s="227" t="s">
        <v>4450</v>
      </c>
      <c r="C3767" s="228" t="s">
        <v>28</v>
      </c>
      <c r="D3767" s="208">
        <v>2000</v>
      </c>
      <c r="E3767" s="208" t="s">
        <v>4451</v>
      </c>
      <c r="F3767" s="147">
        <v>60000</v>
      </c>
      <c r="G3767" s="147">
        <v>60000</v>
      </c>
      <c r="H3767" s="215">
        <f t="shared" ref="H3767:H3773" si="200">F3767-G3767</f>
        <v>0</v>
      </c>
      <c r="I3767" s="148">
        <f t="shared" ref="I3767:I3801" si="201">H3767/G3767</f>
        <v>0</v>
      </c>
      <c r="J3767" s="207" t="s">
        <v>838</v>
      </c>
      <c r="K3767" s="56" t="s">
        <v>4452</v>
      </c>
      <c r="L3767" s="50" t="s">
        <v>840</v>
      </c>
      <c r="M3767" s="263"/>
      <c r="N3767" s="264">
        <v>43636</v>
      </c>
      <c r="O3767" s="264" t="s">
        <v>4453</v>
      </c>
      <c r="P3767" s="264" t="s">
        <v>3964</v>
      </c>
      <c r="Q3767" s="263" t="s">
        <v>3907</v>
      </c>
      <c r="R3767" s="263"/>
    </row>
    <row r="3768" spans="1:18" s="34" customFormat="1" ht="60" hidden="1" customHeight="1" outlineLevel="2" x14ac:dyDescent="0.25">
      <c r="A3768" s="219">
        <v>960</v>
      </c>
      <c r="B3768" s="227" t="s">
        <v>4465</v>
      </c>
      <c r="C3768" s="228" t="s">
        <v>28</v>
      </c>
      <c r="D3768" s="208">
        <v>2</v>
      </c>
      <c r="E3768" s="208" t="s">
        <v>4466</v>
      </c>
      <c r="F3768" s="147">
        <v>460000</v>
      </c>
      <c r="G3768" s="147">
        <v>460000</v>
      </c>
      <c r="H3768" s="215">
        <f t="shared" si="200"/>
        <v>0</v>
      </c>
      <c r="I3768" s="148">
        <f t="shared" si="201"/>
        <v>0</v>
      </c>
      <c r="J3768" s="207" t="s">
        <v>838</v>
      </c>
      <c r="K3768" s="56" t="s">
        <v>4467</v>
      </c>
      <c r="L3768" s="50" t="s">
        <v>845</v>
      </c>
      <c r="M3768" s="263"/>
      <c r="N3768" s="264">
        <v>43628</v>
      </c>
      <c r="O3768" s="264" t="s">
        <v>4468</v>
      </c>
      <c r="P3768" s="264" t="s">
        <v>3964</v>
      </c>
      <c r="Q3768" s="263" t="s">
        <v>4090</v>
      </c>
      <c r="R3768" s="263"/>
    </row>
    <row r="3769" spans="1:18" s="34" customFormat="1" ht="60" hidden="1" customHeight="1" outlineLevel="2" x14ac:dyDescent="0.25">
      <c r="A3769" s="219">
        <v>961</v>
      </c>
      <c r="B3769" s="227" t="s">
        <v>4475</v>
      </c>
      <c r="C3769" s="228" t="s">
        <v>28</v>
      </c>
      <c r="D3769" s="208">
        <v>545</v>
      </c>
      <c r="E3769" s="208" t="s">
        <v>114</v>
      </c>
      <c r="F3769" s="147">
        <f>872000/1.12</f>
        <v>778571.42857142852</v>
      </c>
      <c r="G3769" s="147">
        <f>872000/1.12</f>
        <v>778571.42857142852</v>
      </c>
      <c r="H3769" s="215">
        <f t="shared" si="200"/>
        <v>0</v>
      </c>
      <c r="I3769" s="148">
        <f t="shared" si="201"/>
        <v>0</v>
      </c>
      <c r="J3769" s="207" t="s">
        <v>838</v>
      </c>
      <c r="K3769" s="56" t="s">
        <v>4476</v>
      </c>
      <c r="L3769" s="50" t="s">
        <v>874</v>
      </c>
      <c r="M3769" s="263"/>
      <c r="N3769" s="264">
        <v>43641</v>
      </c>
      <c r="O3769" s="264" t="s">
        <v>4477</v>
      </c>
      <c r="P3769" s="264" t="s">
        <v>3964</v>
      </c>
      <c r="Q3769" s="263" t="s">
        <v>3656</v>
      </c>
      <c r="R3769" s="263"/>
    </row>
    <row r="3770" spans="1:18" s="34" customFormat="1" ht="60" hidden="1" outlineLevel="2" x14ac:dyDescent="0.25">
      <c r="A3770" s="219">
        <v>962</v>
      </c>
      <c r="B3770" s="227" t="s">
        <v>4484</v>
      </c>
      <c r="C3770" s="228" t="s">
        <v>28</v>
      </c>
      <c r="D3770" s="208">
        <v>50</v>
      </c>
      <c r="E3770" s="208" t="s">
        <v>4340</v>
      </c>
      <c r="F3770" s="147">
        <v>223000</v>
      </c>
      <c r="G3770" s="147">
        <v>223000</v>
      </c>
      <c r="H3770" s="215">
        <f t="shared" si="200"/>
        <v>0</v>
      </c>
      <c r="I3770" s="148">
        <f t="shared" si="201"/>
        <v>0</v>
      </c>
      <c r="J3770" s="207" t="s">
        <v>838</v>
      </c>
      <c r="K3770" s="56" t="s">
        <v>4485</v>
      </c>
      <c r="L3770" s="50" t="s">
        <v>849</v>
      </c>
      <c r="M3770" s="263"/>
      <c r="N3770" s="264">
        <v>43642</v>
      </c>
      <c r="O3770" s="264" t="s">
        <v>4486</v>
      </c>
      <c r="P3770" s="264" t="s">
        <v>3964</v>
      </c>
      <c r="Q3770" s="263" t="s">
        <v>3680</v>
      </c>
      <c r="R3770" s="263"/>
    </row>
    <row r="3771" spans="1:18" s="34" customFormat="1" ht="60" hidden="1" outlineLevel="2" x14ac:dyDescent="0.25">
      <c r="A3771" s="219">
        <v>963</v>
      </c>
      <c r="B3771" s="227" t="s">
        <v>118</v>
      </c>
      <c r="C3771" s="228" t="s">
        <v>28</v>
      </c>
      <c r="D3771" s="208">
        <v>5</v>
      </c>
      <c r="E3771" s="208" t="s">
        <v>4340</v>
      </c>
      <c r="F3771" s="147">
        <v>22500</v>
      </c>
      <c r="G3771" s="147">
        <v>22500</v>
      </c>
      <c r="H3771" s="215">
        <f t="shared" si="200"/>
        <v>0</v>
      </c>
      <c r="I3771" s="148">
        <f t="shared" si="201"/>
        <v>0</v>
      </c>
      <c r="J3771" s="207" t="s">
        <v>838</v>
      </c>
      <c r="K3771" s="56" t="s">
        <v>4740</v>
      </c>
      <c r="L3771" s="50" t="s">
        <v>845</v>
      </c>
      <c r="M3771" s="263"/>
      <c r="N3771" s="264">
        <v>43613</v>
      </c>
      <c r="O3771" s="264" t="s">
        <v>4741</v>
      </c>
      <c r="P3771" s="264" t="s">
        <v>3964</v>
      </c>
      <c r="Q3771" s="263" t="s">
        <v>4742</v>
      </c>
      <c r="R3771" s="263"/>
    </row>
    <row r="3772" spans="1:18" s="34" customFormat="1" ht="60" hidden="1" outlineLevel="2" x14ac:dyDescent="0.25">
      <c r="A3772" s="219">
        <v>964</v>
      </c>
      <c r="B3772" s="221" t="s">
        <v>118</v>
      </c>
      <c r="C3772" s="228" t="s">
        <v>28</v>
      </c>
      <c r="D3772" s="208">
        <v>5</v>
      </c>
      <c r="E3772" s="208" t="s">
        <v>4340</v>
      </c>
      <c r="F3772" s="147">
        <v>22500</v>
      </c>
      <c r="G3772" s="215">
        <v>22500</v>
      </c>
      <c r="H3772" s="215">
        <f t="shared" si="200"/>
        <v>0</v>
      </c>
      <c r="I3772" s="148">
        <f t="shared" si="201"/>
        <v>0</v>
      </c>
      <c r="J3772" s="207" t="s">
        <v>838</v>
      </c>
      <c r="K3772" s="56" t="s">
        <v>4740</v>
      </c>
      <c r="L3772" s="50" t="s">
        <v>845</v>
      </c>
      <c r="M3772" s="263"/>
      <c r="N3772" s="264">
        <v>43613</v>
      </c>
      <c r="O3772" s="264" t="s">
        <v>4741</v>
      </c>
      <c r="P3772" s="264" t="s">
        <v>3964</v>
      </c>
      <c r="Q3772" s="263" t="s">
        <v>4742</v>
      </c>
      <c r="R3772" s="263"/>
    </row>
    <row r="3773" spans="1:18" s="34" customFormat="1" ht="60" hidden="1" outlineLevel="2" x14ac:dyDescent="0.25">
      <c r="A3773" s="219">
        <v>965</v>
      </c>
      <c r="B3773" s="221" t="s">
        <v>1220</v>
      </c>
      <c r="C3773" s="228" t="s">
        <v>28</v>
      </c>
      <c r="D3773" s="208">
        <v>100</v>
      </c>
      <c r="E3773" s="208" t="s">
        <v>114</v>
      </c>
      <c r="F3773" s="147">
        <v>2706000</v>
      </c>
      <c r="G3773" s="215">
        <v>2706000</v>
      </c>
      <c r="H3773" s="215">
        <f t="shared" si="200"/>
        <v>0</v>
      </c>
      <c r="I3773" s="148">
        <f t="shared" si="201"/>
        <v>0</v>
      </c>
      <c r="J3773" s="207" t="s">
        <v>838</v>
      </c>
      <c r="K3773" s="56" t="s">
        <v>4849</v>
      </c>
      <c r="L3773" s="50" t="s">
        <v>4848</v>
      </c>
      <c r="M3773" s="263"/>
      <c r="N3773" s="264">
        <v>43663</v>
      </c>
      <c r="O3773" s="264" t="s">
        <v>4850</v>
      </c>
      <c r="P3773" s="264" t="s">
        <v>3964</v>
      </c>
      <c r="Q3773" s="263" t="s">
        <v>3672</v>
      </c>
      <c r="R3773" s="263"/>
    </row>
    <row r="3774" spans="1:18" s="34" customFormat="1" ht="60.75" hidden="1" outlineLevel="2" x14ac:dyDescent="0.25">
      <c r="A3774" s="219">
        <v>966</v>
      </c>
      <c r="B3774" s="221" t="s">
        <v>4851</v>
      </c>
      <c r="C3774" s="228" t="s">
        <v>809</v>
      </c>
      <c r="D3774" s="208">
        <v>1</v>
      </c>
      <c r="E3774" s="208" t="s">
        <v>4339</v>
      </c>
      <c r="F3774" s="147">
        <v>4132598</v>
      </c>
      <c r="G3774" s="215">
        <v>4132598</v>
      </c>
      <c r="H3774" s="215">
        <f t="shared" ref="H3774:H3775" si="202">F3774-G3774</f>
        <v>0</v>
      </c>
      <c r="I3774" s="148">
        <f t="shared" ref="I3774:I3775" si="203">H3774/G3774</f>
        <v>0</v>
      </c>
      <c r="J3774" s="207" t="s">
        <v>838</v>
      </c>
      <c r="K3774" s="56" t="s">
        <v>4061</v>
      </c>
      <c r="L3774" s="50" t="s">
        <v>849</v>
      </c>
      <c r="M3774" s="263"/>
      <c r="N3774" s="264">
        <v>43634</v>
      </c>
      <c r="O3774" s="264" t="s">
        <v>4836</v>
      </c>
      <c r="P3774" s="264" t="s">
        <v>3964</v>
      </c>
      <c r="Q3774" s="263" t="s">
        <v>3886</v>
      </c>
      <c r="R3774" s="263"/>
    </row>
    <row r="3775" spans="1:18" s="34" customFormat="1" ht="60.75" hidden="1" outlineLevel="2" x14ac:dyDescent="0.25">
      <c r="A3775" s="219">
        <v>967</v>
      </c>
      <c r="B3775" s="221" t="s">
        <v>4852</v>
      </c>
      <c r="C3775" s="228" t="s">
        <v>809</v>
      </c>
      <c r="D3775" s="208">
        <v>1</v>
      </c>
      <c r="E3775" s="208" t="s">
        <v>4339</v>
      </c>
      <c r="F3775" s="147">
        <v>3086509</v>
      </c>
      <c r="G3775" s="215">
        <v>3086509</v>
      </c>
      <c r="H3775" s="215">
        <f t="shared" si="202"/>
        <v>0</v>
      </c>
      <c r="I3775" s="148">
        <f t="shared" si="203"/>
        <v>0</v>
      </c>
      <c r="J3775" s="207" t="s">
        <v>838</v>
      </c>
      <c r="K3775" s="56" t="s">
        <v>4061</v>
      </c>
      <c r="L3775" s="50" t="s">
        <v>849</v>
      </c>
      <c r="M3775" s="263"/>
      <c r="N3775" s="264">
        <v>43634</v>
      </c>
      <c r="O3775" s="264" t="s">
        <v>4836</v>
      </c>
      <c r="P3775" s="264" t="s">
        <v>3964</v>
      </c>
      <c r="Q3775" s="263" t="s">
        <v>3886</v>
      </c>
      <c r="R3775" s="263"/>
    </row>
    <row r="3776" spans="1:18" s="34" customFormat="1" ht="60" hidden="1" outlineLevel="2" x14ac:dyDescent="0.25">
      <c r="A3776" s="219">
        <v>968</v>
      </c>
      <c r="B3776" s="226" t="s">
        <v>4853</v>
      </c>
      <c r="C3776" s="228" t="s">
        <v>28</v>
      </c>
      <c r="D3776" s="208">
        <v>100</v>
      </c>
      <c r="E3776" s="208" t="s">
        <v>4340</v>
      </c>
      <c r="F3776" s="147">
        <v>500000</v>
      </c>
      <c r="G3776" s="147">
        <v>500000</v>
      </c>
      <c r="H3776" s="215">
        <f t="shared" ref="H3776" si="204">F3776-G3776</f>
        <v>0</v>
      </c>
      <c r="I3776" s="148">
        <f t="shared" ref="I3776" si="205">H3776/G3776</f>
        <v>0</v>
      </c>
      <c r="J3776" s="207" t="s">
        <v>838</v>
      </c>
      <c r="K3776" s="56" t="s">
        <v>4854</v>
      </c>
      <c r="L3776" s="50" t="s">
        <v>840</v>
      </c>
      <c r="M3776" s="263"/>
      <c r="N3776" s="264">
        <v>43635</v>
      </c>
      <c r="O3776" s="264" t="s">
        <v>4839</v>
      </c>
      <c r="P3776" s="264" t="s">
        <v>3964</v>
      </c>
      <c r="Q3776" s="263" t="s">
        <v>3672</v>
      </c>
      <c r="R3776" s="263"/>
    </row>
    <row r="3777" spans="1:18" s="34" customFormat="1" ht="60" hidden="1" outlineLevel="2" x14ac:dyDescent="0.25">
      <c r="A3777" s="325">
        <v>969</v>
      </c>
      <c r="B3777" s="326" t="s">
        <v>4862</v>
      </c>
      <c r="C3777" s="228" t="s">
        <v>28</v>
      </c>
      <c r="D3777" s="208">
        <v>900</v>
      </c>
      <c r="E3777" s="208" t="s">
        <v>4340</v>
      </c>
      <c r="F3777" s="147">
        <v>1885860</v>
      </c>
      <c r="G3777" s="147">
        <v>1885860</v>
      </c>
      <c r="H3777" s="215">
        <f t="shared" ref="H3777" si="206">F3777-G3777</f>
        <v>0</v>
      </c>
      <c r="I3777" s="148">
        <f t="shared" ref="I3777" si="207">H3777/G3777</f>
        <v>0</v>
      </c>
      <c r="J3777" s="207" t="s">
        <v>838</v>
      </c>
      <c r="K3777" s="56" t="s">
        <v>4869</v>
      </c>
      <c r="L3777" s="50" t="s">
        <v>840</v>
      </c>
      <c r="M3777" s="263"/>
      <c r="N3777" s="264">
        <v>43648</v>
      </c>
      <c r="O3777" s="264" t="s">
        <v>4870</v>
      </c>
      <c r="P3777" s="264" t="s">
        <v>3964</v>
      </c>
      <c r="Q3777" s="263" t="s">
        <v>3672</v>
      </c>
      <c r="R3777" s="263"/>
    </row>
    <row r="3778" spans="1:18" s="34" customFormat="1" ht="60" hidden="1" outlineLevel="2" x14ac:dyDescent="0.25">
      <c r="A3778" s="325">
        <v>970</v>
      </c>
      <c r="B3778" s="326" t="s">
        <v>4863</v>
      </c>
      <c r="C3778" s="228" t="s">
        <v>28</v>
      </c>
      <c r="D3778" s="208">
        <v>900</v>
      </c>
      <c r="E3778" s="208" t="s">
        <v>4340</v>
      </c>
      <c r="F3778" s="147">
        <v>1885860</v>
      </c>
      <c r="G3778" s="147">
        <v>1885860</v>
      </c>
      <c r="H3778" s="215">
        <f t="shared" ref="H3778:H3783" si="208">F3778-G3778</f>
        <v>0</v>
      </c>
      <c r="I3778" s="148">
        <f t="shared" ref="I3778:I3783" si="209">H3778/G3778</f>
        <v>0</v>
      </c>
      <c r="J3778" s="207" t="s">
        <v>838</v>
      </c>
      <c r="K3778" s="56" t="s">
        <v>4869</v>
      </c>
      <c r="L3778" s="50" t="s">
        <v>840</v>
      </c>
      <c r="M3778" s="263"/>
      <c r="N3778" s="264">
        <v>43649</v>
      </c>
      <c r="O3778" s="264" t="s">
        <v>4870</v>
      </c>
      <c r="P3778" s="264" t="s">
        <v>3964</v>
      </c>
      <c r="Q3778" s="263" t="s">
        <v>3672</v>
      </c>
      <c r="R3778" s="263"/>
    </row>
    <row r="3779" spans="1:18" s="34" customFormat="1" ht="60" hidden="1" outlineLevel="2" x14ac:dyDescent="0.25">
      <c r="A3779" s="325">
        <v>971</v>
      </c>
      <c r="B3779" s="326" t="s">
        <v>4864</v>
      </c>
      <c r="C3779" s="228" t="s">
        <v>28</v>
      </c>
      <c r="D3779" s="208">
        <v>900</v>
      </c>
      <c r="E3779" s="208" t="s">
        <v>4340</v>
      </c>
      <c r="F3779" s="147">
        <v>1885860</v>
      </c>
      <c r="G3779" s="147">
        <v>1885860</v>
      </c>
      <c r="H3779" s="215">
        <f t="shared" si="208"/>
        <v>0</v>
      </c>
      <c r="I3779" s="148">
        <f t="shared" si="209"/>
        <v>0</v>
      </c>
      <c r="J3779" s="207" t="s">
        <v>838</v>
      </c>
      <c r="K3779" s="56" t="s">
        <v>4869</v>
      </c>
      <c r="L3779" s="50" t="s">
        <v>840</v>
      </c>
      <c r="M3779" s="263"/>
      <c r="N3779" s="264">
        <v>43650</v>
      </c>
      <c r="O3779" s="264" t="s">
        <v>4870</v>
      </c>
      <c r="P3779" s="264" t="s">
        <v>3964</v>
      </c>
      <c r="Q3779" s="263" t="s">
        <v>3672</v>
      </c>
      <c r="R3779" s="263"/>
    </row>
    <row r="3780" spans="1:18" s="34" customFormat="1" ht="60" hidden="1" outlineLevel="2" x14ac:dyDescent="0.25">
      <c r="A3780" s="325">
        <v>972</v>
      </c>
      <c r="B3780" s="326" t="s">
        <v>4865</v>
      </c>
      <c r="C3780" s="228" t="s">
        <v>28</v>
      </c>
      <c r="D3780" s="208">
        <v>500</v>
      </c>
      <c r="E3780" s="208" t="s">
        <v>4340</v>
      </c>
      <c r="F3780" s="147">
        <v>2056750</v>
      </c>
      <c r="G3780" s="147">
        <v>2056750</v>
      </c>
      <c r="H3780" s="215">
        <f t="shared" si="208"/>
        <v>0</v>
      </c>
      <c r="I3780" s="148">
        <f t="shared" si="209"/>
        <v>0</v>
      </c>
      <c r="J3780" s="207" t="s">
        <v>838</v>
      </c>
      <c r="K3780" s="56" t="s">
        <v>4869</v>
      </c>
      <c r="L3780" s="50" t="s">
        <v>840</v>
      </c>
      <c r="M3780" s="263"/>
      <c r="N3780" s="264">
        <v>43651</v>
      </c>
      <c r="O3780" s="264" t="s">
        <v>4870</v>
      </c>
      <c r="P3780" s="264" t="s">
        <v>3964</v>
      </c>
      <c r="Q3780" s="263" t="s">
        <v>3672</v>
      </c>
      <c r="R3780" s="263"/>
    </row>
    <row r="3781" spans="1:18" s="34" customFormat="1" ht="60" hidden="1" outlineLevel="2" x14ac:dyDescent="0.25">
      <c r="A3781" s="325">
        <v>973</v>
      </c>
      <c r="B3781" s="326" t="s">
        <v>4866</v>
      </c>
      <c r="C3781" s="228" t="s">
        <v>28</v>
      </c>
      <c r="D3781" s="208">
        <v>325</v>
      </c>
      <c r="E3781" s="208" t="s">
        <v>4340</v>
      </c>
      <c r="F3781" s="147">
        <v>1033175</v>
      </c>
      <c r="G3781" s="147">
        <v>1033175</v>
      </c>
      <c r="H3781" s="215">
        <f t="shared" si="208"/>
        <v>0</v>
      </c>
      <c r="I3781" s="148">
        <f t="shared" si="209"/>
        <v>0</v>
      </c>
      <c r="J3781" s="207" t="s">
        <v>838</v>
      </c>
      <c r="K3781" s="56" t="s">
        <v>4869</v>
      </c>
      <c r="L3781" s="50" t="s">
        <v>840</v>
      </c>
      <c r="M3781" s="263"/>
      <c r="N3781" s="264">
        <v>43652</v>
      </c>
      <c r="O3781" s="264" t="s">
        <v>4870</v>
      </c>
      <c r="P3781" s="264" t="s">
        <v>3964</v>
      </c>
      <c r="Q3781" s="263" t="s">
        <v>3672</v>
      </c>
      <c r="R3781" s="263"/>
    </row>
    <row r="3782" spans="1:18" s="34" customFormat="1" ht="60" hidden="1" outlineLevel="2" x14ac:dyDescent="0.25">
      <c r="A3782" s="325">
        <v>974</v>
      </c>
      <c r="B3782" s="326" t="s">
        <v>4867</v>
      </c>
      <c r="C3782" s="228" t="s">
        <v>28</v>
      </c>
      <c r="D3782" s="208">
        <v>800</v>
      </c>
      <c r="E3782" s="208" t="s">
        <v>4340</v>
      </c>
      <c r="F3782" s="147">
        <v>4394560</v>
      </c>
      <c r="G3782" s="147">
        <v>4394560</v>
      </c>
      <c r="H3782" s="215">
        <f t="shared" si="208"/>
        <v>0</v>
      </c>
      <c r="I3782" s="148">
        <f t="shared" si="209"/>
        <v>0</v>
      </c>
      <c r="J3782" s="207" t="s">
        <v>838</v>
      </c>
      <c r="K3782" s="56" t="s">
        <v>4869</v>
      </c>
      <c r="L3782" s="50" t="s">
        <v>840</v>
      </c>
      <c r="M3782" s="263"/>
      <c r="N3782" s="264">
        <v>43653</v>
      </c>
      <c r="O3782" s="264" t="s">
        <v>4870</v>
      </c>
      <c r="P3782" s="264" t="s">
        <v>3964</v>
      </c>
      <c r="Q3782" s="263" t="s">
        <v>3672</v>
      </c>
      <c r="R3782" s="263"/>
    </row>
    <row r="3783" spans="1:18" s="34" customFormat="1" ht="60" hidden="1" outlineLevel="2" x14ac:dyDescent="0.25">
      <c r="A3783" s="325">
        <v>975</v>
      </c>
      <c r="B3783" s="326" t="s">
        <v>4868</v>
      </c>
      <c r="C3783" s="228" t="s">
        <v>28</v>
      </c>
      <c r="D3783" s="208">
        <v>1600</v>
      </c>
      <c r="E3783" s="208" t="s">
        <v>4340</v>
      </c>
      <c r="F3783" s="147">
        <v>1745600</v>
      </c>
      <c r="G3783" s="147">
        <v>1745600</v>
      </c>
      <c r="H3783" s="215">
        <f t="shared" si="208"/>
        <v>0</v>
      </c>
      <c r="I3783" s="148">
        <f t="shared" si="209"/>
        <v>0</v>
      </c>
      <c r="J3783" s="207" t="s">
        <v>838</v>
      </c>
      <c r="K3783" s="56" t="s">
        <v>4869</v>
      </c>
      <c r="L3783" s="50" t="s">
        <v>840</v>
      </c>
      <c r="M3783" s="263"/>
      <c r="N3783" s="264">
        <v>43654</v>
      </c>
      <c r="O3783" s="264" t="s">
        <v>4870</v>
      </c>
      <c r="P3783" s="264" t="s">
        <v>3964</v>
      </c>
      <c r="Q3783" s="263" t="s">
        <v>3672</v>
      </c>
      <c r="R3783" s="263"/>
    </row>
    <row r="3784" spans="1:18" s="34" customFormat="1" ht="60" hidden="1" outlineLevel="2" x14ac:dyDescent="0.25">
      <c r="A3784" s="325">
        <v>976</v>
      </c>
      <c r="B3784" s="327" t="s">
        <v>4874</v>
      </c>
      <c r="C3784" s="228" t="s">
        <v>28</v>
      </c>
      <c r="D3784" s="208">
        <v>2</v>
      </c>
      <c r="E3784" s="208" t="s">
        <v>4340</v>
      </c>
      <c r="F3784" s="147">
        <v>149440</v>
      </c>
      <c r="G3784" s="147">
        <v>149440</v>
      </c>
      <c r="H3784" s="215">
        <f t="shared" ref="H3784:H3797" si="210">F3784-G3784</f>
        <v>0</v>
      </c>
      <c r="I3784" s="148">
        <f t="shared" ref="I3784:I3795" si="211">H3784/G3784</f>
        <v>0</v>
      </c>
      <c r="J3784" s="207" t="s">
        <v>838</v>
      </c>
      <c r="K3784" s="56" t="s">
        <v>4876</v>
      </c>
      <c r="L3784" s="50" t="s">
        <v>840</v>
      </c>
      <c r="M3784" s="263"/>
      <c r="N3784" s="264">
        <v>43648</v>
      </c>
      <c r="O3784" s="264" t="s">
        <v>4871</v>
      </c>
      <c r="P3784" s="264" t="s">
        <v>3964</v>
      </c>
      <c r="Q3784" s="263" t="s">
        <v>3672</v>
      </c>
      <c r="R3784" s="263"/>
    </row>
    <row r="3785" spans="1:18" s="34" customFormat="1" ht="60" hidden="1" outlineLevel="2" x14ac:dyDescent="0.25">
      <c r="A3785" s="325">
        <v>977</v>
      </c>
      <c r="B3785" s="327" t="s">
        <v>4875</v>
      </c>
      <c r="C3785" s="228" t="s">
        <v>28</v>
      </c>
      <c r="D3785" s="208">
        <v>3</v>
      </c>
      <c r="E3785" s="208" t="s">
        <v>114</v>
      </c>
      <c r="F3785" s="147">
        <v>36285</v>
      </c>
      <c r="G3785" s="147">
        <v>36285</v>
      </c>
      <c r="H3785" s="215">
        <f t="shared" si="210"/>
        <v>0</v>
      </c>
      <c r="I3785" s="148">
        <f t="shared" si="211"/>
        <v>0</v>
      </c>
      <c r="J3785" s="207" t="s">
        <v>838</v>
      </c>
      <c r="K3785" s="56" t="s">
        <v>4876</v>
      </c>
      <c r="L3785" s="50" t="s">
        <v>840</v>
      </c>
      <c r="M3785" s="263"/>
      <c r="N3785" s="264">
        <v>43648</v>
      </c>
      <c r="O3785" s="264" t="s">
        <v>4871</v>
      </c>
      <c r="P3785" s="264" t="s">
        <v>3964</v>
      </c>
      <c r="Q3785" s="263" t="s">
        <v>3672</v>
      </c>
      <c r="R3785" s="263"/>
    </row>
    <row r="3786" spans="1:18" s="34" customFormat="1" ht="60" hidden="1" outlineLevel="2" x14ac:dyDescent="0.25">
      <c r="A3786" s="325">
        <v>978</v>
      </c>
      <c r="B3786" s="327" t="s">
        <v>334</v>
      </c>
      <c r="C3786" s="228" t="s">
        <v>28</v>
      </c>
      <c r="D3786" s="208">
        <v>4</v>
      </c>
      <c r="E3786" s="208" t="s">
        <v>114</v>
      </c>
      <c r="F3786" s="147">
        <v>82760</v>
      </c>
      <c r="G3786" s="147">
        <v>82760</v>
      </c>
      <c r="H3786" s="215">
        <f t="shared" si="210"/>
        <v>0</v>
      </c>
      <c r="I3786" s="148">
        <f t="shared" si="211"/>
        <v>0</v>
      </c>
      <c r="J3786" s="207" t="s">
        <v>838</v>
      </c>
      <c r="K3786" s="56" t="s">
        <v>4876</v>
      </c>
      <c r="L3786" s="50" t="s">
        <v>840</v>
      </c>
      <c r="M3786" s="263"/>
      <c r="N3786" s="264">
        <v>43648</v>
      </c>
      <c r="O3786" s="264" t="s">
        <v>4871</v>
      </c>
      <c r="P3786" s="264" t="s">
        <v>3964</v>
      </c>
      <c r="Q3786" s="263" t="s">
        <v>3672</v>
      </c>
      <c r="R3786" s="263"/>
    </row>
    <row r="3787" spans="1:18" s="34" customFormat="1" ht="60" hidden="1" outlineLevel="2" x14ac:dyDescent="0.25">
      <c r="A3787" s="325">
        <v>979</v>
      </c>
      <c r="B3787" s="327" t="s">
        <v>2247</v>
      </c>
      <c r="C3787" s="228" t="s">
        <v>28</v>
      </c>
      <c r="D3787" s="208">
        <v>1</v>
      </c>
      <c r="E3787" s="208" t="s">
        <v>4466</v>
      </c>
      <c r="F3787" s="147">
        <v>47165</v>
      </c>
      <c r="G3787" s="147">
        <v>47165</v>
      </c>
      <c r="H3787" s="215">
        <f t="shared" si="210"/>
        <v>0</v>
      </c>
      <c r="I3787" s="148">
        <f t="shared" si="211"/>
        <v>0</v>
      </c>
      <c r="J3787" s="207" t="s">
        <v>838</v>
      </c>
      <c r="K3787" s="56" t="s">
        <v>4876</v>
      </c>
      <c r="L3787" s="50" t="s">
        <v>840</v>
      </c>
      <c r="M3787" s="263"/>
      <c r="N3787" s="264">
        <v>43648</v>
      </c>
      <c r="O3787" s="264" t="s">
        <v>4871</v>
      </c>
      <c r="P3787" s="264" t="s">
        <v>3964</v>
      </c>
      <c r="Q3787" s="263" t="s">
        <v>3672</v>
      </c>
      <c r="R3787" s="263"/>
    </row>
    <row r="3788" spans="1:18" s="34" customFormat="1" ht="60" hidden="1" outlineLevel="2" x14ac:dyDescent="0.25">
      <c r="A3788" s="325">
        <v>980</v>
      </c>
      <c r="B3788" s="327" t="s">
        <v>2256</v>
      </c>
      <c r="C3788" s="228" t="s">
        <v>28</v>
      </c>
      <c r="D3788" s="208">
        <v>2</v>
      </c>
      <c r="E3788" s="208" t="s">
        <v>114</v>
      </c>
      <c r="F3788" s="147">
        <v>35150</v>
      </c>
      <c r="G3788" s="147">
        <v>35150</v>
      </c>
      <c r="H3788" s="215">
        <f t="shared" si="210"/>
        <v>0</v>
      </c>
      <c r="I3788" s="148">
        <f t="shared" si="211"/>
        <v>0</v>
      </c>
      <c r="J3788" s="207" t="s">
        <v>838</v>
      </c>
      <c r="K3788" s="56" t="s">
        <v>4876</v>
      </c>
      <c r="L3788" s="50" t="s">
        <v>840</v>
      </c>
      <c r="M3788" s="263"/>
      <c r="N3788" s="264">
        <v>43648</v>
      </c>
      <c r="O3788" s="264" t="s">
        <v>4871</v>
      </c>
      <c r="P3788" s="264" t="s">
        <v>3964</v>
      </c>
      <c r="Q3788" s="263" t="s">
        <v>3672</v>
      </c>
      <c r="R3788" s="263"/>
    </row>
    <row r="3789" spans="1:18" s="34" customFormat="1" ht="60" hidden="1" outlineLevel="2" x14ac:dyDescent="0.25">
      <c r="A3789" s="325">
        <v>981</v>
      </c>
      <c r="B3789" s="327" t="s">
        <v>2257</v>
      </c>
      <c r="C3789" s="228" t="s">
        <v>28</v>
      </c>
      <c r="D3789" s="208">
        <v>1</v>
      </c>
      <c r="E3789" s="208" t="s">
        <v>4237</v>
      </c>
      <c r="F3789" s="147">
        <v>26455</v>
      </c>
      <c r="G3789" s="147">
        <v>26455</v>
      </c>
      <c r="H3789" s="215">
        <f t="shared" si="210"/>
        <v>0</v>
      </c>
      <c r="I3789" s="148">
        <f t="shared" si="211"/>
        <v>0</v>
      </c>
      <c r="J3789" s="207" t="s">
        <v>838</v>
      </c>
      <c r="K3789" s="56" t="s">
        <v>4876</v>
      </c>
      <c r="L3789" s="50" t="s">
        <v>840</v>
      </c>
      <c r="M3789" s="263"/>
      <c r="N3789" s="264">
        <v>43648</v>
      </c>
      <c r="O3789" s="264" t="s">
        <v>4871</v>
      </c>
      <c r="P3789" s="264" t="s">
        <v>3964</v>
      </c>
      <c r="Q3789" s="263" t="s">
        <v>3672</v>
      </c>
      <c r="R3789" s="263"/>
    </row>
    <row r="3790" spans="1:18" s="34" customFormat="1" ht="60" hidden="1" outlineLevel="2" x14ac:dyDescent="0.25">
      <c r="A3790" s="325">
        <v>982</v>
      </c>
      <c r="B3790" s="327" t="s">
        <v>2140</v>
      </c>
      <c r="C3790" s="228" t="s">
        <v>28</v>
      </c>
      <c r="D3790" s="208">
        <v>2</v>
      </c>
      <c r="E3790" s="208" t="s">
        <v>114</v>
      </c>
      <c r="F3790" s="147">
        <v>35150</v>
      </c>
      <c r="G3790" s="147">
        <v>35150</v>
      </c>
      <c r="H3790" s="215">
        <f t="shared" si="210"/>
        <v>0</v>
      </c>
      <c r="I3790" s="148">
        <f t="shared" si="211"/>
        <v>0</v>
      </c>
      <c r="J3790" s="207" t="s">
        <v>838</v>
      </c>
      <c r="K3790" s="56" t="s">
        <v>4876</v>
      </c>
      <c r="L3790" s="50" t="s">
        <v>840</v>
      </c>
      <c r="M3790" s="263"/>
      <c r="N3790" s="264">
        <v>43648</v>
      </c>
      <c r="O3790" s="264" t="s">
        <v>4871</v>
      </c>
      <c r="P3790" s="264" t="s">
        <v>3964</v>
      </c>
      <c r="Q3790" s="263" t="s">
        <v>3672</v>
      </c>
      <c r="R3790" s="263"/>
    </row>
    <row r="3791" spans="1:18" s="34" customFormat="1" ht="60" hidden="1" outlineLevel="2" x14ac:dyDescent="0.25">
      <c r="A3791" s="325">
        <v>983</v>
      </c>
      <c r="B3791" s="327" t="s">
        <v>2258</v>
      </c>
      <c r="C3791" s="228" t="s">
        <v>28</v>
      </c>
      <c r="D3791" s="208">
        <v>1</v>
      </c>
      <c r="E3791" s="208" t="s">
        <v>4237</v>
      </c>
      <c r="F3791" s="147">
        <v>17575</v>
      </c>
      <c r="G3791" s="147">
        <v>17575</v>
      </c>
      <c r="H3791" s="215">
        <f t="shared" si="210"/>
        <v>0</v>
      </c>
      <c r="I3791" s="148">
        <f t="shared" si="211"/>
        <v>0</v>
      </c>
      <c r="J3791" s="207" t="s">
        <v>838</v>
      </c>
      <c r="K3791" s="56" t="s">
        <v>4876</v>
      </c>
      <c r="L3791" s="50" t="s">
        <v>840</v>
      </c>
      <c r="M3791" s="263"/>
      <c r="N3791" s="264">
        <v>43648</v>
      </c>
      <c r="O3791" s="264" t="s">
        <v>4871</v>
      </c>
      <c r="P3791" s="264" t="s">
        <v>3964</v>
      </c>
      <c r="Q3791" s="263" t="s">
        <v>3672</v>
      </c>
      <c r="R3791" s="263"/>
    </row>
    <row r="3792" spans="1:18" s="34" customFormat="1" ht="60" hidden="1" outlineLevel="2" x14ac:dyDescent="0.25">
      <c r="A3792" s="325">
        <v>984</v>
      </c>
      <c r="B3792" s="327" t="s">
        <v>2281</v>
      </c>
      <c r="C3792" s="228" t="s">
        <v>28</v>
      </c>
      <c r="D3792" s="208">
        <v>1</v>
      </c>
      <c r="E3792" s="208" t="s">
        <v>4340</v>
      </c>
      <c r="F3792" s="147">
        <v>60950</v>
      </c>
      <c r="G3792" s="147">
        <v>60950</v>
      </c>
      <c r="H3792" s="215">
        <f t="shared" si="210"/>
        <v>0</v>
      </c>
      <c r="I3792" s="148">
        <f t="shared" si="211"/>
        <v>0</v>
      </c>
      <c r="J3792" s="207" t="s">
        <v>838</v>
      </c>
      <c r="K3792" s="56" t="s">
        <v>4876</v>
      </c>
      <c r="L3792" s="50" t="s">
        <v>840</v>
      </c>
      <c r="M3792" s="263"/>
      <c r="N3792" s="264">
        <v>43648</v>
      </c>
      <c r="O3792" s="264" t="s">
        <v>4871</v>
      </c>
      <c r="P3792" s="264" t="s">
        <v>3964</v>
      </c>
      <c r="Q3792" s="263" t="s">
        <v>3672</v>
      </c>
      <c r="R3792" s="263"/>
    </row>
    <row r="3793" spans="1:18" s="34" customFormat="1" ht="60" hidden="1" outlineLevel="2" x14ac:dyDescent="0.25">
      <c r="A3793" s="325">
        <v>985</v>
      </c>
      <c r="B3793" s="327" t="s">
        <v>4877</v>
      </c>
      <c r="C3793" s="228" t="s">
        <v>957</v>
      </c>
      <c r="D3793" s="208">
        <v>178</v>
      </c>
      <c r="E3793" s="208" t="s">
        <v>4340</v>
      </c>
      <c r="F3793" s="147">
        <v>3204000</v>
      </c>
      <c r="G3793" s="147">
        <v>3204000</v>
      </c>
      <c r="H3793" s="215">
        <f t="shared" si="210"/>
        <v>0</v>
      </c>
      <c r="I3793" s="148">
        <f t="shared" si="211"/>
        <v>0</v>
      </c>
      <c r="J3793" s="207" t="s">
        <v>838</v>
      </c>
      <c r="K3793" s="56" t="s">
        <v>1316</v>
      </c>
      <c r="L3793" s="50" t="s">
        <v>849</v>
      </c>
      <c r="M3793" s="263"/>
      <c r="N3793" s="264">
        <v>43649</v>
      </c>
      <c r="O3793" s="264" t="s">
        <v>4878</v>
      </c>
      <c r="P3793" s="264" t="s">
        <v>3964</v>
      </c>
      <c r="Q3793" s="263" t="s">
        <v>3680</v>
      </c>
      <c r="R3793" s="263"/>
    </row>
    <row r="3794" spans="1:18" s="34" customFormat="1" ht="60" hidden="1" outlineLevel="2" x14ac:dyDescent="0.25">
      <c r="A3794" s="325">
        <v>986</v>
      </c>
      <c r="B3794" s="327" t="s">
        <v>4879</v>
      </c>
      <c r="C3794" s="228" t="s">
        <v>809</v>
      </c>
      <c r="D3794" s="208">
        <v>9</v>
      </c>
      <c r="E3794" s="208" t="s">
        <v>4340</v>
      </c>
      <c r="F3794" s="147">
        <v>24192000</v>
      </c>
      <c r="G3794" s="147">
        <v>24192000</v>
      </c>
      <c r="H3794" s="215">
        <f t="shared" si="210"/>
        <v>0</v>
      </c>
      <c r="I3794" s="148">
        <f t="shared" si="211"/>
        <v>0</v>
      </c>
      <c r="J3794" s="207" t="s">
        <v>838</v>
      </c>
      <c r="K3794" s="56" t="s">
        <v>846</v>
      </c>
      <c r="L3794" s="50" t="s">
        <v>840</v>
      </c>
      <c r="M3794" s="263"/>
      <c r="N3794" s="328">
        <v>43650</v>
      </c>
      <c r="O3794" s="329" t="s">
        <v>4880</v>
      </c>
      <c r="P3794" s="264" t="s">
        <v>3964</v>
      </c>
      <c r="Q3794" s="263" t="s">
        <v>3744</v>
      </c>
      <c r="R3794" s="263"/>
    </row>
    <row r="3795" spans="1:18" s="34" customFormat="1" ht="60" hidden="1" outlineLevel="2" x14ac:dyDescent="0.25">
      <c r="A3795" s="325">
        <v>987</v>
      </c>
      <c r="B3795" s="327" t="s">
        <v>4881</v>
      </c>
      <c r="C3795" s="228" t="s">
        <v>28</v>
      </c>
      <c r="D3795" s="208">
        <v>1300</v>
      </c>
      <c r="E3795" s="208" t="s">
        <v>4340</v>
      </c>
      <c r="F3795" s="147">
        <v>3055000</v>
      </c>
      <c r="G3795" s="147">
        <v>3055000</v>
      </c>
      <c r="H3795" s="215">
        <f t="shared" si="210"/>
        <v>0</v>
      </c>
      <c r="I3795" s="148">
        <f t="shared" si="211"/>
        <v>0</v>
      </c>
      <c r="J3795" s="207" t="s">
        <v>838</v>
      </c>
      <c r="K3795" s="56" t="s">
        <v>4882</v>
      </c>
      <c r="L3795" s="50" t="s">
        <v>874</v>
      </c>
      <c r="M3795" s="263"/>
      <c r="N3795" s="264">
        <v>43650</v>
      </c>
      <c r="O3795" s="264" t="s">
        <v>4883</v>
      </c>
      <c r="P3795" s="264" t="s">
        <v>3964</v>
      </c>
      <c r="Q3795" s="263" t="s">
        <v>3672</v>
      </c>
      <c r="R3795" s="263"/>
    </row>
    <row r="3796" spans="1:18" s="34" customFormat="1" ht="126" hidden="1" outlineLevel="2" x14ac:dyDescent="0.25">
      <c r="A3796" s="325">
        <v>988</v>
      </c>
      <c r="B3796" s="327" t="s">
        <v>4884</v>
      </c>
      <c r="C3796" s="228" t="s">
        <v>28</v>
      </c>
      <c r="D3796" s="208">
        <v>220</v>
      </c>
      <c r="E3796" s="208" t="s">
        <v>4340</v>
      </c>
      <c r="F3796" s="147">
        <v>149600</v>
      </c>
      <c r="G3796" s="147">
        <v>149600</v>
      </c>
      <c r="H3796" s="215">
        <f t="shared" si="210"/>
        <v>0</v>
      </c>
      <c r="I3796" s="148">
        <f t="shared" ref="I3796:I3797" si="212">H3796/G3796</f>
        <v>0</v>
      </c>
      <c r="J3796" s="207" t="s">
        <v>838</v>
      </c>
      <c r="K3796" s="56" t="s">
        <v>4890</v>
      </c>
      <c r="L3796" s="50" t="s">
        <v>840</v>
      </c>
      <c r="M3796" s="263"/>
      <c r="N3796" s="264"/>
      <c r="O3796" s="264"/>
      <c r="P3796" s="264"/>
      <c r="Q3796" s="263"/>
      <c r="R3796" s="263"/>
    </row>
    <row r="3797" spans="1:18" s="34" customFormat="1" ht="141.75" hidden="1" outlineLevel="2" x14ac:dyDescent="0.25">
      <c r="A3797" s="325">
        <v>989</v>
      </c>
      <c r="B3797" s="327" t="s">
        <v>4885</v>
      </c>
      <c r="C3797" s="228" t="s">
        <v>28</v>
      </c>
      <c r="D3797" s="208">
        <v>60</v>
      </c>
      <c r="E3797" s="208" t="s">
        <v>4340</v>
      </c>
      <c r="F3797" s="147">
        <v>40800</v>
      </c>
      <c r="G3797" s="147">
        <v>40800</v>
      </c>
      <c r="H3797" s="215">
        <f t="shared" si="210"/>
        <v>0</v>
      </c>
      <c r="I3797" s="148">
        <f t="shared" si="212"/>
        <v>0</v>
      </c>
      <c r="J3797" s="207" t="s">
        <v>838</v>
      </c>
      <c r="K3797" s="56" t="s">
        <v>4890</v>
      </c>
      <c r="L3797" s="50" t="s">
        <v>840</v>
      </c>
      <c r="M3797" s="263"/>
      <c r="N3797" s="264"/>
      <c r="O3797" s="264"/>
      <c r="P3797" s="264"/>
      <c r="Q3797" s="263"/>
      <c r="R3797" s="263"/>
    </row>
    <row r="3798" spans="1:18" s="34" customFormat="1" ht="105" hidden="1" outlineLevel="2" x14ac:dyDescent="0.25">
      <c r="A3798" s="325">
        <v>990</v>
      </c>
      <c r="B3798" s="327" t="s">
        <v>4887</v>
      </c>
      <c r="C3798" s="228" t="s">
        <v>28</v>
      </c>
      <c r="D3798" s="208">
        <v>1</v>
      </c>
      <c r="E3798" s="208" t="s">
        <v>4340</v>
      </c>
      <c r="F3798" s="147">
        <v>625000</v>
      </c>
      <c r="G3798" s="147">
        <v>625000</v>
      </c>
      <c r="H3798" s="215">
        <f>F3798-G3798</f>
        <v>0</v>
      </c>
      <c r="I3798" s="148">
        <f t="shared" ref="I3798" si="213">H3798/G3798</f>
        <v>0</v>
      </c>
      <c r="J3798" s="207" t="s">
        <v>838</v>
      </c>
      <c r="K3798" s="56" t="s">
        <v>4889</v>
      </c>
      <c r="L3798" s="50" t="s">
        <v>840</v>
      </c>
      <c r="M3798" s="263"/>
      <c r="N3798" s="264"/>
      <c r="O3798" s="264"/>
      <c r="P3798" s="264"/>
      <c r="Q3798" s="263"/>
      <c r="R3798" s="263"/>
    </row>
    <row r="3799" spans="1:18" s="34" customFormat="1" ht="60" hidden="1" outlineLevel="2" x14ac:dyDescent="0.25">
      <c r="A3799" s="325">
        <v>991</v>
      </c>
      <c r="B3799" s="327" t="s">
        <v>2281</v>
      </c>
      <c r="C3799" s="228" t="s">
        <v>28</v>
      </c>
      <c r="D3799" s="208">
        <v>1</v>
      </c>
      <c r="E3799" s="208" t="s">
        <v>4340</v>
      </c>
      <c r="F3799" s="147">
        <v>60950</v>
      </c>
      <c r="G3799" s="147">
        <v>60950</v>
      </c>
      <c r="H3799" s="215">
        <f>F3799-G3799</f>
        <v>0</v>
      </c>
      <c r="I3799" s="148">
        <f t="shared" ref="I3799" si="214">H3799/G3799</f>
        <v>0</v>
      </c>
      <c r="J3799" s="207" t="s">
        <v>838</v>
      </c>
      <c r="K3799" s="56" t="s">
        <v>4888</v>
      </c>
      <c r="L3799" s="50" t="s">
        <v>840</v>
      </c>
      <c r="M3799" s="263"/>
      <c r="N3799" s="264">
        <v>43648</v>
      </c>
      <c r="O3799" s="264" t="s">
        <v>4871</v>
      </c>
      <c r="P3799" s="264" t="s">
        <v>3964</v>
      </c>
      <c r="Q3799" s="263" t="s">
        <v>3672</v>
      </c>
      <c r="R3799" s="263"/>
    </row>
    <row r="3800" spans="1:18" s="34" customFormat="1" ht="15.75" outlineLevel="2" x14ac:dyDescent="0.25">
      <c r="A3800" s="325">
        <v>992</v>
      </c>
      <c r="B3800" s="327"/>
      <c r="C3800" s="228"/>
      <c r="D3800" s="208"/>
      <c r="E3800" s="208"/>
      <c r="F3800" s="147"/>
      <c r="G3800" s="147"/>
      <c r="H3800" s="215"/>
      <c r="I3800" s="148"/>
      <c r="J3800" s="207"/>
      <c r="K3800" s="56"/>
      <c r="L3800" s="50"/>
      <c r="M3800" s="263"/>
      <c r="N3800" s="264"/>
      <c r="O3800" s="264"/>
      <c r="P3800" s="264"/>
      <c r="Q3800" s="263"/>
      <c r="R3800" s="263"/>
    </row>
    <row r="3801" spans="1:18" ht="15" customHeight="1" outlineLevel="1" x14ac:dyDescent="0.25">
      <c r="A3801" s="428" t="s">
        <v>4895</v>
      </c>
      <c r="B3801" s="428"/>
      <c r="C3801" s="176"/>
      <c r="D3801" s="177">
        <f>SUM(D2809:D3800)</f>
        <v>2095750</v>
      </c>
      <c r="E3801" s="178"/>
      <c r="F3801" s="177">
        <f>SUM(F2809:F3800)</f>
        <v>1564602676.3457148</v>
      </c>
      <c r="G3801" s="177">
        <f>SUM(G2809:G3800)</f>
        <v>1551839640.7757151</v>
      </c>
      <c r="H3801" s="177">
        <f>SUM(H2809:H3800)</f>
        <v>15955507.770000003</v>
      </c>
      <c r="I3801" s="179">
        <f t="shared" si="201"/>
        <v>1.0281673022622591E-2</v>
      </c>
      <c r="J3801" s="178"/>
      <c r="K3801" s="178"/>
      <c r="L3801" s="178"/>
      <c r="M3801" s="59"/>
    </row>
    <row r="3802" spans="1:18" ht="15" customHeight="1" outlineLevel="1" x14ac:dyDescent="0.25">
      <c r="A3802" s="180">
        <v>1</v>
      </c>
      <c r="B3802" s="181" t="s">
        <v>20</v>
      </c>
      <c r="C3802" s="182"/>
      <c r="D3802" s="182"/>
      <c r="E3802" s="183"/>
      <c r="F3802" s="183"/>
      <c r="G3802" s="184"/>
      <c r="H3802" s="184"/>
      <c r="I3802" s="183"/>
      <c r="J3802" s="183"/>
      <c r="K3802" s="183"/>
      <c r="L3802" s="183"/>
      <c r="M3802" s="59"/>
    </row>
    <row r="3803" spans="1:18" s="35" customFormat="1" ht="63" hidden="1" customHeight="1" outlineLevel="2" x14ac:dyDescent="0.25">
      <c r="A3803" s="67">
        <v>1</v>
      </c>
      <c r="B3803" s="229" t="s">
        <v>923</v>
      </c>
      <c r="C3803" s="12" t="s">
        <v>924</v>
      </c>
      <c r="D3803" s="70">
        <v>1</v>
      </c>
      <c r="E3803" s="70" t="s">
        <v>938</v>
      </c>
      <c r="F3803" s="71">
        <v>500000</v>
      </c>
      <c r="G3803" s="192">
        <v>441000</v>
      </c>
      <c r="H3803" s="192">
        <f>F3803-G3803</f>
        <v>59000</v>
      </c>
      <c r="I3803" s="72">
        <f t="shared" ref="I3803:I3815" si="215">H3803/G3803</f>
        <v>0.13378684807256236</v>
      </c>
      <c r="J3803" s="73" t="s">
        <v>838</v>
      </c>
      <c r="K3803" s="70" t="s">
        <v>4278</v>
      </c>
      <c r="L3803" s="230" t="s">
        <v>939</v>
      </c>
      <c r="M3803" s="271"/>
      <c r="N3803" s="268">
        <v>43566</v>
      </c>
      <c r="O3803" s="269" t="s">
        <v>4279</v>
      </c>
      <c r="P3803" s="269" t="s">
        <v>3964</v>
      </c>
      <c r="Q3803" s="269" t="s">
        <v>4280</v>
      </c>
      <c r="R3803" s="271"/>
    </row>
    <row r="3804" spans="1:18" s="35" customFormat="1" ht="63" hidden="1" customHeight="1" outlineLevel="2" x14ac:dyDescent="0.25">
      <c r="A3804" s="67">
        <v>2</v>
      </c>
      <c r="B3804" s="229" t="s">
        <v>925</v>
      </c>
      <c r="C3804" s="12" t="s">
        <v>924</v>
      </c>
      <c r="D3804" s="70">
        <v>1</v>
      </c>
      <c r="E3804" s="70" t="s">
        <v>938</v>
      </c>
      <c r="F3804" s="71">
        <v>2100000</v>
      </c>
      <c r="G3804" s="192">
        <v>1840000</v>
      </c>
      <c r="H3804" s="192">
        <f t="shared" ref="H3804:H3805" si="216">F3804-G3804</f>
        <v>260000</v>
      </c>
      <c r="I3804" s="72">
        <f t="shared" si="215"/>
        <v>0.14130434782608695</v>
      </c>
      <c r="J3804" s="73" t="s">
        <v>838</v>
      </c>
      <c r="K3804" s="70" t="s">
        <v>4278</v>
      </c>
      <c r="L3804" s="230" t="s">
        <v>939</v>
      </c>
      <c r="M3804" s="271"/>
      <c r="N3804" s="268">
        <v>43566</v>
      </c>
      <c r="O3804" s="269" t="s">
        <v>4279</v>
      </c>
      <c r="P3804" s="269" t="s">
        <v>3964</v>
      </c>
      <c r="Q3804" s="269" t="s">
        <v>4280</v>
      </c>
      <c r="R3804" s="271"/>
    </row>
    <row r="3805" spans="1:18" s="35" customFormat="1" ht="63" hidden="1" customHeight="1" outlineLevel="2" x14ac:dyDescent="0.25">
      <c r="A3805" s="67">
        <v>3</v>
      </c>
      <c r="B3805" s="229" t="s">
        <v>926</v>
      </c>
      <c r="C3805" s="12" t="s">
        <v>924</v>
      </c>
      <c r="D3805" s="70">
        <v>1</v>
      </c>
      <c r="E3805" s="70" t="s">
        <v>938</v>
      </c>
      <c r="F3805" s="71">
        <v>132300</v>
      </c>
      <c r="G3805" s="192">
        <v>117000</v>
      </c>
      <c r="H3805" s="192">
        <f t="shared" si="216"/>
        <v>15300</v>
      </c>
      <c r="I3805" s="72">
        <f t="shared" si="215"/>
        <v>0.13076923076923078</v>
      </c>
      <c r="J3805" s="73" t="s">
        <v>838</v>
      </c>
      <c r="K3805" s="70" t="s">
        <v>4278</v>
      </c>
      <c r="L3805" s="230" t="s">
        <v>939</v>
      </c>
      <c r="M3805" s="271"/>
      <c r="N3805" s="268">
        <v>43566</v>
      </c>
      <c r="O3805" s="269" t="s">
        <v>4279</v>
      </c>
      <c r="P3805" s="269" t="s">
        <v>3964</v>
      </c>
      <c r="Q3805" s="269" t="s">
        <v>4280</v>
      </c>
      <c r="R3805" s="271"/>
    </row>
    <row r="3806" spans="1:18" ht="60" customHeight="1" outlineLevel="2" x14ac:dyDescent="0.25">
      <c r="A3806" s="67">
        <v>4</v>
      </c>
      <c r="B3806" s="229" t="s">
        <v>927</v>
      </c>
      <c r="C3806" s="12" t="s">
        <v>924</v>
      </c>
      <c r="D3806" s="70">
        <v>1</v>
      </c>
      <c r="E3806" s="70" t="s">
        <v>938</v>
      </c>
      <c r="F3806" s="71">
        <v>335000</v>
      </c>
      <c r="G3806" s="74"/>
      <c r="H3806" s="74"/>
      <c r="I3806" s="72" t="e">
        <f t="shared" si="215"/>
        <v>#DIV/0!</v>
      </c>
      <c r="J3806" s="73" t="s">
        <v>838</v>
      </c>
      <c r="K3806" s="230"/>
      <c r="L3806" s="230" t="s">
        <v>939</v>
      </c>
      <c r="M3806" s="271"/>
      <c r="N3806" s="269"/>
      <c r="O3806" s="269"/>
      <c r="P3806" s="269"/>
      <c r="Q3806" s="269"/>
      <c r="R3806" s="271"/>
    </row>
    <row r="3807" spans="1:18" s="35" customFormat="1" ht="60" hidden="1" customHeight="1" outlineLevel="2" x14ac:dyDescent="0.25">
      <c r="A3807" s="67">
        <v>5</v>
      </c>
      <c r="B3807" s="229" t="s">
        <v>928</v>
      </c>
      <c r="C3807" s="12" t="s">
        <v>924</v>
      </c>
      <c r="D3807" s="70">
        <v>1</v>
      </c>
      <c r="E3807" s="70" t="s">
        <v>938</v>
      </c>
      <c r="F3807" s="71">
        <v>255000</v>
      </c>
      <c r="G3807" s="192">
        <v>224700</v>
      </c>
      <c r="H3807" s="192">
        <f t="shared" ref="H3807:H3813" si="217">F3807-G3807</f>
        <v>30300</v>
      </c>
      <c r="I3807" s="72">
        <f t="shared" si="215"/>
        <v>0.13484646194926569</v>
      </c>
      <c r="J3807" s="73" t="s">
        <v>838</v>
      </c>
      <c r="K3807" s="70" t="s">
        <v>4278</v>
      </c>
      <c r="L3807" s="230" t="s">
        <v>939</v>
      </c>
      <c r="M3807" s="271"/>
      <c r="N3807" s="268">
        <v>43566</v>
      </c>
      <c r="O3807" s="269" t="s">
        <v>4279</v>
      </c>
      <c r="P3807" s="269" t="s">
        <v>3964</v>
      </c>
      <c r="Q3807" s="269" t="s">
        <v>4280</v>
      </c>
      <c r="R3807" s="271"/>
    </row>
    <row r="3808" spans="1:18" s="35" customFormat="1" ht="78.75" hidden="1" customHeight="1" outlineLevel="2" x14ac:dyDescent="0.25">
      <c r="A3808" s="67">
        <v>6</v>
      </c>
      <c r="B3808" s="229" t="s">
        <v>929</v>
      </c>
      <c r="C3808" s="12" t="s">
        <v>930</v>
      </c>
      <c r="D3808" s="70">
        <v>1</v>
      </c>
      <c r="E3808" s="70" t="s">
        <v>938</v>
      </c>
      <c r="F3808" s="71">
        <v>25000</v>
      </c>
      <c r="G3808" s="192">
        <v>22050</v>
      </c>
      <c r="H3808" s="192">
        <f t="shared" si="217"/>
        <v>2950</v>
      </c>
      <c r="I3808" s="72">
        <f t="shared" si="215"/>
        <v>0.13378684807256236</v>
      </c>
      <c r="J3808" s="73" t="s">
        <v>838</v>
      </c>
      <c r="K3808" s="70" t="s">
        <v>4278</v>
      </c>
      <c r="L3808" s="230" t="s">
        <v>939</v>
      </c>
      <c r="M3808" s="271"/>
      <c r="N3808" s="268">
        <v>43566</v>
      </c>
      <c r="O3808" s="269" t="s">
        <v>4279</v>
      </c>
      <c r="P3808" s="269" t="s">
        <v>3964</v>
      </c>
      <c r="Q3808" s="269" t="s">
        <v>4280</v>
      </c>
      <c r="R3808" s="271"/>
    </row>
    <row r="3809" spans="1:18" s="35" customFormat="1" ht="78.75" hidden="1" customHeight="1" outlineLevel="2" x14ac:dyDescent="0.25">
      <c r="A3809" s="67">
        <v>7</v>
      </c>
      <c r="B3809" s="229" t="s">
        <v>931</v>
      </c>
      <c r="C3809" s="12" t="s">
        <v>930</v>
      </c>
      <c r="D3809" s="70">
        <v>1</v>
      </c>
      <c r="E3809" s="70" t="s">
        <v>938</v>
      </c>
      <c r="F3809" s="71">
        <v>49000</v>
      </c>
      <c r="G3809" s="192">
        <v>43200</v>
      </c>
      <c r="H3809" s="192">
        <f t="shared" si="217"/>
        <v>5800</v>
      </c>
      <c r="I3809" s="72">
        <f t="shared" si="215"/>
        <v>0.13425925925925927</v>
      </c>
      <c r="J3809" s="73" t="s">
        <v>838</v>
      </c>
      <c r="K3809" s="70" t="s">
        <v>4278</v>
      </c>
      <c r="L3809" s="230" t="s">
        <v>939</v>
      </c>
      <c r="M3809" s="271"/>
      <c r="N3809" s="268">
        <v>43566</v>
      </c>
      <c r="O3809" s="269" t="s">
        <v>4279</v>
      </c>
      <c r="P3809" s="269" t="s">
        <v>3964</v>
      </c>
      <c r="Q3809" s="269" t="s">
        <v>4280</v>
      </c>
      <c r="R3809" s="271"/>
    </row>
    <row r="3810" spans="1:18" s="35" customFormat="1" ht="94.5" hidden="1" customHeight="1" outlineLevel="2" x14ac:dyDescent="0.25">
      <c r="A3810" s="67">
        <v>8</v>
      </c>
      <c r="B3810" s="229" t="s">
        <v>932</v>
      </c>
      <c r="C3810" s="12" t="s">
        <v>930</v>
      </c>
      <c r="D3810" s="70">
        <v>1</v>
      </c>
      <c r="E3810" s="70" t="s">
        <v>938</v>
      </c>
      <c r="F3810" s="71">
        <v>280000</v>
      </c>
      <c r="G3810" s="192">
        <v>247000</v>
      </c>
      <c r="H3810" s="192">
        <f t="shared" si="217"/>
        <v>33000</v>
      </c>
      <c r="I3810" s="72">
        <f t="shared" si="215"/>
        <v>0.13360323886639677</v>
      </c>
      <c r="J3810" s="73" t="s">
        <v>838</v>
      </c>
      <c r="K3810" s="70" t="s">
        <v>4278</v>
      </c>
      <c r="L3810" s="230" t="s">
        <v>939</v>
      </c>
      <c r="M3810" s="271"/>
      <c r="N3810" s="268">
        <v>43566</v>
      </c>
      <c r="O3810" s="269" t="s">
        <v>4279</v>
      </c>
      <c r="P3810" s="269" t="s">
        <v>3964</v>
      </c>
      <c r="Q3810" s="269" t="s">
        <v>4280</v>
      </c>
      <c r="R3810" s="271"/>
    </row>
    <row r="3811" spans="1:18" s="35" customFormat="1" ht="63" hidden="1" customHeight="1" outlineLevel="2" x14ac:dyDescent="0.25">
      <c r="A3811" s="67">
        <v>9</v>
      </c>
      <c r="B3811" s="229" t="s">
        <v>933</v>
      </c>
      <c r="C3811" s="12" t="s">
        <v>930</v>
      </c>
      <c r="D3811" s="70">
        <v>1</v>
      </c>
      <c r="E3811" s="70" t="s">
        <v>938</v>
      </c>
      <c r="F3811" s="71">
        <v>66000</v>
      </c>
      <c r="G3811" s="192">
        <v>58200</v>
      </c>
      <c r="H3811" s="192">
        <f t="shared" si="217"/>
        <v>7800</v>
      </c>
      <c r="I3811" s="72">
        <f t="shared" si="215"/>
        <v>0.13402061855670103</v>
      </c>
      <c r="J3811" s="73" t="s">
        <v>838</v>
      </c>
      <c r="K3811" s="70" t="s">
        <v>4278</v>
      </c>
      <c r="L3811" s="230" t="s">
        <v>939</v>
      </c>
      <c r="M3811" s="271"/>
      <c r="N3811" s="268">
        <v>43566</v>
      </c>
      <c r="O3811" s="269" t="s">
        <v>4279</v>
      </c>
      <c r="P3811" s="269" t="s">
        <v>3964</v>
      </c>
      <c r="Q3811" s="269" t="s">
        <v>4280</v>
      </c>
      <c r="R3811" s="271"/>
    </row>
    <row r="3812" spans="1:18" s="35" customFormat="1" ht="94.5" hidden="1" customHeight="1" outlineLevel="2" x14ac:dyDescent="0.25">
      <c r="A3812" s="67">
        <v>10</v>
      </c>
      <c r="B3812" s="229" t="s">
        <v>934</v>
      </c>
      <c r="C3812" s="12" t="s">
        <v>930</v>
      </c>
      <c r="D3812" s="70">
        <v>1</v>
      </c>
      <c r="E3812" s="70" t="s">
        <v>938</v>
      </c>
      <c r="F3812" s="71">
        <v>350000</v>
      </c>
      <c r="G3812" s="192">
        <v>320000</v>
      </c>
      <c r="H3812" s="192">
        <f t="shared" si="217"/>
        <v>30000</v>
      </c>
      <c r="I3812" s="72">
        <f t="shared" si="215"/>
        <v>9.375E-2</v>
      </c>
      <c r="J3812" s="73" t="s">
        <v>838</v>
      </c>
      <c r="K3812" s="70" t="s">
        <v>4278</v>
      </c>
      <c r="L3812" s="230" t="s">
        <v>939</v>
      </c>
      <c r="M3812" s="271"/>
      <c r="N3812" s="268">
        <v>43566</v>
      </c>
      <c r="O3812" s="269" t="s">
        <v>4279</v>
      </c>
      <c r="P3812" s="269" t="s">
        <v>3964</v>
      </c>
      <c r="Q3812" s="269" t="s">
        <v>4280</v>
      </c>
      <c r="R3812" s="271"/>
    </row>
    <row r="3813" spans="1:18" s="35" customFormat="1" ht="63" hidden="1" customHeight="1" outlineLevel="2" x14ac:dyDescent="0.25">
      <c r="A3813" s="67">
        <v>11</v>
      </c>
      <c r="B3813" s="231" t="s">
        <v>935</v>
      </c>
      <c r="C3813" s="12" t="s">
        <v>930</v>
      </c>
      <c r="D3813" s="70">
        <v>1</v>
      </c>
      <c r="E3813" s="70" t="s">
        <v>938</v>
      </c>
      <c r="F3813" s="71">
        <v>100000</v>
      </c>
      <c r="G3813" s="192">
        <v>88200</v>
      </c>
      <c r="H3813" s="192">
        <f t="shared" si="217"/>
        <v>11800</v>
      </c>
      <c r="I3813" s="72">
        <f t="shared" si="215"/>
        <v>0.13378684807256236</v>
      </c>
      <c r="J3813" s="73" t="s">
        <v>838</v>
      </c>
      <c r="K3813" s="70" t="s">
        <v>4278</v>
      </c>
      <c r="L3813" s="230" t="s">
        <v>939</v>
      </c>
      <c r="M3813" s="271"/>
      <c r="N3813" s="268">
        <v>43566</v>
      </c>
      <c r="O3813" s="269" t="s">
        <v>4279</v>
      </c>
      <c r="P3813" s="269" t="s">
        <v>3964</v>
      </c>
      <c r="Q3813" s="269" t="s">
        <v>4280</v>
      </c>
      <c r="R3813" s="271"/>
    </row>
    <row r="3814" spans="1:18" s="35" customFormat="1" ht="110.25" hidden="1" customHeight="1" outlineLevel="2" x14ac:dyDescent="0.25">
      <c r="A3814" s="67">
        <v>12</v>
      </c>
      <c r="B3814" s="6" t="s">
        <v>936</v>
      </c>
      <c r="C3814" s="12" t="s">
        <v>930</v>
      </c>
      <c r="D3814" s="70">
        <v>1</v>
      </c>
      <c r="E3814" s="70" t="s">
        <v>938</v>
      </c>
      <c r="F3814" s="71">
        <v>275000</v>
      </c>
      <c r="G3814" s="71">
        <v>275000</v>
      </c>
      <c r="H3814" s="71">
        <f>F3814-G3814</f>
        <v>0</v>
      </c>
      <c r="I3814" s="72">
        <f t="shared" si="215"/>
        <v>0</v>
      </c>
      <c r="J3814" s="73" t="s">
        <v>838</v>
      </c>
      <c r="K3814" s="232" t="s">
        <v>4758</v>
      </c>
      <c r="L3814" s="230" t="s">
        <v>849</v>
      </c>
      <c r="M3814" s="271"/>
      <c r="N3814" s="268">
        <v>43539</v>
      </c>
      <c r="O3814" s="269" t="s">
        <v>4076</v>
      </c>
      <c r="P3814" s="269" t="s">
        <v>3964</v>
      </c>
      <c r="Q3814" s="269" t="s">
        <v>3886</v>
      </c>
      <c r="R3814" s="271"/>
    </row>
    <row r="3815" spans="1:18" s="35" customFormat="1" ht="94.5" hidden="1" customHeight="1" outlineLevel="2" x14ac:dyDescent="0.25">
      <c r="A3815" s="67">
        <v>13</v>
      </c>
      <c r="B3815" s="113" t="s">
        <v>937</v>
      </c>
      <c r="C3815" s="12" t="s">
        <v>930</v>
      </c>
      <c r="D3815" s="70">
        <v>1</v>
      </c>
      <c r="E3815" s="70" t="s">
        <v>938</v>
      </c>
      <c r="F3815" s="71">
        <v>60000</v>
      </c>
      <c r="G3815" s="71">
        <v>60000</v>
      </c>
      <c r="H3815" s="71">
        <f>F3815-G3815</f>
        <v>0</v>
      </c>
      <c r="I3815" s="72">
        <f t="shared" si="215"/>
        <v>0</v>
      </c>
      <c r="J3815" s="73" t="s">
        <v>838</v>
      </c>
      <c r="K3815" s="232" t="s">
        <v>4758</v>
      </c>
      <c r="L3815" s="233" t="s">
        <v>849</v>
      </c>
      <c r="M3815" s="271"/>
      <c r="N3815" s="268">
        <v>43539</v>
      </c>
      <c r="O3815" s="269" t="s">
        <v>4076</v>
      </c>
      <c r="P3815" s="269" t="s">
        <v>3964</v>
      </c>
      <c r="Q3815" s="269" t="s">
        <v>3886</v>
      </c>
      <c r="R3815" s="271"/>
    </row>
    <row r="3816" spans="1:18" s="35" customFormat="1" ht="63" hidden="1" customHeight="1" outlineLevel="2" x14ac:dyDescent="0.25">
      <c r="A3816" s="67">
        <v>14</v>
      </c>
      <c r="B3816" s="113" t="s">
        <v>4290</v>
      </c>
      <c r="C3816" s="12" t="s">
        <v>957</v>
      </c>
      <c r="D3816" s="70">
        <v>1</v>
      </c>
      <c r="E3816" s="70" t="s">
        <v>938</v>
      </c>
      <c r="F3816" s="71">
        <f>728000/1.12</f>
        <v>649999.99999999988</v>
      </c>
      <c r="G3816" s="71">
        <v>650000</v>
      </c>
      <c r="H3816" s="71">
        <f>F3816-G3816</f>
        <v>0</v>
      </c>
      <c r="I3816" s="72">
        <f t="shared" ref="I3816" si="218">H3816/G3816</f>
        <v>0</v>
      </c>
      <c r="J3816" s="73" t="s">
        <v>838</v>
      </c>
      <c r="K3816" s="232" t="s">
        <v>855</v>
      </c>
      <c r="L3816" s="233" t="s">
        <v>845</v>
      </c>
      <c r="M3816" s="271"/>
      <c r="N3816" s="268">
        <v>43494</v>
      </c>
      <c r="O3816" s="269" t="s">
        <v>4291</v>
      </c>
      <c r="P3816" s="268">
        <v>43830</v>
      </c>
      <c r="Q3816" s="269" t="s">
        <v>3701</v>
      </c>
      <c r="R3816" s="271"/>
    </row>
    <row r="3817" spans="1:18" s="35" customFormat="1" ht="63" hidden="1" customHeight="1" outlineLevel="2" x14ac:dyDescent="0.25">
      <c r="A3817" s="67">
        <v>15</v>
      </c>
      <c r="B3817" s="113" t="s">
        <v>4290</v>
      </c>
      <c r="C3817" s="12" t="s">
        <v>957</v>
      </c>
      <c r="D3817" s="70">
        <v>1</v>
      </c>
      <c r="E3817" s="70" t="s">
        <v>938</v>
      </c>
      <c r="F3817" s="71">
        <f>2816000/1.12</f>
        <v>2514285.7142857141</v>
      </c>
      <c r="G3817" s="71">
        <v>2514285.7142857141</v>
      </c>
      <c r="H3817" s="71">
        <f>F3817-G3817</f>
        <v>0</v>
      </c>
      <c r="I3817" s="72">
        <f t="shared" ref="I3817" si="219">H3817/G3817</f>
        <v>0</v>
      </c>
      <c r="J3817" s="73" t="s">
        <v>838</v>
      </c>
      <c r="K3817" s="232" t="s">
        <v>4313</v>
      </c>
      <c r="L3817" s="233" t="s">
        <v>849</v>
      </c>
      <c r="M3817" s="271"/>
      <c r="N3817" s="268">
        <v>43507</v>
      </c>
      <c r="O3817" s="269" t="s">
        <v>4314</v>
      </c>
      <c r="P3817" s="268" t="s">
        <v>3964</v>
      </c>
      <c r="Q3817" s="269" t="s">
        <v>3886</v>
      </c>
      <c r="R3817" s="271"/>
    </row>
    <row r="3818" spans="1:18" ht="15" customHeight="1" outlineLevel="1" x14ac:dyDescent="0.25">
      <c r="A3818" s="421" t="s">
        <v>4767</v>
      </c>
      <c r="B3818" s="421"/>
      <c r="C3818" s="182"/>
      <c r="D3818" s="186">
        <f>SUM(D3803:D3817)</f>
        <v>15</v>
      </c>
      <c r="E3818" s="183"/>
      <c r="F3818" s="186">
        <f>SUM(F3803:F3817)</f>
        <v>7691585.7142857146</v>
      </c>
      <c r="G3818" s="186">
        <f>SUM(G3803:G3817)</f>
        <v>6900635.7142857146</v>
      </c>
      <c r="H3818" s="186">
        <f>SUM(H3803:H3817)</f>
        <v>455950</v>
      </c>
      <c r="I3818" s="280">
        <f>H3818/G3818</f>
        <v>6.6073622616549824E-2</v>
      </c>
      <c r="J3818" s="183"/>
      <c r="K3818" s="183"/>
      <c r="L3818" s="183"/>
      <c r="M3818" s="59"/>
    </row>
    <row r="3819" spans="1:18" ht="15" customHeight="1" outlineLevel="1" x14ac:dyDescent="0.25">
      <c r="A3819" s="187">
        <v>1</v>
      </c>
      <c r="B3819" s="188" t="s">
        <v>22</v>
      </c>
      <c r="C3819" s="189"/>
      <c r="D3819" s="189"/>
      <c r="E3819" s="190"/>
      <c r="F3819" s="190"/>
      <c r="G3819" s="191"/>
      <c r="H3819" s="279">
        <f>SUM(H3803:H3817)</f>
        <v>455950</v>
      </c>
      <c r="I3819" s="190"/>
      <c r="J3819" s="190"/>
      <c r="K3819" s="190"/>
      <c r="L3819" s="190"/>
      <c r="M3819" s="59"/>
    </row>
    <row r="3820" spans="1:18" ht="60" customHeight="1" outlineLevel="2" x14ac:dyDescent="0.25">
      <c r="A3820" s="67">
        <v>1</v>
      </c>
      <c r="B3820" s="9" t="s">
        <v>940</v>
      </c>
      <c r="C3820" s="22" t="s">
        <v>941</v>
      </c>
      <c r="D3820" s="70">
        <v>1</v>
      </c>
      <c r="E3820" s="70" t="s">
        <v>1079</v>
      </c>
      <c r="F3820" s="71">
        <v>8637256.25</v>
      </c>
      <c r="G3820" s="74"/>
      <c r="H3820" s="74"/>
      <c r="I3820" s="72" t="e">
        <f t="shared" ref="I3820" si="220">H3820/G3820</f>
        <v>#DIV/0!</v>
      </c>
      <c r="J3820" s="73" t="s">
        <v>838</v>
      </c>
      <c r="K3820" s="74"/>
      <c r="L3820" s="74"/>
      <c r="M3820" s="271"/>
      <c r="N3820" s="269"/>
      <c r="O3820" s="269"/>
      <c r="P3820" s="269"/>
      <c r="Q3820" s="269"/>
      <c r="R3820" s="271"/>
    </row>
    <row r="3821" spans="1:18" ht="63" customHeight="1" outlineLevel="2" x14ac:dyDescent="0.25">
      <c r="A3821" s="67">
        <v>2</v>
      </c>
      <c r="B3821" s="234" t="s">
        <v>942</v>
      </c>
      <c r="C3821" s="22" t="s">
        <v>943</v>
      </c>
      <c r="D3821" s="70">
        <v>1</v>
      </c>
      <c r="E3821" s="70" t="s">
        <v>1079</v>
      </c>
      <c r="F3821" s="71">
        <v>12000</v>
      </c>
      <c r="G3821" s="74"/>
      <c r="H3821" s="74"/>
      <c r="I3821" s="72" t="e">
        <f t="shared" ref="I3821:I3884" si="221">H3821/G3821</f>
        <v>#DIV/0!</v>
      </c>
      <c r="J3821" s="73" t="s">
        <v>838</v>
      </c>
      <c r="K3821" s="74"/>
      <c r="L3821" s="74"/>
      <c r="M3821" s="271"/>
      <c r="N3821" s="269"/>
      <c r="O3821" s="269"/>
      <c r="P3821" s="269"/>
      <c r="Q3821" s="269"/>
      <c r="R3821" s="271"/>
    </row>
    <row r="3822" spans="1:18" s="35" customFormat="1" ht="60" hidden="1" customHeight="1" outlineLevel="2" x14ac:dyDescent="0.25">
      <c r="A3822" s="67">
        <v>3</v>
      </c>
      <c r="B3822" s="234" t="s">
        <v>944</v>
      </c>
      <c r="C3822" s="22" t="s">
        <v>945</v>
      </c>
      <c r="D3822" s="70">
        <v>1</v>
      </c>
      <c r="E3822" s="70" t="s">
        <v>1079</v>
      </c>
      <c r="F3822" s="71">
        <v>1339285.71</v>
      </c>
      <c r="G3822" s="71">
        <v>1319998.24</v>
      </c>
      <c r="H3822" s="71">
        <f t="shared" ref="H3822:H3827" si="222">F3822-G3822</f>
        <v>19287.469999999972</v>
      </c>
      <c r="I3822" s="72">
        <f t="shared" si="221"/>
        <v>1.4611739179288581E-2</v>
      </c>
      <c r="J3822" s="73" t="s">
        <v>838</v>
      </c>
      <c r="K3822" s="74" t="s">
        <v>1080</v>
      </c>
      <c r="L3822" s="74" t="s">
        <v>1081</v>
      </c>
      <c r="M3822" s="271"/>
      <c r="N3822" s="275">
        <v>43502</v>
      </c>
      <c r="O3822" s="269" t="s">
        <v>3689</v>
      </c>
      <c r="P3822" s="275">
        <v>43830</v>
      </c>
      <c r="Q3822" s="276" t="s">
        <v>3686</v>
      </c>
      <c r="R3822" s="271"/>
    </row>
    <row r="3823" spans="1:18" s="35" customFormat="1" ht="78.75" hidden="1" customHeight="1" outlineLevel="2" x14ac:dyDescent="0.25">
      <c r="A3823" s="67">
        <v>4</v>
      </c>
      <c r="B3823" s="234" t="s">
        <v>946</v>
      </c>
      <c r="C3823" s="22" t="s">
        <v>945</v>
      </c>
      <c r="D3823" s="70">
        <v>1</v>
      </c>
      <c r="E3823" s="70" t="s">
        <v>1079</v>
      </c>
      <c r="F3823" s="71">
        <v>69765000</v>
      </c>
      <c r="G3823" s="71">
        <v>66840495.039999999</v>
      </c>
      <c r="H3823" s="71">
        <f t="shared" si="222"/>
        <v>2924504.9600000009</v>
      </c>
      <c r="I3823" s="72">
        <f t="shared" si="221"/>
        <v>4.3753490428966174E-2</v>
      </c>
      <c r="J3823" s="73" t="s">
        <v>838</v>
      </c>
      <c r="K3823" s="74" t="s">
        <v>1080</v>
      </c>
      <c r="L3823" s="74" t="s">
        <v>1081</v>
      </c>
      <c r="M3823" s="271"/>
      <c r="N3823" s="275">
        <v>43511</v>
      </c>
      <c r="O3823" s="269" t="s">
        <v>3691</v>
      </c>
      <c r="P3823" s="275">
        <v>43830</v>
      </c>
      <c r="Q3823" s="276" t="s">
        <v>3686</v>
      </c>
      <c r="R3823" s="271"/>
    </row>
    <row r="3824" spans="1:18" s="35" customFormat="1" ht="60" hidden="1" customHeight="1" outlineLevel="2" x14ac:dyDescent="0.25">
      <c r="A3824" s="67">
        <v>5</v>
      </c>
      <c r="B3824" s="9" t="s">
        <v>947</v>
      </c>
      <c r="C3824" s="22" t="s">
        <v>948</v>
      </c>
      <c r="D3824" s="70">
        <v>1</v>
      </c>
      <c r="E3824" s="70" t="s">
        <v>1079</v>
      </c>
      <c r="F3824" s="71">
        <v>8854071</v>
      </c>
      <c r="G3824" s="71">
        <v>8854071</v>
      </c>
      <c r="H3824" s="71">
        <f t="shared" si="222"/>
        <v>0</v>
      </c>
      <c r="I3824" s="72">
        <f t="shared" si="221"/>
        <v>0</v>
      </c>
      <c r="J3824" s="73" t="s">
        <v>838</v>
      </c>
      <c r="K3824" s="74" t="s">
        <v>1082</v>
      </c>
      <c r="L3824" s="74" t="s">
        <v>1081</v>
      </c>
      <c r="M3824" s="277"/>
      <c r="N3824" s="275">
        <v>43496</v>
      </c>
      <c r="O3824" s="269" t="s">
        <v>3687</v>
      </c>
      <c r="P3824" s="275">
        <v>43830</v>
      </c>
      <c r="Q3824" s="267" t="s">
        <v>3688</v>
      </c>
      <c r="R3824" s="277"/>
    </row>
    <row r="3825" spans="1:18" s="35" customFormat="1" ht="60" hidden="1" customHeight="1" outlineLevel="2" x14ac:dyDescent="0.25">
      <c r="A3825" s="67">
        <v>6</v>
      </c>
      <c r="B3825" s="234" t="s">
        <v>949</v>
      </c>
      <c r="C3825" s="22" t="s">
        <v>945</v>
      </c>
      <c r="D3825" s="70">
        <v>1</v>
      </c>
      <c r="E3825" s="70" t="s">
        <v>1079</v>
      </c>
      <c r="F3825" s="71">
        <v>1339286</v>
      </c>
      <c r="G3825" s="71">
        <v>1319998.31</v>
      </c>
      <c r="H3825" s="71">
        <f t="shared" si="222"/>
        <v>19287.689999999944</v>
      </c>
      <c r="I3825" s="72">
        <f t="shared" si="221"/>
        <v>1.4611905071302661E-2</v>
      </c>
      <c r="J3825" s="73" t="s">
        <v>838</v>
      </c>
      <c r="K3825" s="74" t="s">
        <v>1080</v>
      </c>
      <c r="L3825" s="74" t="s">
        <v>1081</v>
      </c>
      <c r="M3825" s="271"/>
      <c r="N3825" s="275">
        <v>43502</v>
      </c>
      <c r="O3825" s="269" t="s">
        <v>3690</v>
      </c>
      <c r="P3825" s="275">
        <v>43830</v>
      </c>
      <c r="Q3825" s="267" t="s">
        <v>3688</v>
      </c>
      <c r="R3825" s="271"/>
    </row>
    <row r="3826" spans="1:18" s="62" customFormat="1" ht="60" hidden="1" customHeight="1" outlineLevel="2" x14ac:dyDescent="0.25">
      <c r="A3826" s="67">
        <v>7</v>
      </c>
      <c r="B3826" s="234" t="s">
        <v>950</v>
      </c>
      <c r="C3826" s="22" t="s">
        <v>945</v>
      </c>
      <c r="D3826" s="70">
        <v>1</v>
      </c>
      <c r="E3826" s="70" t="s">
        <v>1079</v>
      </c>
      <c r="F3826" s="71">
        <v>155357143</v>
      </c>
      <c r="G3826" s="71">
        <v>149258281.03999999</v>
      </c>
      <c r="H3826" s="71">
        <f t="shared" si="222"/>
        <v>6098861.9600000083</v>
      </c>
      <c r="I3826" s="72">
        <f t="shared" si="221"/>
        <v>4.0861129563495129E-2</v>
      </c>
      <c r="J3826" s="73" t="s">
        <v>838</v>
      </c>
      <c r="K3826" s="74" t="s">
        <v>1080</v>
      </c>
      <c r="L3826" s="74" t="s">
        <v>1081</v>
      </c>
      <c r="M3826" s="276"/>
      <c r="N3826" s="278">
        <v>43487</v>
      </c>
      <c r="O3826" s="276" t="s">
        <v>3685</v>
      </c>
      <c r="P3826" s="278">
        <v>43830</v>
      </c>
      <c r="Q3826" s="276" t="s">
        <v>3686</v>
      </c>
      <c r="R3826" s="276"/>
    </row>
    <row r="3827" spans="1:18" s="35" customFormat="1" ht="60" hidden="1" customHeight="1" outlineLevel="2" x14ac:dyDescent="0.25">
      <c r="A3827" s="67">
        <v>8</v>
      </c>
      <c r="B3827" s="9" t="s">
        <v>951</v>
      </c>
      <c r="C3827" s="22" t="s">
        <v>941</v>
      </c>
      <c r="D3827" s="70">
        <v>1</v>
      </c>
      <c r="E3827" s="70" t="s">
        <v>1079</v>
      </c>
      <c r="F3827" s="235">
        <v>10291345.539999999</v>
      </c>
      <c r="G3827" s="71">
        <v>6913227.6799999997</v>
      </c>
      <c r="H3827" s="71">
        <f t="shared" si="222"/>
        <v>3378117.8599999994</v>
      </c>
      <c r="I3827" s="72">
        <f t="shared" si="221"/>
        <v>0.48864553814319039</v>
      </c>
      <c r="J3827" s="73" t="s">
        <v>838</v>
      </c>
      <c r="K3827" s="74" t="s">
        <v>3692</v>
      </c>
      <c r="L3827" s="74" t="s">
        <v>1081</v>
      </c>
      <c r="M3827" s="267"/>
      <c r="N3827" s="275">
        <v>43518</v>
      </c>
      <c r="O3827" s="269" t="s">
        <v>3693</v>
      </c>
      <c r="P3827" s="275">
        <v>43830</v>
      </c>
      <c r="Q3827" s="267" t="s">
        <v>3686</v>
      </c>
      <c r="R3827" s="267"/>
    </row>
    <row r="3828" spans="1:18" ht="60" customHeight="1" outlineLevel="2" x14ac:dyDescent="0.25">
      <c r="A3828" s="67">
        <v>9</v>
      </c>
      <c r="B3828" s="234" t="s">
        <v>952</v>
      </c>
      <c r="C3828" s="22" t="s">
        <v>948</v>
      </c>
      <c r="D3828" s="70">
        <v>1</v>
      </c>
      <c r="E3828" s="70" t="s">
        <v>1079</v>
      </c>
      <c r="F3828" s="71">
        <v>2434952.67</v>
      </c>
      <c r="G3828" s="74"/>
      <c r="H3828" s="74"/>
      <c r="I3828" s="72" t="e">
        <f t="shared" si="221"/>
        <v>#DIV/0!</v>
      </c>
      <c r="J3828" s="73" t="s">
        <v>838</v>
      </c>
      <c r="K3828" s="74"/>
      <c r="L3828" s="74"/>
      <c r="M3828" s="271"/>
      <c r="N3828" s="269"/>
      <c r="O3828" s="269"/>
      <c r="P3828" s="269"/>
      <c r="Q3828" s="269"/>
      <c r="R3828" s="271"/>
    </row>
    <row r="3829" spans="1:18" ht="60" customHeight="1" outlineLevel="2" x14ac:dyDescent="0.25">
      <c r="A3829" s="67">
        <v>10</v>
      </c>
      <c r="B3829" s="229" t="s">
        <v>953</v>
      </c>
      <c r="C3829" s="222" t="s">
        <v>954</v>
      </c>
      <c r="D3829" s="70">
        <v>1</v>
      </c>
      <c r="E3829" s="70" t="s">
        <v>1079</v>
      </c>
      <c r="F3829" s="71">
        <v>150000</v>
      </c>
      <c r="G3829" s="74"/>
      <c r="H3829" s="74"/>
      <c r="I3829" s="72" t="e">
        <f t="shared" si="221"/>
        <v>#DIV/0!</v>
      </c>
      <c r="J3829" s="73" t="s">
        <v>838</v>
      </c>
      <c r="K3829" s="74"/>
      <c r="L3829" s="74"/>
      <c r="M3829" s="271"/>
      <c r="N3829" s="269"/>
      <c r="O3829" s="269"/>
      <c r="P3829" s="269"/>
      <c r="Q3829" s="269"/>
      <c r="R3829" s="271"/>
    </row>
    <row r="3830" spans="1:18" ht="60" customHeight="1" outlineLevel="2" x14ac:dyDescent="0.25">
      <c r="A3830" s="67">
        <v>11</v>
      </c>
      <c r="B3830" s="234" t="s">
        <v>955</v>
      </c>
      <c r="C3830" s="22" t="s">
        <v>945</v>
      </c>
      <c r="D3830" s="70">
        <v>1</v>
      </c>
      <c r="E3830" s="70" t="s">
        <v>1079</v>
      </c>
      <c r="F3830" s="71">
        <v>658831694.20000005</v>
      </c>
      <c r="G3830" s="74"/>
      <c r="H3830" s="74"/>
      <c r="I3830" s="72" t="e">
        <f t="shared" si="221"/>
        <v>#DIV/0!</v>
      </c>
      <c r="J3830" s="73" t="s">
        <v>838</v>
      </c>
      <c r="K3830" s="74"/>
      <c r="L3830" s="74"/>
      <c r="M3830" s="271"/>
      <c r="N3830" s="269"/>
      <c r="O3830" s="269"/>
      <c r="P3830" s="269"/>
      <c r="Q3830" s="269"/>
      <c r="R3830" s="271"/>
    </row>
    <row r="3831" spans="1:18" ht="60" customHeight="1" outlineLevel="2" x14ac:dyDescent="0.25">
      <c r="A3831" s="67">
        <v>12</v>
      </c>
      <c r="B3831" s="234" t="s">
        <v>955</v>
      </c>
      <c r="C3831" s="22" t="s">
        <v>945</v>
      </c>
      <c r="D3831" s="70">
        <v>1</v>
      </c>
      <c r="E3831" s="70" t="s">
        <v>1079</v>
      </c>
      <c r="F3831" s="71">
        <v>67623648.5</v>
      </c>
      <c r="G3831" s="74"/>
      <c r="H3831" s="74"/>
      <c r="I3831" s="72" t="e">
        <f t="shared" si="221"/>
        <v>#DIV/0!</v>
      </c>
      <c r="J3831" s="73" t="s">
        <v>838</v>
      </c>
      <c r="K3831" s="74"/>
      <c r="L3831" s="74"/>
      <c r="M3831" s="271"/>
      <c r="N3831" s="269"/>
      <c r="O3831" s="269"/>
      <c r="P3831" s="269"/>
      <c r="Q3831" s="269"/>
      <c r="R3831" s="271"/>
    </row>
    <row r="3832" spans="1:18" s="35" customFormat="1" ht="60" hidden="1" customHeight="1" outlineLevel="2" x14ac:dyDescent="0.25">
      <c r="A3832" s="67">
        <v>13</v>
      </c>
      <c r="B3832" s="234" t="s">
        <v>955</v>
      </c>
      <c r="C3832" s="22" t="s">
        <v>945</v>
      </c>
      <c r="D3832" s="70">
        <v>1</v>
      </c>
      <c r="E3832" s="70" t="s">
        <v>1079</v>
      </c>
      <c r="F3832" s="71">
        <v>14999998.289999999</v>
      </c>
      <c r="G3832" s="71">
        <f>16799998.08/1.12</f>
        <v>14999998.285714284</v>
      </c>
      <c r="H3832" s="192">
        <f>F3832-G3832</f>
        <v>4.2857155203819275E-3</v>
      </c>
      <c r="I3832" s="72">
        <f t="shared" si="221"/>
        <v>2.8571440067853625E-10</v>
      </c>
      <c r="J3832" s="73" t="s">
        <v>838</v>
      </c>
      <c r="K3832" s="74" t="s">
        <v>1083</v>
      </c>
      <c r="L3832" s="74" t="s">
        <v>849</v>
      </c>
      <c r="M3832" s="271"/>
      <c r="N3832" s="268">
        <v>43495</v>
      </c>
      <c r="O3832" s="269" t="s">
        <v>4292</v>
      </c>
      <c r="P3832" s="268">
        <v>43830</v>
      </c>
      <c r="Q3832" s="269" t="s">
        <v>4293</v>
      </c>
      <c r="R3832" s="271"/>
    </row>
    <row r="3833" spans="1:18" s="35" customFormat="1" ht="60" hidden="1" customHeight="1" outlineLevel="2" x14ac:dyDescent="0.25">
      <c r="A3833" s="67">
        <v>14</v>
      </c>
      <c r="B3833" s="236" t="s">
        <v>955</v>
      </c>
      <c r="C3833" s="22" t="s">
        <v>945</v>
      </c>
      <c r="D3833" s="70">
        <v>1</v>
      </c>
      <c r="E3833" s="70" t="s">
        <v>1079</v>
      </c>
      <c r="F3833" s="71">
        <v>2023590.21</v>
      </c>
      <c r="G3833" s="71">
        <v>1994450.48</v>
      </c>
      <c r="H3833" s="71">
        <f>F3833-G3833</f>
        <v>29139.729999999981</v>
      </c>
      <c r="I3833" s="72">
        <f t="shared" si="221"/>
        <v>1.4610405368400012E-2</v>
      </c>
      <c r="J3833" s="73" t="s">
        <v>838</v>
      </c>
      <c r="K3833" s="74" t="s">
        <v>1084</v>
      </c>
      <c r="L3833" s="74" t="s">
        <v>842</v>
      </c>
      <c r="M3833" s="271"/>
      <c r="N3833" s="268">
        <v>43463</v>
      </c>
      <c r="O3833" s="269" t="s">
        <v>4194</v>
      </c>
      <c r="P3833" s="268">
        <v>43798</v>
      </c>
      <c r="Q3833" s="269" t="s">
        <v>4193</v>
      </c>
      <c r="R3833" s="271"/>
    </row>
    <row r="3834" spans="1:18" s="35" customFormat="1" ht="60" hidden="1" customHeight="1" outlineLevel="2" x14ac:dyDescent="0.25">
      <c r="A3834" s="67">
        <v>15</v>
      </c>
      <c r="B3834" s="108" t="s">
        <v>955</v>
      </c>
      <c r="C3834" s="108" t="s">
        <v>945</v>
      </c>
      <c r="D3834" s="70">
        <v>1</v>
      </c>
      <c r="E3834" s="70" t="s">
        <v>1079</v>
      </c>
      <c r="F3834" s="71">
        <v>51422719.642857134</v>
      </c>
      <c r="G3834" s="71">
        <v>51422719.640000001</v>
      </c>
      <c r="H3834" s="71">
        <f>F3834-G3834</f>
        <v>2.8571337461471558E-3</v>
      </c>
      <c r="I3834" s="72">
        <f t="shared" si="221"/>
        <v>5.5561700473047085E-11</v>
      </c>
      <c r="J3834" s="73" t="s">
        <v>838</v>
      </c>
      <c r="K3834" s="74" t="s">
        <v>1085</v>
      </c>
      <c r="L3834" s="74" t="s">
        <v>842</v>
      </c>
      <c r="M3834" s="271"/>
      <c r="N3834" s="268">
        <v>43553</v>
      </c>
      <c r="O3834" s="269" t="s">
        <v>4202</v>
      </c>
      <c r="P3834" s="268">
        <v>43830</v>
      </c>
      <c r="Q3834" s="269" t="s">
        <v>4193</v>
      </c>
      <c r="R3834" s="271"/>
    </row>
    <row r="3835" spans="1:18" s="35" customFormat="1" ht="60" hidden="1" customHeight="1" outlineLevel="2" x14ac:dyDescent="0.25">
      <c r="A3835" s="67">
        <v>16</v>
      </c>
      <c r="B3835" s="108" t="s">
        <v>955</v>
      </c>
      <c r="C3835" s="108" t="s">
        <v>945</v>
      </c>
      <c r="D3835" s="70">
        <v>1</v>
      </c>
      <c r="E3835" s="70" t="s">
        <v>1079</v>
      </c>
      <c r="F3835" s="71">
        <v>2023590.2139999999</v>
      </c>
      <c r="G3835" s="71">
        <v>2023590.21</v>
      </c>
      <c r="H3835" s="71">
        <f>F3835-G3835</f>
        <v>3.9999999571591616E-3</v>
      </c>
      <c r="I3835" s="72">
        <f t="shared" si="221"/>
        <v>1.9766847741169699E-9</v>
      </c>
      <c r="J3835" s="73" t="s">
        <v>838</v>
      </c>
      <c r="K3835" s="74" t="s">
        <v>1085</v>
      </c>
      <c r="L3835" s="74" t="s">
        <v>842</v>
      </c>
      <c r="M3835" s="271"/>
      <c r="N3835" s="268">
        <v>43553</v>
      </c>
      <c r="O3835" s="269" t="s">
        <v>4201</v>
      </c>
      <c r="P3835" s="268">
        <v>43830</v>
      </c>
      <c r="Q3835" s="269" t="s">
        <v>4193</v>
      </c>
      <c r="R3835" s="271"/>
    </row>
    <row r="3836" spans="1:18" s="35" customFormat="1" ht="110.25" hidden="1" customHeight="1" outlineLevel="2" x14ac:dyDescent="0.25">
      <c r="A3836" s="67">
        <v>17</v>
      </c>
      <c r="B3836" s="237" t="s">
        <v>956</v>
      </c>
      <c r="C3836" s="13" t="s">
        <v>957</v>
      </c>
      <c r="D3836" s="70">
        <v>1</v>
      </c>
      <c r="E3836" s="70" t="s">
        <v>1079</v>
      </c>
      <c r="F3836" s="71">
        <v>2072000</v>
      </c>
      <c r="G3836" s="74">
        <v>2072000</v>
      </c>
      <c r="H3836" s="192">
        <f>F3836-G3836</f>
        <v>0</v>
      </c>
      <c r="I3836" s="72">
        <f t="shared" si="221"/>
        <v>0</v>
      </c>
      <c r="J3836" s="73" t="s">
        <v>838</v>
      </c>
      <c r="K3836" s="74" t="s">
        <v>1086</v>
      </c>
      <c r="L3836" s="74" t="s">
        <v>845</v>
      </c>
      <c r="M3836" s="271"/>
      <c r="N3836" s="269"/>
      <c r="O3836" s="269"/>
      <c r="P3836" s="269"/>
      <c r="Q3836" s="269"/>
      <c r="R3836" s="271"/>
    </row>
    <row r="3837" spans="1:18" s="35" customFormat="1" ht="126" hidden="1" customHeight="1" outlineLevel="2" x14ac:dyDescent="0.25">
      <c r="A3837" s="67">
        <v>18</v>
      </c>
      <c r="B3837" s="237" t="s">
        <v>958</v>
      </c>
      <c r="C3837" s="13" t="s">
        <v>957</v>
      </c>
      <c r="D3837" s="70">
        <v>1</v>
      </c>
      <c r="E3837" s="70" t="s">
        <v>1079</v>
      </c>
      <c r="F3837" s="71">
        <v>414000</v>
      </c>
      <c r="G3837" s="74">
        <v>414000</v>
      </c>
      <c r="H3837" s="192">
        <f t="shared" ref="H3837:H3840" si="223">F3837-G3837</f>
        <v>0</v>
      </c>
      <c r="I3837" s="72">
        <f t="shared" si="221"/>
        <v>0</v>
      </c>
      <c r="J3837" s="73" t="s">
        <v>838</v>
      </c>
      <c r="K3837" s="74" t="s">
        <v>1086</v>
      </c>
      <c r="L3837" s="74" t="s">
        <v>845</v>
      </c>
      <c r="M3837" s="271"/>
      <c r="N3837" s="269"/>
      <c r="O3837" s="269"/>
      <c r="P3837" s="269"/>
      <c r="Q3837" s="269"/>
      <c r="R3837" s="271"/>
    </row>
    <row r="3838" spans="1:18" s="35" customFormat="1" ht="110.25" hidden="1" customHeight="1" outlineLevel="2" x14ac:dyDescent="0.25">
      <c r="A3838" s="67">
        <v>19</v>
      </c>
      <c r="B3838" s="237" t="s">
        <v>959</v>
      </c>
      <c r="C3838" s="13" t="s">
        <v>957</v>
      </c>
      <c r="D3838" s="70">
        <v>1</v>
      </c>
      <c r="E3838" s="70" t="s">
        <v>1079</v>
      </c>
      <c r="F3838" s="71">
        <v>1243000</v>
      </c>
      <c r="G3838" s="74">
        <v>1243000</v>
      </c>
      <c r="H3838" s="192">
        <f t="shared" si="223"/>
        <v>0</v>
      </c>
      <c r="I3838" s="72">
        <f t="shared" si="221"/>
        <v>0</v>
      </c>
      <c r="J3838" s="73" t="s">
        <v>838</v>
      </c>
      <c r="K3838" s="74" t="s">
        <v>1086</v>
      </c>
      <c r="L3838" s="74" t="s">
        <v>845</v>
      </c>
      <c r="M3838" s="271"/>
      <c r="N3838" s="269"/>
      <c r="O3838" s="269"/>
      <c r="P3838" s="269"/>
      <c r="Q3838" s="269"/>
      <c r="R3838" s="271"/>
    </row>
    <row r="3839" spans="1:18" s="35" customFormat="1" ht="110.25" hidden="1" customHeight="1" outlineLevel="2" x14ac:dyDescent="0.25">
      <c r="A3839" s="67">
        <v>20</v>
      </c>
      <c r="B3839" s="237" t="s">
        <v>960</v>
      </c>
      <c r="C3839" s="13" t="s">
        <v>957</v>
      </c>
      <c r="D3839" s="70">
        <v>1</v>
      </c>
      <c r="E3839" s="70" t="s">
        <v>1079</v>
      </c>
      <c r="F3839" s="71">
        <v>828000</v>
      </c>
      <c r="G3839" s="74">
        <v>828000</v>
      </c>
      <c r="H3839" s="192">
        <f t="shared" si="223"/>
        <v>0</v>
      </c>
      <c r="I3839" s="72">
        <f t="shared" si="221"/>
        <v>0</v>
      </c>
      <c r="J3839" s="73" t="s">
        <v>838</v>
      </c>
      <c r="K3839" s="74" t="s">
        <v>1086</v>
      </c>
      <c r="L3839" s="74" t="s">
        <v>845</v>
      </c>
      <c r="M3839" s="271"/>
      <c r="N3839" s="269"/>
      <c r="O3839" s="269"/>
      <c r="P3839" s="269"/>
      <c r="Q3839" s="269"/>
      <c r="R3839" s="271"/>
    </row>
    <row r="3840" spans="1:18" s="35" customFormat="1" ht="78.75" hidden="1" customHeight="1" outlineLevel="2" x14ac:dyDescent="0.25">
      <c r="A3840" s="67">
        <v>21</v>
      </c>
      <c r="B3840" s="237" t="s">
        <v>961</v>
      </c>
      <c r="C3840" s="13" t="s">
        <v>957</v>
      </c>
      <c r="D3840" s="70">
        <v>1</v>
      </c>
      <c r="E3840" s="70" t="s">
        <v>1079</v>
      </c>
      <c r="F3840" s="71">
        <v>1657000</v>
      </c>
      <c r="G3840" s="74">
        <v>1657000</v>
      </c>
      <c r="H3840" s="192">
        <f t="shared" si="223"/>
        <v>0</v>
      </c>
      <c r="I3840" s="72">
        <f t="shared" si="221"/>
        <v>0</v>
      </c>
      <c r="J3840" s="73" t="s">
        <v>838</v>
      </c>
      <c r="K3840" s="74" t="s">
        <v>1086</v>
      </c>
      <c r="L3840" s="74" t="s">
        <v>845</v>
      </c>
      <c r="M3840" s="271"/>
      <c r="N3840" s="269"/>
      <c r="O3840" s="269"/>
      <c r="P3840" s="269"/>
      <c r="Q3840" s="269"/>
      <c r="R3840" s="271"/>
    </row>
    <row r="3841" spans="1:18" ht="63" customHeight="1" outlineLevel="2" x14ac:dyDescent="0.25">
      <c r="A3841" s="67">
        <v>22</v>
      </c>
      <c r="B3841" s="234" t="s">
        <v>962</v>
      </c>
      <c r="C3841" s="22" t="s">
        <v>945</v>
      </c>
      <c r="D3841" s="70">
        <v>1</v>
      </c>
      <c r="E3841" s="70" t="s">
        <v>1079</v>
      </c>
      <c r="F3841" s="71">
        <v>24461379.460000001</v>
      </c>
      <c r="G3841" s="74"/>
      <c r="H3841" s="74"/>
      <c r="I3841" s="72" t="e">
        <f t="shared" si="221"/>
        <v>#DIV/0!</v>
      </c>
      <c r="J3841" s="73" t="s">
        <v>838</v>
      </c>
      <c r="K3841" s="74"/>
      <c r="L3841" s="74"/>
      <c r="M3841" s="271"/>
      <c r="N3841" s="269"/>
      <c r="O3841" s="269"/>
      <c r="P3841" s="269"/>
      <c r="Q3841" s="269"/>
      <c r="R3841" s="271"/>
    </row>
    <row r="3842" spans="1:18" ht="63" customHeight="1" outlineLevel="2" x14ac:dyDescent="0.25">
      <c r="A3842" s="67">
        <v>23</v>
      </c>
      <c r="B3842" s="234" t="s">
        <v>963</v>
      </c>
      <c r="C3842" s="22" t="s">
        <v>945</v>
      </c>
      <c r="D3842" s="70">
        <v>1</v>
      </c>
      <c r="E3842" s="70" t="s">
        <v>1079</v>
      </c>
      <c r="F3842" s="71">
        <v>9840523.2100000009</v>
      </c>
      <c r="G3842" s="74"/>
      <c r="H3842" s="74"/>
      <c r="I3842" s="72" t="e">
        <f t="shared" si="221"/>
        <v>#DIV/0!</v>
      </c>
      <c r="J3842" s="73" t="s">
        <v>838</v>
      </c>
      <c r="K3842" s="74"/>
      <c r="L3842" s="74"/>
      <c r="M3842" s="271"/>
      <c r="N3842" s="269"/>
      <c r="O3842" s="269"/>
      <c r="P3842" s="269"/>
      <c r="Q3842" s="269"/>
      <c r="R3842" s="271"/>
    </row>
    <row r="3843" spans="1:18" ht="63" customHeight="1" outlineLevel="2" x14ac:dyDescent="0.25">
      <c r="A3843" s="67">
        <v>24</v>
      </c>
      <c r="B3843" s="234" t="s">
        <v>964</v>
      </c>
      <c r="C3843" s="22" t="s">
        <v>945</v>
      </c>
      <c r="D3843" s="70">
        <v>1</v>
      </c>
      <c r="E3843" s="70" t="s">
        <v>1079</v>
      </c>
      <c r="F3843" s="71">
        <v>8090112.5</v>
      </c>
      <c r="G3843" s="74"/>
      <c r="H3843" s="74"/>
      <c r="I3843" s="72" t="e">
        <f t="shared" si="221"/>
        <v>#DIV/0!</v>
      </c>
      <c r="J3843" s="73" t="s">
        <v>838</v>
      </c>
      <c r="K3843" s="74"/>
      <c r="L3843" s="74"/>
      <c r="M3843" s="271"/>
      <c r="N3843" s="269"/>
      <c r="O3843" s="269"/>
      <c r="P3843" s="269"/>
      <c r="Q3843" s="269"/>
      <c r="R3843" s="271"/>
    </row>
    <row r="3844" spans="1:18" ht="63" customHeight="1" outlineLevel="2" x14ac:dyDescent="0.25">
      <c r="A3844" s="67">
        <v>25</v>
      </c>
      <c r="B3844" s="234" t="s">
        <v>965</v>
      </c>
      <c r="C3844" s="22" t="s">
        <v>945</v>
      </c>
      <c r="D3844" s="70">
        <v>1</v>
      </c>
      <c r="E3844" s="70" t="s">
        <v>1079</v>
      </c>
      <c r="F3844" s="71">
        <v>22777984.82</v>
      </c>
      <c r="G3844" s="74"/>
      <c r="H3844" s="74"/>
      <c r="I3844" s="72" t="e">
        <f t="shared" si="221"/>
        <v>#DIV/0!</v>
      </c>
      <c r="J3844" s="73" t="s">
        <v>838</v>
      </c>
      <c r="K3844" s="74"/>
      <c r="L3844" s="74"/>
      <c r="M3844" s="271"/>
      <c r="N3844" s="269"/>
      <c r="O3844" s="269"/>
      <c r="P3844" s="269"/>
      <c r="Q3844" s="269"/>
      <c r="R3844" s="271"/>
    </row>
    <row r="3845" spans="1:18" ht="94.5" customHeight="1" outlineLevel="2" x14ac:dyDescent="0.25">
      <c r="A3845" s="67">
        <v>26</v>
      </c>
      <c r="B3845" s="229" t="s">
        <v>966</v>
      </c>
      <c r="C3845" s="222" t="s">
        <v>967</v>
      </c>
      <c r="D3845" s="70">
        <v>1</v>
      </c>
      <c r="E3845" s="70" t="s">
        <v>1079</v>
      </c>
      <c r="F3845" s="71">
        <v>680000</v>
      </c>
      <c r="G3845" s="74"/>
      <c r="H3845" s="74"/>
      <c r="I3845" s="72" t="e">
        <f t="shared" si="221"/>
        <v>#DIV/0!</v>
      </c>
      <c r="J3845" s="73" t="s">
        <v>838</v>
      </c>
      <c r="K3845" s="74"/>
      <c r="L3845" s="74"/>
      <c r="M3845" s="271"/>
      <c r="N3845" s="269"/>
      <c r="O3845" s="269"/>
      <c r="P3845" s="269"/>
      <c r="Q3845" s="269"/>
      <c r="R3845" s="271"/>
    </row>
    <row r="3846" spans="1:18" ht="94.5" customHeight="1" outlineLevel="2" x14ac:dyDescent="0.25">
      <c r="A3846" s="67">
        <v>27</v>
      </c>
      <c r="B3846" s="229" t="s">
        <v>966</v>
      </c>
      <c r="C3846" s="222" t="s">
        <v>967</v>
      </c>
      <c r="D3846" s="70">
        <v>1</v>
      </c>
      <c r="E3846" s="70" t="s">
        <v>1079</v>
      </c>
      <c r="F3846" s="71">
        <v>336000</v>
      </c>
      <c r="G3846" s="74"/>
      <c r="H3846" s="74"/>
      <c r="I3846" s="72" t="e">
        <f t="shared" si="221"/>
        <v>#DIV/0!</v>
      </c>
      <c r="J3846" s="73" t="s">
        <v>838</v>
      </c>
      <c r="K3846" s="74"/>
      <c r="L3846" s="74"/>
      <c r="M3846" s="271"/>
      <c r="N3846" s="269"/>
      <c r="O3846" s="269"/>
      <c r="P3846" s="269"/>
      <c r="Q3846" s="269"/>
      <c r="R3846" s="271"/>
    </row>
    <row r="3847" spans="1:18" ht="94.5" customHeight="1" outlineLevel="2" x14ac:dyDescent="0.25">
      <c r="A3847" s="67">
        <v>28</v>
      </c>
      <c r="B3847" s="229" t="s">
        <v>966</v>
      </c>
      <c r="C3847" s="222" t="s">
        <v>967</v>
      </c>
      <c r="D3847" s="70">
        <v>1</v>
      </c>
      <c r="E3847" s="70" t="s">
        <v>1079</v>
      </c>
      <c r="F3847" s="71">
        <v>160000</v>
      </c>
      <c r="G3847" s="74"/>
      <c r="H3847" s="74"/>
      <c r="I3847" s="72" t="e">
        <f t="shared" si="221"/>
        <v>#DIV/0!</v>
      </c>
      <c r="J3847" s="73" t="s">
        <v>838</v>
      </c>
      <c r="K3847" s="74"/>
      <c r="L3847" s="74"/>
      <c r="M3847" s="271"/>
      <c r="N3847" s="269"/>
      <c r="O3847" s="269"/>
      <c r="P3847" s="269"/>
      <c r="Q3847" s="269"/>
      <c r="R3847" s="271"/>
    </row>
    <row r="3848" spans="1:18" ht="94.5" customHeight="1" outlineLevel="2" x14ac:dyDescent="0.25">
      <c r="A3848" s="67">
        <v>29</v>
      </c>
      <c r="B3848" s="229" t="s">
        <v>966</v>
      </c>
      <c r="C3848" s="222" t="s">
        <v>967</v>
      </c>
      <c r="D3848" s="70">
        <v>1</v>
      </c>
      <c r="E3848" s="70" t="s">
        <v>1079</v>
      </c>
      <c r="F3848" s="71">
        <v>448524.96</v>
      </c>
      <c r="G3848" s="74"/>
      <c r="H3848" s="74"/>
      <c r="I3848" s="72" t="e">
        <f t="shared" si="221"/>
        <v>#DIV/0!</v>
      </c>
      <c r="J3848" s="73" t="s">
        <v>838</v>
      </c>
      <c r="K3848" s="74"/>
      <c r="L3848" s="74"/>
      <c r="M3848" s="271"/>
      <c r="N3848" s="269"/>
      <c r="O3848" s="269"/>
      <c r="P3848" s="269"/>
      <c r="Q3848" s="269"/>
      <c r="R3848" s="271"/>
    </row>
    <row r="3849" spans="1:18" ht="94.5" customHeight="1" outlineLevel="2" x14ac:dyDescent="0.25">
      <c r="A3849" s="67">
        <v>30</v>
      </c>
      <c r="B3849" s="229" t="s">
        <v>966</v>
      </c>
      <c r="C3849" s="222" t="s">
        <v>967</v>
      </c>
      <c r="D3849" s="70">
        <v>1</v>
      </c>
      <c r="E3849" s="70" t="s">
        <v>1079</v>
      </c>
      <c r="F3849" s="71">
        <v>168000</v>
      </c>
      <c r="G3849" s="74"/>
      <c r="H3849" s="74"/>
      <c r="I3849" s="72" t="e">
        <f t="shared" si="221"/>
        <v>#DIV/0!</v>
      </c>
      <c r="J3849" s="73" t="s">
        <v>838</v>
      </c>
      <c r="K3849" s="74"/>
      <c r="L3849" s="74"/>
      <c r="M3849" s="271"/>
      <c r="N3849" s="269"/>
      <c r="O3849" s="269"/>
      <c r="P3849" s="269"/>
      <c r="Q3849" s="269"/>
      <c r="R3849" s="271"/>
    </row>
    <row r="3850" spans="1:18" ht="94.5" customHeight="1" outlineLevel="2" x14ac:dyDescent="0.25">
      <c r="A3850" s="67">
        <v>31</v>
      </c>
      <c r="B3850" s="229" t="s">
        <v>966</v>
      </c>
      <c r="C3850" s="222" t="s">
        <v>967</v>
      </c>
      <c r="D3850" s="70">
        <v>1</v>
      </c>
      <c r="E3850" s="70" t="s">
        <v>1079</v>
      </c>
      <c r="F3850" s="71">
        <v>822295.76</v>
      </c>
      <c r="G3850" s="74"/>
      <c r="H3850" s="74"/>
      <c r="I3850" s="72" t="e">
        <f t="shared" si="221"/>
        <v>#DIV/0!</v>
      </c>
      <c r="J3850" s="73" t="s">
        <v>838</v>
      </c>
      <c r="K3850" s="74"/>
      <c r="L3850" s="74"/>
      <c r="M3850" s="271"/>
      <c r="N3850" s="269"/>
      <c r="O3850" s="269"/>
      <c r="P3850" s="269"/>
      <c r="Q3850" s="269"/>
      <c r="R3850" s="271"/>
    </row>
    <row r="3851" spans="1:18" ht="94.5" customHeight="1" outlineLevel="2" x14ac:dyDescent="0.25">
      <c r="A3851" s="67">
        <v>32</v>
      </c>
      <c r="B3851" s="229" t="s">
        <v>966</v>
      </c>
      <c r="C3851" s="222" t="s">
        <v>967</v>
      </c>
      <c r="D3851" s="70">
        <v>1</v>
      </c>
      <c r="E3851" s="70" t="s">
        <v>1079</v>
      </c>
      <c r="F3851" s="71">
        <v>336393.72</v>
      </c>
      <c r="G3851" s="74"/>
      <c r="H3851" s="74"/>
      <c r="I3851" s="72" t="e">
        <f t="shared" si="221"/>
        <v>#DIV/0!</v>
      </c>
      <c r="J3851" s="73" t="s">
        <v>838</v>
      </c>
      <c r="K3851" s="74"/>
      <c r="L3851" s="74"/>
      <c r="M3851" s="271"/>
      <c r="N3851" s="269"/>
      <c r="O3851" s="269"/>
      <c r="P3851" s="269"/>
      <c r="Q3851" s="269"/>
      <c r="R3851" s="271"/>
    </row>
    <row r="3852" spans="1:18" ht="94.5" customHeight="1" outlineLevel="2" x14ac:dyDescent="0.25">
      <c r="A3852" s="67">
        <v>33</v>
      </c>
      <c r="B3852" s="229" t="s">
        <v>966</v>
      </c>
      <c r="C3852" s="222" t="s">
        <v>967</v>
      </c>
      <c r="D3852" s="70">
        <v>1</v>
      </c>
      <c r="E3852" s="70" t="s">
        <v>1079</v>
      </c>
      <c r="F3852" s="71">
        <v>170000</v>
      </c>
      <c r="G3852" s="74"/>
      <c r="H3852" s="74"/>
      <c r="I3852" s="72" t="e">
        <f t="shared" si="221"/>
        <v>#DIV/0!</v>
      </c>
      <c r="J3852" s="73" t="s">
        <v>838</v>
      </c>
      <c r="K3852" s="74"/>
      <c r="L3852" s="74"/>
      <c r="M3852" s="271"/>
      <c r="N3852" s="269"/>
      <c r="O3852" s="269"/>
      <c r="P3852" s="269"/>
      <c r="Q3852" s="269"/>
      <c r="R3852" s="271"/>
    </row>
    <row r="3853" spans="1:18" ht="94.5" customHeight="1" outlineLevel="2" x14ac:dyDescent="0.25">
      <c r="A3853" s="67">
        <v>34</v>
      </c>
      <c r="B3853" s="229" t="s">
        <v>966</v>
      </c>
      <c r="C3853" s="222" t="s">
        <v>967</v>
      </c>
      <c r="D3853" s="70">
        <v>1</v>
      </c>
      <c r="E3853" s="70" t="s">
        <v>1079</v>
      </c>
      <c r="F3853" s="71">
        <v>212500</v>
      </c>
      <c r="G3853" s="74"/>
      <c r="H3853" s="74"/>
      <c r="I3853" s="72" t="e">
        <f t="shared" si="221"/>
        <v>#DIV/0!</v>
      </c>
      <c r="J3853" s="73" t="s">
        <v>838</v>
      </c>
      <c r="K3853" s="74"/>
      <c r="L3853" s="74"/>
      <c r="M3853" s="271"/>
      <c r="N3853" s="269"/>
      <c r="O3853" s="269"/>
      <c r="P3853" s="269"/>
      <c r="Q3853" s="269"/>
      <c r="R3853" s="271"/>
    </row>
    <row r="3854" spans="1:18" s="35" customFormat="1" ht="94.5" hidden="1" customHeight="1" outlineLevel="2" x14ac:dyDescent="0.25">
      <c r="A3854" s="67">
        <v>35</v>
      </c>
      <c r="B3854" s="9" t="s">
        <v>968</v>
      </c>
      <c r="C3854" s="222" t="s">
        <v>967</v>
      </c>
      <c r="D3854" s="70">
        <v>1</v>
      </c>
      <c r="E3854" s="70" t="s">
        <v>1079</v>
      </c>
      <c r="F3854" s="71">
        <v>303571.43</v>
      </c>
      <c r="G3854" s="192">
        <f>340000/1.12</f>
        <v>303571.42857142852</v>
      </c>
      <c r="H3854" s="192">
        <f>F3854-G3854</f>
        <v>1.42857147147879E-3</v>
      </c>
      <c r="I3854" s="72">
        <f t="shared" si="221"/>
        <v>4.7058824942830742E-9</v>
      </c>
      <c r="J3854" s="73" t="s">
        <v>838</v>
      </c>
      <c r="K3854" s="74" t="s">
        <v>1087</v>
      </c>
      <c r="L3854" s="74" t="s">
        <v>1088</v>
      </c>
      <c r="M3854" s="271"/>
      <c r="N3854" s="268">
        <v>43475</v>
      </c>
      <c r="O3854" s="269" t="s">
        <v>4286</v>
      </c>
      <c r="P3854" s="269" t="s">
        <v>3964</v>
      </c>
      <c r="Q3854" s="269" t="s">
        <v>4287</v>
      </c>
      <c r="R3854" s="271"/>
    </row>
    <row r="3855" spans="1:18" ht="94.5" customHeight="1" outlineLevel="2" x14ac:dyDescent="0.25">
      <c r="A3855" s="67">
        <v>36</v>
      </c>
      <c r="B3855" s="229" t="s">
        <v>969</v>
      </c>
      <c r="C3855" s="222" t="s">
        <v>824</v>
      </c>
      <c r="D3855" s="70">
        <v>1</v>
      </c>
      <c r="E3855" s="70" t="s">
        <v>1079</v>
      </c>
      <c r="F3855" s="71">
        <v>373095</v>
      </c>
      <c r="G3855" s="192"/>
      <c r="H3855" s="192"/>
      <c r="I3855" s="72" t="e">
        <f t="shared" si="221"/>
        <v>#DIV/0!</v>
      </c>
      <c r="J3855" s="73" t="s">
        <v>838</v>
      </c>
      <c r="K3855" s="74"/>
      <c r="L3855" s="74"/>
      <c r="M3855" s="271"/>
      <c r="N3855" s="269"/>
      <c r="O3855" s="269"/>
      <c r="P3855" s="269"/>
      <c r="Q3855" s="269"/>
      <c r="R3855" s="271"/>
    </row>
    <row r="3856" spans="1:18" s="35" customFormat="1" ht="60" hidden="1" customHeight="1" outlineLevel="2" x14ac:dyDescent="0.25">
      <c r="A3856" s="67">
        <v>37</v>
      </c>
      <c r="B3856" s="229" t="s">
        <v>970</v>
      </c>
      <c r="C3856" s="222" t="s">
        <v>711</v>
      </c>
      <c r="D3856" s="70">
        <v>1</v>
      </c>
      <c r="E3856" s="70" t="s">
        <v>1079</v>
      </c>
      <c r="F3856" s="71">
        <v>252000</v>
      </c>
      <c r="G3856" s="192">
        <v>252000</v>
      </c>
      <c r="H3856" s="192">
        <f>F3856-G3856</f>
        <v>0</v>
      </c>
      <c r="I3856" s="72">
        <f t="shared" si="221"/>
        <v>0</v>
      </c>
      <c r="J3856" s="73" t="s">
        <v>838</v>
      </c>
      <c r="K3856" s="74" t="s">
        <v>1111</v>
      </c>
      <c r="L3856" s="74" t="s">
        <v>1088</v>
      </c>
      <c r="M3856" s="271"/>
      <c r="N3856" s="268">
        <v>43566</v>
      </c>
      <c r="O3856" s="269" t="s">
        <v>4352</v>
      </c>
      <c r="P3856" s="269" t="s">
        <v>3964</v>
      </c>
      <c r="Q3856" s="269" t="s">
        <v>4327</v>
      </c>
      <c r="R3856" s="271"/>
    </row>
    <row r="3857" spans="1:18" ht="60" customHeight="1" outlineLevel="2" x14ac:dyDescent="0.25">
      <c r="A3857" s="67">
        <v>38</v>
      </c>
      <c r="B3857" s="229" t="s">
        <v>971</v>
      </c>
      <c r="C3857" s="222" t="s">
        <v>711</v>
      </c>
      <c r="D3857" s="70">
        <v>1</v>
      </c>
      <c r="E3857" s="70" t="s">
        <v>1079</v>
      </c>
      <c r="F3857" s="71">
        <v>255000</v>
      </c>
      <c r="G3857" s="192"/>
      <c r="H3857" s="192"/>
      <c r="I3857" s="72" t="e">
        <f t="shared" si="221"/>
        <v>#DIV/0!</v>
      </c>
      <c r="J3857" s="73" t="s">
        <v>838</v>
      </c>
      <c r="K3857" s="74"/>
      <c r="L3857" s="74"/>
      <c r="M3857" s="271"/>
      <c r="N3857" s="269"/>
      <c r="O3857" s="269"/>
      <c r="P3857" s="269"/>
      <c r="Q3857" s="269"/>
      <c r="R3857" s="271"/>
    </row>
    <row r="3858" spans="1:18" s="35" customFormat="1" ht="60" hidden="1" customHeight="1" outlineLevel="2" x14ac:dyDescent="0.25">
      <c r="A3858" s="67">
        <v>39</v>
      </c>
      <c r="B3858" s="229" t="s">
        <v>970</v>
      </c>
      <c r="C3858" s="222" t="s">
        <v>711</v>
      </c>
      <c r="D3858" s="70">
        <v>1</v>
      </c>
      <c r="E3858" s="70" t="s">
        <v>1079</v>
      </c>
      <c r="F3858" s="71">
        <v>1318209.52</v>
      </c>
      <c r="G3858" s="192">
        <v>1318209.52</v>
      </c>
      <c r="H3858" s="192">
        <f>F3858-G3858</f>
        <v>0</v>
      </c>
      <c r="I3858" s="72">
        <f t="shared" si="221"/>
        <v>0</v>
      </c>
      <c r="J3858" s="73" t="s">
        <v>838</v>
      </c>
      <c r="K3858" s="74" t="s">
        <v>1106</v>
      </c>
      <c r="L3858" s="74" t="s">
        <v>1088</v>
      </c>
      <c r="M3858" s="271"/>
      <c r="N3858" s="268">
        <v>43528</v>
      </c>
      <c r="O3858" s="269" t="s">
        <v>4326</v>
      </c>
      <c r="P3858" s="269" t="s">
        <v>3964</v>
      </c>
      <c r="Q3858" s="269" t="s">
        <v>4327</v>
      </c>
      <c r="R3858" s="271"/>
    </row>
    <row r="3859" spans="1:18" s="35" customFormat="1" ht="60" hidden="1" customHeight="1" outlineLevel="2" x14ac:dyDescent="0.25">
      <c r="A3859" s="67">
        <v>40</v>
      </c>
      <c r="B3859" s="229" t="s">
        <v>972</v>
      </c>
      <c r="C3859" s="222" t="s">
        <v>973</v>
      </c>
      <c r="D3859" s="70">
        <v>1</v>
      </c>
      <c r="E3859" s="70" t="s">
        <v>1079</v>
      </c>
      <c r="F3859" s="71">
        <v>92235063.390000001</v>
      </c>
      <c r="G3859" s="192">
        <f>F3859</f>
        <v>92235063.390000001</v>
      </c>
      <c r="H3859" s="192">
        <f>F3859-G3859</f>
        <v>0</v>
      </c>
      <c r="I3859" s="72">
        <f t="shared" si="221"/>
        <v>0</v>
      </c>
      <c r="J3859" s="73" t="s">
        <v>838</v>
      </c>
      <c r="K3859" s="74" t="s">
        <v>1089</v>
      </c>
      <c r="L3859" s="74" t="s">
        <v>842</v>
      </c>
      <c r="M3859" s="271"/>
      <c r="N3859" s="268">
        <v>43511</v>
      </c>
      <c r="O3859" s="269" t="s">
        <v>4318</v>
      </c>
      <c r="P3859" s="268">
        <v>43830</v>
      </c>
      <c r="Q3859" s="269" t="s">
        <v>4317</v>
      </c>
      <c r="R3859" s="271"/>
    </row>
    <row r="3860" spans="1:18" ht="60" customHeight="1" outlineLevel="2" x14ac:dyDescent="0.25">
      <c r="A3860" s="67">
        <v>41</v>
      </c>
      <c r="B3860" s="14" t="s">
        <v>974</v>
      </c>
      <c r="C3860" s="222" t="s">
        <v>973</v>
      </c>
      <c r="D3860" s="70">
        <v>1</v>
      </c>
      <c r="E3860" s="70" t="s">
        <v>1079</v>
      </c>
      <c r="F3860" s="71">
        <v>121704535.70999999</v>
      </c>
      <c r="G3860" s="192"/>
      <c r="H3860" s="192"/>
      <c r="I3860" s="72" t="e">
        <f t="shared" si="221"/>
        <v>#DIV/0!</v>
      </c>
      <c r="J3860" s="73" t="s">
        <v>838</v>
      </c>
      <c r="K3860" s="74"/>
      <c r="L3860" s="74"/>
      <c r="M3860" s="271"/>
      <c r="N3860" s="269"/>
      <c r="O3860" s="269"/>
      <c r="P3860" s="269"/>
      <c r="Q3860" s="269"/>
      <c r="R3860" s="271"/>
    </row>
    <row r="3861" spans="1:18" ht="60" customHeight="1" outlineLevel="2" x14ac:dyDescent="0.25">
      <c r="A3861" s="67">
        <v>42</v>
      </c>
      <c r="B3861" s="14" t="s">
        <v>975</v>
      </c>
      <c r="C3861" s="222" t="s">
        <v>973</v>
      </c>
      <c r="D3861" s="70">
        <v>1</v>
      </c>
      <c r="E3861" s="70" t="s">
        <v>1079</v>
      </c>
      <c r="F3861" s="71">
        <v>269222286.60000002</v>
      </c>
      <c r="G3861" s="192"/>
      <c r="H3861" s="192"/>
      <c r="I3861" s="72" t="e">
        <f t="shared" si="221"/>
        <v>#DIV/0!</v>
      </c>
      <c r="J3861" s="73" t="s">
        <v>838</v>
      </c>
      <c r="K3861" s="74"/>
      <c r="L3861" s="74"/>
      <c r="M3861" s="271"/>
      <c r="N3861" s="269"/>
      <c r="O3861" s="269"/>
      <c r="P3861" s="269"/>
      <c r="Q3861" s="269"/>
      <c r="R3861" s="271"/>
    </row>
    <row r="3862" spans="1:18" s="35" customFormat="1" ht="93.75" hidden="1" customHeight="1" outlineLevel="2" x14ac:dyDescent="0.25">
      <c r="A3862" s="67">
        <v>43</v>
      </c>
      <c r="B3862" s="14" t="s">
        <v>976</v>
      </c>
      <c r="C3862" s="222" t="s">
        <v>973</v>
      </c>
      <c r="D3862" s="70">
        <v>1</v>
      </c>
      <c r="E3862" s="70" t="s">
        <v>1079</v>
      </c>
      <c r="F3862" s="71">
        <v>192125</v>
      </c>
      <c r="G3862" s="192">
        <v>192125</v>
      </c>
      <c r="H3862" s="192">
        <f>F3862-G3862</f>
        <v>0</v>
      </c>
      <c r="I3862" s="72">
        <f t="shared" si="221"/>
        <v>0</v>
      </c>
      <c r="J3862" s="73" t="s">
        <v>838</v>
      </c>
      <c r="K3862" s="74" t="s">
        <v>1090</v>
      </c>
      <c r="L3862" s="74" t="s">
        <v>842</v>
      </c>
      <c r="M3862" s="271"/>
      <c r="N3862" s="268">
        <v>43523</v>
      </c>
      <c r="O3862" s="269" t="s">
        <v>4325</v>
      </c>
      <c r="P3862" s="269" t="s">
        <v>3964</v>
      </c>
      <c r="Q3862" s="269" t="s">
        <v>4317</v>
      </c>
      <c r="R3862" s="271"/>
    </row>
    <row r="3863" spans="1:18" ht="60" hidden="1" customHeight="1" outlineLevel="2" x14ac:dyDescent="0.25">
      <c r="A3863" s="67">
        <v>44</v>
      </c>
      <c r="B3863" s="15" t="s">
        <v>977</v>
      </c>
      <c r="C3863" s="32" t="s">
        <v>978</v>
      </c>
      <c r="D3863" s="70">
        <v>1</v>
      </c>
      <c r="E3863" s="70" t="s">
        <v>1079</v>
      </c>
      <c r="F3863" s="71">
        <v>187110</v>
      </c>
      <c r="G3863" s="192"/>
      <c r="H3863" s="192"/>
      <c r="I3863" s="72" t="e">
        <f t="shared" si="221"/>
        <v>#DIV/0!</v>
      </c>
      <c r="J3863" s="73" t="s">
        <v>838</v>
      </c>
      <c r="K3863" s="74" t="s">
        <v>1091</v>
      </c>
      <c r="L3863" s="74" t="s">
        <v>890</v>
      </c>
      <c r="M3863" s="271"/>
      <c r="N3863" s="269"/>
      <c r="O3863" s="269"/>
      <c r="P3863" s="269"/>
      <c r="Q3863" s="269"/>
      <c r="R3863" s="271"/>
    </row>
    <row r="3864" spans="1:18" s="35" customFormat="1" ht="60" hidden="1" customHeight="1" outlineLevel="2" x14ac:dyDescent="0.25">
      <c r="A3864" s="67">
        <v>45</v>
      </c>
      <c r="B3864" s="15" t="s">
        <v>979</v>
      </c>
      <c r="C3864" s="32" t="s">
        <v>978</v>
      </c>
      <c r="D3864" s="70">
        <v>1</v>
      </c>
      <c r="E3864" s="70" t="s">
        <v>1079</v>
      </c>
      <c r="F3864" s="71">
        <v>1198560</v>
      </c>
      <c r="G3864" s="71">
        <v>921360</v>
      </c>
      <c r="H3864" s="71">
        <f>F3864-G3864</f>
        <v>277200</v>
      </c>
      <c r="I3864" s="72">
        <f t="shared" si="221"/>
        <v>0.3008595988538682</v>
      </c>
      <c r="J3864" s="73" t="s">
        <v>838</v>
      </c>
      <c r="K3864" s="74" t="s">
        <v>1091</v>
      </c>
      <c r="L3864" s="74" t="s">
        <v>890</v>
      </c>
      <c r="M3864" s="271"/>
      <c r="N3864" s="268">
        <v>43460</v>
      </c>
      <c r="O3864" s="269" t="s">
        <v>4221</v>
      </c>
      <c r="P3864" s="268">
        <v>43830</v>
      </c>
      <c r="Q3864" s="269" t="s">
        <v>4208</v>
      </c>
      <c r="R3864" s="271"/>
    </row>
    <row r="3865" spans="1:18" s="35" customFormat="1" ht="75" hidden="1" customHeight="1" outlineLevel="2" x14ac:dyDescent="0.25">
      <c r="A3865" s="133">
        <v>46</v>
      </c>
      <c r="B3865" s="15" t="s">
        <v>980</v>
      </c>
      <c r="C3865" s="32" t="s">
        <v>978</v>
      </c>
      <c r="D3865" s="70">
        <v>1</v>
      </c>
      <c r="E3865" s="70" t="s">
        <v>1079</v>
      </c>
      <c r="F3865" s="71">
        <v>12642000</v>
      </c>
      <c r="G3865" s="71">
        <v>11272940</v>
      </c>
      <c r="H3865" s="71">
        <f>F3865-G3865</f>
        <v>1369060</v>
      </c>
      <c r="I3865" s="72">
        <f t="shared" si="221"/>
        <v>0.12144657915326437</v>
      </c>
      <c r="J3865" s="73" t="s">
        <v>838</v>
      </c>
      <c r="K3865" s="74" t="s">
        <v>1092</v>
      </c>
      <c r="L3865" s="74" t="s">
        <v>890</v>
      </c>
      <c r="M3865" s="271"/>
      <c r="N3865" s="268">
        <v>43459</v>
      </c>
      <c r="O3865" s="269" t="s">
        <v>4209</v>
      </c>
      <c r="P3865" s="268">
        <v>43830</v>
      </c>
      <c r="Q3865" s="269" t="s">
        <v>4208</v>
      </c>
      <c r="R3865" s="271"/>
    </row>
    <row r="3866" spans="1:18" ht="110.25" customHeight="1" outlineLevel="2" x14ac:dyDescent="0.25">
      <c r="A3866" s="67">
        <v>47</v>
      </c>
      <c r="B3866" s="16" t="s">
        <v>981</v>
      </c>
      <c r="C3866" s="32" t="s">
        <v>978</v>
      </c>
      <c r="D3866" s="70">
        <v>1</v>
      </c>
      <c r="E3866" s="70" t="s">
        <v>1079</v>
      </c>
      <c r="F3866" s="71">
        <v>500000</v>
      </c>
      <c r="G3866" s="192"/>
      <c r="H3866" s="192"/>
      <c r="I3866" s="72" t="e">
        <f t="shared" si="221"/>
        <v>#DIV/0!</v>
      </c>
      <c r="J3866" s="73" t="s">
        <v>838</v>
      </c>
      <c r="K3866" s="74"/>
      <c r="L3866" s="74"/>
      <c r="M3866" s="271"/>
      <c r="N3866" s="269"/>
      <c r="O3866" s="269"/>
      <c r="P3866" s="269"/>
      <c r="Q3866" s="269"/>
      <c r="R3866" s="271"/>
    </row>
    <row r="3867" spans="1:18" s="35" customFormat="1" ht="126" hidden="1" customHeight="1" outlineLevel="2" x14ac:dyDescent="0.25">
      <c r="A3867" s="133">
        <v>48</v>
      </c>
      <c r="B3867" s="15" t="s">
        <v>982</v>
      </c>
      <c r="C3867" s="32" t="s">
        <v>978</v>
      </c>
      <c r="D3867" s="70">
        <v>1</v>
      </c>
      <c r="E3867" s="70" t="s">
        <v>1079</v>
      </c>
      <c r="F3867" s="71">
        <v>2300000</v>
      </c>
      <c r="G3867" s="71">
        <v>2300000</v>
      </c>
      <c r="H3867" s="71">
        <f>F3867-G3867</f>
        <v>0</v>
      </c>
      <c r="I3867" s="72">
        <f t="shared" si="221"/>
        <v>0</v>
      </c>
      <c r="J3867" s="73" t="s">
        <v>838</v>
      </c>
      <c r="K3867" s="74" t="s">
        <v>1093</v>
      </c>
      <c r="L3867" s="74" t="s">
        <v>890</v>
      </c>
      <c r="M3867" s="271"/>
      <c r="N3867" s="268">
        <v>43460</v>
      </c>
      <c r="O3867" s="269" t="s">
        <v>4224</v>
      </c>
      <c r="P3867" s="268">
        <v>43830</v>
      </c>
      <c r="Q3867" s="269" t="s">
        <v>4208</v>
      </c>
      <c r="R3867" s="271"/>
    </row>
    <row r="3868" spans="1:18" ht="60" customHeight="1" outlineLevel="2" x14ac:dyDescent="0.25">
      <c r="A3868" s="67">
        <v>49</v>
      </c>
      <c r="B3868" s="16" t="s">
        <v>983</v>
      </c>
      <c r="C3868" s="32" t="s">
        <v>978</v>
      </c>
      <c r="D3868" s="70">
        <v>1</v>
      </c>
      <c r="E3868" s="70" t="s">
        <v>1079</v>
      </c>
      <c r="F3868" s="71">
        <v>264720</v>
      </c>
      <c r="G3868" s="192"/>
      <c r="H3868" s="192"/>
      <c r="I3868" s="72" t="e">
        <f t="shared" si="221"/>
        <v>#DIV/0!</v>
      </c>
      <c r="J3868" s="73" t="s">
        <v>838</v>
      </c>
      <c r="K3868" s="74"/>
      <c r="L3868" s="74"/>
      <c r="M3868" s="271"/>
      <c r="N3868" s="269"/>
      <c r="O3868" s="269"/>
      <c r="P3868" s="269"/>
      <c r="Q3868" s="269"/>
      <c r="R3868" s="271"/>
    </row>
    <row r="3869" spans="1:18" ht="60" customHeight="1" outlineLevel="2" x14ac:dyDescent="0.25">
      <c r="A3869" s="67">
        <v>50</v>
      </c>
      <c r="B3869" s="16" t="s">
        <v>983</v>
      </c>
      <c r="C3869" s="32" t="s">
        <v>978</v>
      </c>
      <c r="D3869" s="70">
        <v>1</v>
      </c>
      <c r="E3869" s="70" t="s">
        <v>1079</v>
      </c>
      <c r="F3869" s="71">
        <v>530000</v>
      </c>
      <c r="G3869" s="192"/>
      <c r="H3869" s="192"/>
      <c r="I3869" s="72" t="e">
        <f t="shared" si="221"/>
        <v>#DIV/0!</v>
      </c>
      <c r="J3869" s="73" t="s">
        <v>838</v>
      </c>
      <c r="K3869" s="74"/>
      <c r="L3869" s="74"/>
      <c r="M3869" s="271"/>
      <c r="N3869" s="269"/>
      <c r="O3869" s="269"/>
      <c r="P3869" s="269"/>
      <c r="Q3869" s="269"/>
      <c r="R3869" s="271"/>
    </row>
    <row r="3870" spans="1:18" ht="63" customHeight="1" outlineLevel="2" x14ac:dyDescent="0.25">
      <c r="A3870" s="67">
        <v>51</v>
      </c>
      <c r="B3870" s="16" t="s">
        <v>984</v>
      </c>
      <c r="C3870" s="32" t="s">
        <v>978</v>
      </c>
      <c r="D3870" s="70">
        <v>1</v>
      </c>
      <c r="E3870" s="70" t="s">
        <v>1079</v>
      </c>
      <c r="F3870" s="71">
        <v>600000</v>
      </c>
      <c r="G3870" s="192"/>
      <c r="H3870" s="192"/>
      <c r="I3870" s="72" t="e">
        <f t="shared" si="221"/>
        <v>#DIV/0!</v>
      </c>
      <c r="J3870" s="73" t="s">
        <v>838</v>
      </c>
      <c r="K3870" s="74"/>
      <c r="L3870" s="74"/>
      <c r="M3870" s="271"/>
      <c r="N3870" s="269"/>
      <c r="O3870" s="269"/>
      <c r="P3870" s="269"/>
      <c r="Q3870" s="269"/>
      <c r="R3870" s="271"/>
    </row>
    <row r="3871" spans="1:18" s="35" customFormat="1" ht="75" hidden="1" customHeight="1" outlineLevel="2" x14ac:dyDescent="0.25">
      <c r="A3871" s="67">
        <v>52</v>
      </c>
      <c r="B3871" s="16" t="s">
        <v>985</v>
      </c>
      <c r="C3871" s="32" t="s">
        <v>978</v>
      </c>
      <c r="D3871" s="70">
        <v>1</v>
      </c>
      <c r="E3871" s="70" t="s">
        <v>1079</v>
      </c>
      <c r="F3871" s="71">
        <v>423360</v>
      </c>
      <c r="G3871" s="192">
        <f>F3871</f>
        <v>423360</v>
      </c>
      <c r="H3871" s="192">
        <f>F3871-G3871</f>
        <v>0</v>
      </c>
      <c r="I3871" s="72">
        <f t="shared" si="221"/>
        <v>0</v>
      </c>
      <c r="J3871" s="73" t="s">
        <v>838</v>
      </c>
      <c r="K3871" s="74" t="s">
        <v>4232</v>
      </c>
      <c r="L3871" s="74" t="s">
        <v>890</v>
      </c>
      <c r="M3871" s="271"/>
      <c r="N3871" s="268">
        <v>43507</v>
      </c>
      <c r="O3871" s="269" t="s">
        <v>4233</v>
      </c>
      <c r="P3871" s="268">
        <v>43830</v>
      </c>
      <c r="Q3871" s="269" t="s">
        <v>4208</v>
      </c>
      <c r="R3871" s="271"/>
    </row>
    <row r="3872" spans="1:18" s="35" customFormat="1" ht="126" hidden="1" customHeight="1" outlineLevel="2" x14ac:dyDescent="0.25">
      <c r="A3872" s="133">
        <v>53</v>
      </c>
      <c r="B3872" s="15" t="s">
        <v>986</v>
      </c>
      <c r="C3872" s="32" t="s">
        <v>978</v>
      </c>
      <c r="D3872" s="70">
        <v>1</v>
      </c>
      <c r="E3872" s="70" t="s">
        <v>1079</v>
      </c>
      <c r="F3872" s="71">
        <v>1000000</v>
      </c>
      <c r="G3872" s="71">
        <v>527020</v>
      </c>
      <c r="H3872" s="71">
        <f>F3872-G3872</f>
        <v>472980</v>
      </c>
      <c r="I3872" s="72">
        <f t="shared" si="221"/>
        <v>0.897461196918523</v>
      </c>
      <c r="J3872" s="73" t="s">
        <v>838</v>
      </c>
      <c r="K3872" s="74" t="s">
        <v>1094</v>
      </c>
      <c r="L3872" s="74" t="s">
        <v>890</v>
      </c>
      <c r="M3872" s="271"/>
      <c r="N3872" s="268">
        <v>43460</v>
      </c>
      <c r="O3872" s="269" t="s">
        <v>4215</v>
      </c>
      <c r="P3872" s="268">
        <v>43830</v>
      </c>
      <c r="Q3872" s="269" t="s">
        <v>4208</v>
      </c>
      <c r="R3872" s="271"/>
    </row>
    <row r="3873" spans="1:30" s="35" customFormat="1" ht="90" hidden="1" customHeight="1" outlineLevel="2" x14ac:dyDescent="0.25">
      <c r="A3873" s="67">
        <v>54</v>
      </c>
      <c r="B3873" s="17" t="s">
        <v>987</v>
      </c>
      <c r="C3873" s="32" t="s">
        <v>978</v>
      </c>
      <c r="D3873" s="70">
        <v>1</v>
      </c>
      <c r="E3873" s="70" t="s">
        <v>1079</v>
      </c>
      <c r="F3873" s="71">
        <v>621811.61</v>
      </c>
      <c r="G3873" s="192">
        <f>F3873</f>
        <v>621811.61</v>
      </c>
      <c r="H3873" s="192">
        <f>F3873-G3873</f>
        <v>0</v>
      </c>
      <c r="I3873" s="72">
        <f t="shared" si="221"/>
        <v>0</v>
      </c>
      <c r="J3873" s="73" t="s">
        <v>838</v>
      </c>
      <c r="K3873" s="74" t="s">
        <v>4225</v>
      </c>
      <c r="L3873" s="74" t="s">
        <v>890</v>
      </c>
      <c r="M3873" s="271"/>
      <c r="N3873" s="268">
        <v>43460</v>
      </c>
      <c r="O3873" s="269" t="s">
        <v>4226</v>
      </c>
      <c r="P3873" s="268">
        <v>43830</v>
      </c>
      <c r="Q3873" s="269" t="s">
        <v>4208</v>
      </c>
      <c r="R3873" s="271"/>
    </row>
    <row r="3874" spans="1:30" s="35" customFormat="1" ht="189" hidden="1" customHeight="1" outlineLevel="2" x14ac:dyDescent="0.25">
      <c r="A3874" s="133">
        <v>55</v>
      </c>
      <c r="B3874" s="238" t="s">
        <v>988</v>
      </c>
      <c r="C3874" s="32" t="s">
        <v>978</v>
      </c>
      <c r="D3874" s="70">
        <v>1</v>
      </c>
      <c r="E3874" s="70" t="s">
        <v>1079</v>
      </c>
      <c r="F3874" s="71">
        <v>8250000</v>
      </c>
      <c r="G3874" s="71">
        <v>1500000</v>
      </c>
      <c r="H3874" s="71" t="s">
        <v>4211</v>
      </c>
      <c r="I3874" s="72" t="e">
        <f t="shared" si="221"/>
        <v>#VALUE!</v>
      </c>
      <c r="J3874" s="73" t="s">
        <v>838</v>
      </c>
      <c r="K3874" s="74" t="s">
        <v>1095</v>
      </c>
      <c r="L3874" s="74" t="s">
        <v>890</v>
      </c>
      <c r="M3874" s="271"/>
      <c r="N3874" s="268">
        <v>43460</v>
      </c>
      <c r="O3874" s="269" t="s">
        <v>4212</v>
      </c>
      <c r="P3874" s="268">
        <v>43830</v>
      </c>
      <c r="Q3874" s="269" t="s">
        <v>4208</v>
      </c>
      <c r="R3874" s="271"/>
    </row>
    <row r="3875" spans="1:30" s="62" customFormat="1" ht="150" hidden="1" customHeight="1" outlineLevel="2" x14ac:dyDescent="0.25">
      <c r="A3875" s="133">
        <v>56</v>
      </c>
      <c r="B3875" s="239" t="s">
        <v>989</v>
      </c>
      <c r="C3875" s="32" t="s">
        <v>978</v>
      </c>
      <c r="D3875" s="70">
        <v>1</v>
      </c>
      <c r="E3875" s="70" t="s">
        <v>1079</v>
      </c>
      <c r="F3875" s="71">
        <v>8358350</v>
      </c>
      <c r="G3875" s="192">
        <v>447840</v>
      </c>
      <c r="H3875" s="192" t="s">
        <v>4211</v>
      </c>
      <c r="I3875" s="72" t="e">
        <f t="shared" si="221"/>
        <v>#VALUE!</v>
      </c>
      <c r="J3875" s="73" t="s">
        <v>838</v>
      </c>
      <c r="K3875" s="74" t="s">
        <v>1096</v>
      </c>
      <c r="L3875" s="74" t="s">
        <v>890</v>
      </c>
      <c r="M3875" s="276"/>
      <c r="N3875" s="268">
        <v>43463</v>
      </c>
      <c r="O3875" s="269" t="s">
        <v>4231</v>
      </c>
      <c r="P3875" s="268">
        <v>43830</v>
      </c>
      <c r="Q3875" s="269" t="s">
        <v>4208</v>
      </c>
      <c r="R3875" s="276"/>
    </row>
    <row r="3876" spans="1:30" s="35" customFormat="1" ht="63" hidden="1" customHeight="1" outlineLevel="2" x14ac:dyDescent="0.25">
      <c r="A3876" s="67">
        <v>57</v>
      </c>
      <c r="B3876" s="238" t="s">
        <v>990</v>
      </c>
      <c r="C3876" s="32" t="s">
        <v>978</v>
      </c>
      <c r="D3876" s="70">
        <v>1</v>
      </c>
      <c r="E3876" s="70" t="s">
        <v>1079</v>
      </c>
      <c r="F3876" s="71">
        <v>1000000</v>
      </c>
      <c r="G3876" s="192">
        <v>1000000</v>
      </c>
      <c r="H3876" s="192">
        <f>F3876-G3876</f>
        <v>0</v>
      </c>
      <c r="I3876" s="72">
        <f t="shared" si="221"/>
        <v>0</v>
      </c>
      <c r="J3876" s="73" t="s">
        <v>838</v>
      </c>
      <c r="K3876" s="74" t="s">
        <v>4227</v>
      </c>
      <c r="L3876" s="74" t="s">
        <v>890</v>
      </c>
      <c r="M3876" s="271"/>
      <c r="N3876" s="268">
        <v>43460</v>
      </c>
      <c r="O3876" s="269" t="s">
        <v>4228</v>
      </c>
      <c r="P3876" s="268">
        <v>43830</v>
      </c>
      <c r="Q3876" s="269" t="s">
        <v>4208</v>
      </c>
      <c r="R3876" s="271"/>
    </row>
    <row r="3877" spans="1:30" s="35" customFormat="1" ht="94.5" hidden="1" customHeight="1" outlineLevel="2" x14ac:dyDescent="0.25">
      <c r="A3877" s="133">
        <v>58</v>
      </c>
      <c r="B3877" s="240" t="s">
        <v>991</v>
      </c>
      <c r="C3877" s="32" t="s">
        <v>978</v>
      </c>
      <c r="D3877" s="70">
        <v>1</v>
      </c>
      <c r="E3877" s="70" t="s">
        <v>1079</v>
      </c>
      <c r="F3877" s="71">
        <v>912540</v>
      </c>
      <c r="G3877" s="71">
        <v>912540</v>
      </c>
      <c r="H3877" s="71">
        <f>F3877-G3877</f>
        <v>0</v>
      </c>
      <c r="I3877" s="72">
        <f t="shared" si="221"/>
        <v>0</v>
      </c>
      <c r="J3877" s="73" t="s">
        <v>838</v>
      </c>
      <c r="K3877" s="74" t="s">
        <v>1097</v>
      </c>
      <c r="L3877" s="74" t="s">
        <v>890</v>
      </c>
      <c r="M3877" s="269"/>
      <c r="N3877" s="268">
        <v>43460</v>
      </c>
      <c r="O3877" s="269" t="s">
        <v>4218</v>
      </c>
      <c r="P3877" s="268">
        <v>43830</v>
      </c>
      <c r="Q3877" s="269" t="s">
        <v>4208</v>
      </c>
      <c r="R3877" s="269"/>
    </row>
    <row r="3878" spans="1:30" ht="110.25" customHeight="1" outlineLevel="2" x14ac:dyDescent="0.25">
      <c r="A3878" s="67">
        <v>59</v>
      </c>
      <c r="B3878" s="18" t="s">
        <v>992</v>
      </c>
      <c r="C3878" s="32" t="s">
        <v>978</v>
      </c>
      <c r="D3878" s="70">
        <v>1</v>
      </c>
      <c r="E3878" s="70" t="s">
        <v>1079</v>
      </c>
      <c r="F3878" s="71">
        <v>881611</v>
      </c>
      <c r="G3878" s="192"/>
      <c r="H3878" s="192"/>
      <c r="I3878" s="72" t="e">
        <f t="shared" si="221"/>
        <v>#DIV/0!</v>
      </c>
      <c r="J3878" s="73" t="s">
        <v>838</v>
      </c>
      <c r="K3878" s="74"/>
      <c r="L3878" s="74"/>
      <c r="M3878" s="271"/>
      <c r="N3878" s="269"/>
      <c r="O3878" s="269"/>
      <c r="P3878" s="269"/>
      <c r="Q3878" s="269"/>
      <c r="R3878" s="271"/>
    </row>
    <row r="3879" spans="1:30" ht="78.75" customHeight="1" outlineLevel="2" x14ac:dyDescent="0.25">
      <c r="A3879" s="67">
        <v>60</v>
      </c>
      <c r="B3879" s="18" t="s">
        <v>993</v>
      </c>
      <c r="C3879" s="32" t="s">
        <v>978</v>
      </c>
      <c r="D3879" s="70">
        <v>1</v>
      </c>
      <c r="E3879" s="70" t="s">
        <v>1079</v>
      </c>
      <c r="F3879" s="71">
        <v>127200</v>
      </c>
      <c r="G3879" s="192"/>
      <c r="H3879" s="192"/>
      <c r="I3879" s="72" t="e">
        <f t="shared" si="221"/>
        <v>#DIV/0!</v>
      </c>
      <c r="J3879" s="73" t="s">
        <v>838</v>
      </c>
      <c r="K3879" s="74"/>
      <c r="L3879" s="74"/>
      <c r="M3879" s="271"/>
      <c r="N3879" s="269"/>
      <c r="O3879" s="269"/>
      <c r="P3879" s="269"/>
      <c r="Q3879" s="269"/>
      <c r="R3879" s="271"/>
    </row>
    <row r="3880" spans="1:30" ht="63" customHeight="1" outlineLevel="2" x14ac:dyDescent="0.25">
      <c r="A3880" s="67">
        <v>61</v>
      </c>
      <c r="B3880" s="18" t="s">
        <v>994</v>
      </c>
      <c r="C3880" s="32" t="s">
        <v>978</v>
      </c>
      <c r="D3880" s="70">
        <v>1</v>
      </c>
      <c r="E3880" s="70" t="s">
        <v>1079</v>
      </c>
      <c r="F3880" s="71">
        <v>109284</v>
      </c>
      <c r="G3880" s="192"/>
      <c r="H3880" s="192"/>
      <c r="I3880" s="72" t="e">
        <f t="shared" si="221"/>
        <v>#DIV/0!</v>
      </c>
      <c r="J3880" s="73" t="s">
        <v>838</v>
      </c>
      <c r="K3880" s="74"/>
      <c r="L3880" s="74"/>
      <c r="M3880" s="271"/>
      <c r="N3880" s="269"/>
      <c r="O3880" s="269"/>
      <c r="P3880" s="269"/>
      <c r="Q3880" s="269"/>
      <c r="R3880" s="271"/>
    </row>
    <row r="3881" spans="1:30" ht="78.75" customHeight="1" outlineLevel="2" x14ac:dyDescent="0.25">
      <c r="A3881" s="67">
        <v>62</v>
      </c>
      <c r="B3881" s="18" t="s">
        <v>995</v>
      </c>
      <c r="C3881" s="32" t="s">
        <v>996</v>
      </c>
      <c r="D3881" s="70">
        <v>1</v>
      </c>
      <c r="E3881" s="70" t="s">
        <v>1079</v>
      </c>
      <c r="F3881" s="71">
        <v>142860</v>
      </c>
      <c r="G3881" s="192"/>
      <c r="H3881" s="192"/>
      <c r="I3881" s="72" t="e">
        <f t="shared" si="221"/>
        <v>#DIV/0!</v>
      </c>
      <c r="J3881" s="73" t="s">
        <v>838</v>
      </c>
      <c r="K3881" s="74"/>
      <c r="L3881" s="74"/>
      <c r="M3881" s="271"/>
      <c r="N3881" s="269"/>
      <c r="O3881" s="269"/>
      <c r="P3881" s="269"/>
      <c r="Q3881" s="269"/>
      <c r="R3881" s="271"/>
    </row>
    <row r="3882" spans="1:30" ht="60" customHeight="1" outlineLevel="2" x14ac:dyDescent="0.25">
      <c r="A3882" s="67">
        <v>63</v>
      </c>
      <c r="B3882" s="18" t="s">
        <v>997</v>
      </c>
      <c r="C3882" s="32" t="s">
        <v>996</v>
      </c>
      <c r="D3882" s="70">
        <v>1</v>
      </c>
      <c r="E3882" s="70" t="s">
        <v>1079</v>
      </c>
      <c r="F3882" s="71">
        <v>164777</v>
      </c>
      <c r="G3882" s="192"/>
      <c r="H3882" s="192"/>
      <c r="I3882" s="72" t="e">
        <f t="shared" si="221"/>
        <v>#DIV/0!</v>
      </c>
      <c r="J3882" s="73" t="s">
        <v>838</v>
      </c>
      <c r="K3882" s="74"/>
      <c r="L3882" s="74"/>
      <c r="M3882" s="271"/>
      <c r="N3882" s="269"/>
      <c r="O3882" s="269"/>
      <c r="P3882" s="269"/>
      <c r="Q3882" s="269"/>
      <c r="R3882" s="271"/>
    </row>
    <row r="3883" spans="1:30" ht="63" customHeight="1" outlineLevel="2" x14ac:dyDescent="0.25">
      <c r="A3883" s="67">
        <v>64</v>
      </c>
      <c r="B3883" s="18" t="s">
        <v>998</v>
      </c>
      <c r="C3883" s="32" t="s">
        <v>996</v>
      </c>
      <c r="D3883" s="70">
        <v>1</v>
      </c>
      <c r="E3883" s="70" t="s">
        <v>1079</v>
      </c>
      <c r="F3883" s="71">
        <v>31800</v>
      </c>
      <c r="G3883" s="192"/>
      <c r="H3883" s="192"/>
      <c r="I3883" s="72" t="e">
        <f t="shared" si="221"/>
        <v>#DIV/0!</v>
      </c>
      <c r="J3883" s="73" t="s">
        <v>838</v>
      </c>
      <c r="K3883" s="74"/>
      <c r="L3883" s="74"/>
      <c r="M3883" s="271"/>
      <c r="N3883" s="269"/>
      <c r="O3883" s="269"/>
      <c r="P3883" s="269"/>
      <c r="Q3883" s="269"/>
      <c r="R3883" s="271"/>
    </row>
    <row r="3884" spans="1:30" ht="157.5" customHeight="1" outlineLevel="2" x14ac:dyDescent="0.25">
      <c r="A3884" s="67">
        <v>65</v>
      </c>
      <c r="B3884" s="18" t="s">
        <v>999</v>
      </c>
      <c r="C3884" s="32" t="s">
        <v>996</v>
      </c>
      <c r="D3884" s="70">
        <v>1</v>
      </c>
      <c r="E3884" s="70" t="s">
        <v>1079</v>
      </c>
      <c r="F3884" s="71">
        <v>31800</v>
      </c>
      <c r="G3884" s="192"/>
      <c r="H3884" s="192"/>
      <c r="I3884" s="72" t="e">
        <f t="shared" si="221"/>
        <v>#DIV/0!</v>
      </c>
      <c r="J3884" s="73" t="s">
        <v>838</v>
      </c>
      <c r="K3884" s="74"/>
      <c r="L3884" s="74"/>
      <c r="M3884" s="271"/>
      <c r="N3884" s="269"/>
      <c r="O3884" s="269"/>
      <c r="P3884" s="269"/>
      <c r="Q3884" s="269"/>
      <c r="R3884" s="271"/>
    </row>
    <row r="3885" spans="1:30" s="62" customFormat="1" ht="75" hidden="1" customHeight="1" outlineLevel="2" x14ac:dyDescent="0.25">
      <c r="A3885" s="133">
        <v>66</v>
      </c>
      <c r="B3885" s="241" t="s">
        <v>1000</v>
      </c>
      <c r="C3885" s="32" t="s">
        <v>978</v>
      </c>
      <c r="D3885" s="70">
        <v>1</v>
      </c>
      <c r="E3885" s="70" t="s">
        <v>1079</v>
      </c>
      <c r="F3885" s="71">
        <v>491260</v>
      </c>
      <c r="G3885" s="71">
        <v>266760</v>
      </c>
      <c r="H3885" s="71">
        <f t="shared" ref="H3885:H3893" si="224">F3885-G3885</f>
        <v>224500</v>
      </c>
      <c r="I3885" s="72">
        <f t="shared" ref="I3885:I3948" si="225">H3885/G3885</f>
        <v>0.84158044684360478</v>
      </c>
      <c r="J3885" s="73" t="s">
        <v>838</v>
      </c>
      <c r="K3885" s="74" t="s">
        <v>1098</v>
      </c>
      <c r="L3885" s="74" t="s">
        <v>890</v>
      </c>
      <c r="M3885" s="276"/>
      <c r="N3885" s="268">
        <v>43824</v>
      </c>
      <c r="O3885" s="269" t="s">
        <v>4210</v>
      </c>
      <c r="P3885" s="268">
        <v>43830</v>
      </c>
      <c r="Q3885" s="269" t="s">
        <v>4208</v>
      </c>
      <c r="R3885" s="276"/>
      <c r="AA3885" s="63">
        <v>43459</v>
      </c>
      <c r="AB3885" s="62" t="s">
        <v>4210</v>
      </c>
      <c r="AC3885" s="63">
        <v>43830</v>
      </c>
      <c r="AD3885" s="62" t="s">
        <v>4208</v>
      </c>
    </row>
    <row r="3886" spans="1:30" s="35" customFormat="1" ht="63" hidden="1" customHeight="1" outlineLevel="2" x14ac:dyDescent="0.25">
      <c r="A3886" s="67">
        <v>67</v>
      </c>
      <c r="B3886" s="240" t="s">
        <v>1001</v>
      </c>
      <c r="C3886" s="32" t="s">
        <v>978</v>
      </c>
      <c r="D3886" s="70">
        <v>1</v>
      </c>
      <c r="E3886" s="70" t="s">
        <v>1079</v>
      </c>
      <c r="F3886" s="71">
        <v>10000000</v>
      </c>
      <c r="G3886" s="71">
        <v>10000000</v>
      </c>
      <c r="H3886" s="71">
        <f t="shared" si="224"/>
        <v>0</v>
      </c>
      <c r="I3886" s="72">
        <f t="shared" si="225"/>
        <v>0</v>
      </c>
      <c r="J3886" s="73" t="s">
        <v>838</v>
      </c>
      <c r="K3886" s="74" t="s">
        <v>1099</v>
      </c>
      <c r="L3886" s="74" t="s">
        <v>890</v>
      </c>
      <c r="M3886" s="271"/>
      <c r="N3886" s="268">
        <v>43460</v>
      </c>
      <c r="O3886" s="269" t="s">
        <v>4220</v>
      </c>
      <c r="P3886" s="268">
        <v>43830</v>
      </c>
      <c r="Q3886" s="269" t="s">
        <v>4208</v>
      </c>
      <c r="R3886" s="271"/>
    </row>
    <row r="3887" spans="1:30" s="35" customFormat="1" ht="60" hidden="1" customHeight="1" outlineLevel="2" x14ac:dyDescent="0.25">
      <c r="A3887" s="133">
        <v>68</v>
      </c>
      <c r="B3887" s="240" t="s">
        <v>1002</v>
      </c>
      <c r="C3887" s="32" t="s">
        <v>978</v>
      </c>
      <c r="D3887" s="70">
        <v>1</v>
      </c>
      <c r="E3887" s="70" t="s">
        <v>1079</v>
      </c>
      <c r="F3887" s="71">
        <v>2619600</v>
      </c>
      <c r="G3887" s="192">
        <f>F3887</f>
        <v>2619600</v>
      </c>
      <c r="H3887" s="192">
        <f t="shared" si="224"/>
        <v>0</v>
      </c>
      <c r="I3887" s="72">
        <f t="shared" si="225"/>
        <v>0</v>
      </c>
      <c r="J3887" s="73" t="s">
        <v>838</v>
      </c>
      <c r="K3887" s="74" t="s">
        <v>1100</v>
      </c>
      <c r="L3887" s="74" t="s">
        <v>890</v>
      </c>
      <c r="M3887" s="271"/>
      <c r="N3887" s="268">
        <v>43460</v>
      </c>
      <c r="O3887" s="269" t="s">
        <v>4230</v>
      </c>
      <c r="P3887" s="268">
        <v>43830</v>
      </c>
      <c r="Q3887" s="269" t="s">
        <v>4208</v>
      </c>
      <c r="R3887" s="271"/>
    </row>
    <row r="3888" spans="1:30" s="35" customFormat="1" ht="60" hidden="1" customHeight="1" outlineLevel="2" x14ac:dyDescent="0.25">
      <c r="A3888" s="133">
        <v>69</v>
      </c>
      <c r="B3888" s="240" t="s">
        <v>1003</v>
      </c>
      <c r="C3888" s="32" t="s">
        <v>978</v>
      </c>
      <c r="D3888" s="70">
        <v>1</v>
      </c>
      <c r="E3888" s="70" t="s">
        <v>1079</v>
      </c>
      <c r="F3888" s="71">
        <v>1659000</v>
      </c>
      <c r="G3888" s="192">
        <f>F3888</f>
        <v>1659000</v>
      </c>
      <c r="H3888" s="192">
        <f t="shared" si="224"/>
        <v>0</v>
      </c>
      <c r="I3888" s="72">
        <f t="shared" si="225"/>
        <v>0</v>
      </c>
      <c r="J3888" s="73" t="s">
        <v>838</v>
      </c>
      <c r="K3888" s="74" t="s">
        <v>1100</v>
      </c>
      <c r="L3888" s="74" t="s">
        <v>890</v>
      </c>
      <c r="M3888" s="271"/>
      <c r="N3888" s="268">
        <v>43460</v>
      </c>
      <c r="O3888" s="269" t="s">
        <v>4230</v>
      </c>
      <c r="P3888" s="268">
        <v>43830</v>
      </c>
      <c r="Q3888" s="269" t="s">
        <v>4208</v>
      </c>
      <c r="R3888" s="271"/>
    </row>
    <row r="3889" spans="1:18" s="35" customFormat="1" ht="60" hidden="1" customHeight="1" outlineLevel="2" x14ac:dyDescent="0.25">
      <c r="A3889" s="133">
        <v>70</v>
      </c>
      <c r="B3889" s="240" t="s">
        <v>1004</v>
      </c>
      <c r="C3889" s="32" t="s">
        <v>978</v>
      </c>
      <c r="D3889" s="70">
        <v>1</v>
      </c>
      <c r="E3889" s="70" t="s">
        <v>1079</v>
      </c>
      <c r="F3889" s="71">
        <v>4456240</v>
      </c>
      <c r="G3889" s="71">
        <v>4456240</v>
      </c>
      <c r="H3889" s="71">
        <f t="shared" si="224"/>
        <v>0</v>
      </c>
      <c r="I3889" s="72">
        <f t="shared" si="225"/>
        <v>0</v>
      </c>
      <c r="J3889" s="73" t="s">
        <v>838</v>
      </c>
      <c r="K3889" s="74" t="s">
        <v>1101</v>
      </c>
      <c r="L3889" s="74" t="s">
        <v>890</v>
      </c>
      <c r="M3889" s="271"/>
      <c r="N3889" s="268">
        <v>43460</v>
      </c>
      <c r="O3889" s="269" t="s">
        <v>4213</v>
      </c>
      <c r="P3889" s="268">
        <v>43830</v>
      </c>
      <c r="Q3889" s="269" t="s">
        <v>4208</v>
      </c>
      <c r="R3889" s="271"/>
    </row>
    <row r="3890" spans="1:18" s="35" customFormat="1" ht="60" hidden="1" customHeight="1" outlineLevel="2" x14ac:dyDescent="0.25">
      <c r="A3890" s="133">
        <v>71</v>
      </c>
      <c r="B3890" s="240" t="s">
        <v>1005</v>
      </c>
      <c r="C3890" s="32" t="s">
        <v>978</v>
      </c>
      <c r="D3890" s="70">
        <v>1</v>
      </c>
      <c r="E3890" s="70" t="s">
        <v>1079</v>
      </c>
      <c r="F3890" s="71">
        <v>751540</v>
      </c>
      <c r="G3890" s="192">
        <f>F3890</f>
        <v>751540</v>
      </c>
      <c r="H3890" s="192">
        <f t="shared" si="224"/>
        <v>0</v>
      </c>
      <c r="I3890" s="72">
        <f t="shared" si="225"/>
        <v>0</v>
      </c>
      <c r="J3890" s="73" t="s">
        <v>838</v>
      </c>
      <c r="K3890" s="74" t="s">
        <v>1100</v>
      </c>
      <c r="L3890" s="74" t="s">
        <v>890</v>
      </c>
      <c r="M3890" s="271"/>
      <c r="N3890" s="268">
        <v>43460</v>
      </c>
      <c r="O3890" s="269" t="s">
        <v>4230</v>
      </c>
      <c r="P3890" s="268">
        <v>43830</v>
      </c>
      <c r="Q3890" s="269" t="s">
        <v>4208</v>
      </c>
      <c r="R3890" s="271"/>
    </row>
    <row r="3891" spans="1:18" s="62" customFormat="1" ht="60" hidden="1" customHeight="1" outlineLevel="2" x14ac:dyDescent="0.25">
      <c r="A3891" s="133">
        <v>72</v>
      </c>
      <c r="B3891" s="241" t="s">
        <v>1006</v>
      </c>
      <c r="C3891" s="32" t="s">
        <v>978</v>
      </c>
      <c r="D3891" s="70">
        <v>1</v>
      </c>
      <c r="E3891" s="70" t="s">
        <v>1079</v>
      </c>
      <c r="F3891" s="71">
        <v>5000000</v>
      </c>
      <c r="G3891" s="71">
        <v>5158565</v>
      </c>
      <c r="H3891" s="71">
        <f t="shared" si="224"/>
        <v>-158565</v>
      </c>
      <c r="I3891" s="72">
        <f t="shared" si="225"/>
        <v>-3.0738199479894118E-2</v>
      </c>
      <c r="J3891" s="73" t="s">
        <v>838</v>
      </c>
      <c r="K3891" s="74" t="s">
        <v>1102</v>
      </c>
      <c r="L3891" s="74" t="s">
        <v>890</v>
      </c>
      <c r="M3891" s="276"/>
      <c r="N3891" s="268">
        <v>43460</v>
      </c>
      <c r="O3891" s="269" t="s">
        <v>4229</v>
      </c>
      <c r="P3891" s="268">
        <v>43830</v>
      </c>
      <c r="Q3891" s="269" t="s">
        <v>4208</v>
      </c>
      <c r="R3891" s="276"/>
    </row>
    <row r="3892" spans="1:18" s="35" customFormat="1" ht="90" hidden="1" customHeight="1" outlineLevel="2" x14ac:dyDescent="0.25">
      <c r="A3892" s="67">
        <v>73</v>
      </c>
      <c r="B3892" s="18" t="s">
        <v>1007</v>
      </c>
      <c r="C3892" s="32" t="s">
        <v>1008</v>
      </c>
      <c r="D3892" s="70">
        <v>1</v>
      </c>
      <c r="E3892" s="70" t="s">
        <v>1079</v>
      </c>
      <c r="F3892" s="71">
        <v>826500</v>
      </c>
      <c r="G3892" s="74">
        <v>826500</v>
      </c>
      <c r="H3892" s="192">
        <f t="shared" si="224"/>
        <v>0</v>
      </c>
      <c r="I3892" s="72">
        <f t="shared" si="225"/>
        <v>0</v>
      </c>
      <c r="J3892" s="73" t="s">
        <v>838</v>
      </c>
      <c r="K3892" s="74" t="s">
        <v>4242</v>
      </c>
      <c r="L3892" s="74" t="s">
        <v>890</v>
      </c>
      <c r="M3892" s="271"/>
      <c r="N3892" s="268">
        <v>43508</v>
      </c>
      <c r="O3892" s="269" t="s">
        <v>4243</v>
      </c>
      <c r="P3892" s="268">
        <v>43830</v>
      </c>
      <c r="Q3892" s="269" t="s">
        <v>4208</v>
      </c>
      <c r="R3892" s="271"/>
    </row>
    <row r="3893" spans="1:18" s="35" customFormat="1" ht="60" hidden="1" customHeight="1" outlineLevel="2" x14ac:dyDescent="0.25">
      <c r="A3893" s="67">
        <v>74</v>
      </c>
      <c r="B3893" s="242" t="s">
        <v>1009</v>
      </c>
      <c r="C3893" s="32" t="s">
        <v>978</v>
      </c>
      <c r="D3893" s="70">
        <v>1</v>
      </c>
      <c r="E3893" s="70" t="s">
        <v>1079</v>
      </c>
      <c r="F3893" s="71">
        <v>610000</v>
      </c>
      <c r="G3893" s="71">
        <v>610000</v>
      </c>
      <c r="H3893" s="71">
        <f t="shared" si="224"/>
        <v>0</v>
      </c>
      <c r="I3893" s="72">
        <f t="shared" si="225"/>
        <v>0</v>
      </c>
      <c r="J3893" s="73" t="s">
        <v>838</v>
      </c>
      <c r="K3893" s="74" t="s">
        <v>1103</v>
      </c>
      <c r="L3893" s="74" t="s">
        <v>890</v>
      </c>
      <c r="M3893" s="271"/>
      <c r="N3893" s="268">
        <v>43460</v>
      </c>
      <c r="O3893" s="269" t="s">
        <v>4223</v>
      </c>
      <c r="P3893" s="268">
        <v>43465</v>
      </c>
      <c r="Q3893" s="269" t="s">
        <v>4208</v>
      </c>
      <c r="R3893" s="271"/>
    </row>
    <row r="3894" spans="1:18" s="35" customFormat="1" ht="126" hidden="1" customHeight="1" outlineLevel="2" x14ac:dyDescent="0.25">
      <c r="A3894" s="67">
        <v>75</v>
      </c>
      <c r="B3894" s="242" t="s">
        <v>1010</v>
      </c>
      <c r="C3894" s="32" t="s">
        <v>1011</v>
      </c>
      <c r="D3894" s="70">
        <v>1</v>
      </c>
      <c r="E3894" s="70" t="s">
        <v>1079</v>
      </c>
      <c r="F3894" s="71">
        <v>588932</v>
      </c>
      <c r="G3894" s="192">
        <f>588932/1.12</f>
        <v>525832.14285714284</v>
      </c>
      <c r="H3894" s="192">
        <f>F3894-G3894</f>
        <v>63099.857142857159</v>
      </c>
      <c r="I3894" s="72">
        <f t="shared" si="225"/>
        <v>0.12000000000000004</v>
      </c>
      <c r="J3894" s="73" t="s">
        <v>838</v>
      </c>
      <c r="K3894" s="74" t="s">
        <v>1104</v>
      </c>
      <c r="L3894" s="74" t="s">
        <v>840</v>
      </c>
      <c r="M3894" s="271"/>
      <c r="N3894" s="268">
        <v>43493</v>
      </c>
      <c r="O3894" s="269" t="s">
        <v>4288</v>
      </c>
      <c r="P3894" s="269" t="s">
        <v>3964</v>
      </c>
      <c r="Q3894" s="269" t="s">
        <v>4289</v>
      </c>
      <c r="R3894" s="271"/>
    </row>
    <row r="3895" spans="1:18" ht="110.25" customHeight="1" outlineLevel="2" x14ac:dyDescent="0.25">
      <c r="A3895" s="67">
        <v>76</v>
      </c>
      <c r="B3895" s="19" t="s">
        <v>1012</v>
      </c>
      <c r="C3895" s="32" t="s">
        <v>978</v>
      </c>
      <c r="D3895" s="70">
        <v>1</v>
      </c>
      <c r="E3895" s="70" t="s">
        <v>1079</v>
      </c>
      <c r="F3895" s="71">
        <v>63648586</v>
      </c>
      <c r="G3895" s="74"/>
      <c r="H3895" s="74"/>
      <c r="I3895" s="72" t="e">
        <f t="shared" si="225"/>
        <v>#DIV/0!</v>
      </c>
      <c r="J3895" s="73" t="s">
        <v>838</v>
      </c>
      <c r="K3895" s="74"/>
      <c r="L3895" s="74"/>
      <c r="M3895" s="271"/>
      <c r="N3895" s="269"/>
      <c r="O3895" s="269"/>
      <c r="P3895" s="269"/>
      <c r="Q3895" s="269"/>
      <c r="R3895" s="271"/>
    </row>
    <row r="3896" spans="1:18" s="35" customFormat="1" ht="90" hidden="1" customHeight="1" outlineLevel="2" x14ac:dyDescent="0.25">
      <c r="A3896" s="67">
        <v>77</v>
      </c>
      <c r="B3896" s="19" t="s">
        <v>1013</v>
      </c>
      <c r="C3896" s="32" t="s">
        <v>978</v>
      </c>
      <c r="D3896" s="70">
        <v>1</v>
      </c>
      <c r="E3896" s="70" t="s">
        <v>1079</v>
      </c>
      <c r="F3896" s="71">
        <v>4875000</v>
      </c>
      <c r="G3896" s="192">
        <f>F3896</f>
        <v>4875000</v>
      </c>
      <c r="H3896" s="192">
        <f>F3896-G3896</f>
        <v>0</v>
      </c>
      <c r="I3896" s="72">
        <f t="shared" si="225"/>
        <v>0</v>
      </c>
      <c r="J3896" s="73" t="s">
        <v>838</v>
      </c>
      <c r="K3896" s="74" t="s">
        <v>4225</v>
      </c>
      <c r="L3896" s="74" t="s">
        <v>890</v>
      </c>
      <c r="M3896" s="271"/>
      <c r="N3896" s="268">
        <v>43460</v>
      </c>
      <c r="O3896" s="269" t="s">
        <v>4226</v>
      </c>
      <c r="P3896" s="268">
        <v>43830</v>
      </c>
      <c r="Q3896" s="269" t="s">
        <v>4208</v>
      </c>
      <c r="R3896" s="271"/>
    </row>
    <row r="3897" spans="1:18" ht="60" customHeight="1" outlineLevel="2" x14ac:dyDescent="0.25">
      <c r="A3897" s="67">
        <v>78</v>
      </c>
      <c r="B3897" s="17" t="s">
        <v>1014</v>
      </c>
      <c r="C3897" s="33" t="s">
        <v>1015</v>
      </c>
      <c r="D3897" s="70">
        <v>1</v>
      </c>
      <c r="E3897" s="70" t="s">
        <v>1079</v>
      </c>
      <c r="F3897" s="71">
        <v>996857.14</v>
      </c>
      <c r="G3897" s="74"/>
      <c r="H3897" s="74"/>
      <c r="I3897" s="72" t="e">
        <f t="shared" si="225"/>
        <v>#DIV/0!</v>
      </c>
      <c r="J3897" s="73" t="s">
        <v>838</v>
      </c>
      <c r="K3897" s="74"/>
      <c r="L3897" s="74"/>
      <c r="M3897" s="271"/>
      <c r="N3897" s="269"/>
      <c r="O3897" s="269"/>
      <c r="P3897" s="269"/>
      <c r="Q3897" s="269"/>
      <c r="R3897" s="271"/>
    </row>
    <row r="3898" spans="1:18" ht="63" customHeight="1" outlineLevel="2" x14ac:dyDescent="0.25">
      <c r="A3898" s="67">
        <v>79</v>
      </c>
      <c r="B3898" s="20" t="s">
        <v>1016</v>
      </c>
      <c r="C3898" s="33" t="s">
        <v>1015</v>
      </c>
      <c r="D3898" s="70">
        <v>1</v>
      </c>
      <c r="E3898" s="70" t="s">
        <v>1079</v>
      </c>
      <c r="F3898" s="71">
        <v>138972</v>
      </c>
      <c r="G3898" s="74"/>
      <c r="H3898" s="74"/>
      <c r="I3898" s="72" t="e">
        <f t="shared" si="225"/>
        <v>#DIV/0!</v>
      </c>
      <c r="J3898" s="73" t="s">
        <v>838</v>
      </c>
      <c r="K3898" s="74"/>
      <c r="L3898" s="74"/>
      <c r="M3898" s="271"/>
      <c r="N3898" s="269"/>
      <c r="O3898" s="269"/>
      <c r="P3898" s="269"/>
      <c r="Q3898" s="269"/>
      <c r="R3898" s="271"/>
    </row>
    <row r="3899" spans="1:18" ht="60" customHeight="1" outlineLevel="2" x14ac:dyDescent="0.25">
      <c r="A3899" s="67">
        <v>80</v>
      </c>
      <c r="B3899" s="20" t="s">
        <v>1017</v>
      </c>
      <c r="C3899" s="33" t="s">
        <v>1015</v>
      </c>
      <c r="D3899" s="70">
        <v>2</v>
      </c>
      <c r="E3899" s="70" t="s">
        <v>1079</v>
      </c>
      <c r="F3899" s="71">
        <v>126000</v>
      </c>
      <c r="G3899" s="74"/>
      <c r="H3899" s="74"/>
      <c r="I3899" s="72" t="e">
        <f t="shared" si="225"/>
        <v>#DIV/0!</v>
      </c>
      <c r="J3899" s="73" t="s">
        <v>838</v>
      </c>
      <c r="K3899" s="74"/>
      <c r="L3899" s="74"/>
      <c r="M3899" s="271"/>
      <c r="N3899" s="269"/>
      <c r="O3899" s="269"/>
      <c r="P3899" s="269"/>
      <c r="Q3899" s="269"/>
      <c r="R3899" s="271"/>
    </row>
    <row r="3900" spans="1:18" ht="110.25" customHeight="1" outlineLevel="2" x14ac:dyDescent="0.25">
      <c r="A3900" s="67">
        <v>81</v>
      </c>
      <c r="B3900" s="20" t="s">
        <v>1018</v>
      </c>
      <c r="C3900" s="33" t="s">
        <v>1015</v>
      </c>
      <c r="D3900" s="70">
        <v>1</v>
      </c>
      <c r="E3900" s="70" t="s">
        <v>1079</v>
      </c>
      <c r="F3900" s="71">
        <v>32760</v>
      </c>
      <c r="G3900" s="74"/>
      <c r="H3900" s="74"/>
      <c r="I3900" s="72" t="e">
        <f t="shared" si="225"/>
        <v>#DIV/0!</v>
      </c>
      <c r="J3900" s="73" t="s">
        <v>838</v>
      </c>
      <c r="K3900" s="74"/>
      <c r="L3900" s="74"/>
      <c r="M3900" s="271"/>
      <c r="N3900" s="269"/>
      <c r="O3900" s="269"/>
      <c r="P3900" s="269"/>
      <c r="Q3900" s="269"/>
      <c r="R3900" s="271"/>
    </row>
    <row r="3901" spans="1:18" ht="148.5" customHeight="1" outlineLevel="2" x14ac:dyDescent="0.25">
      <c r="A3901" s="67">
        <v>82</v>
      </c>
      <c r="B3901" s="21" t="s">
        <v>1019</v>
      </c>
      <c r="C3901" s="33" t="s">
        <v>1015</v>
      </c>
      <c r="D3901" s="70">
        <v>1</v>
      </c>
      <c r="E3901" s="70" t="s">
        <v>1079</v>
      </c>
      <c r="F3901" s="71">
        <v>5760</v>
      </c>
      <c r="G3901" s="74"/>
      <c r="H3901" s="74"/>
      <c r="I3901" s="72" t="e">
        <f t="shared" si="225"/>
        <v>#DIV/0!</v>
      </c>
      <c r="J3901" s="73" t="s">
        <v>838</v>
      </c>
      <c r="K3901" s="74"/>
      <c r="L3901" s="74"/>
      <c r="M3901" s="271"/>
      <c r="N3901" s="269"/>
      <c r="O3901" s="269"/>
      <c r="P3901" s="269"/>
      <c r="Q3901" s="269"/>
      <c r="R3901" s="271"/>
    </row>
    <row r="3902" spans="1:18" ht="66" customHeight="1" outlineLevel="2" x14ac:dyDescent="0.25">
      <c r="A3902" s="67">
        <v>83</v>
      </c>
      <c r="B3902" s="21" t="s">
        <v>1020</v>
      </c>
      <c r="C3902" s="33" t="s">
        <v>1015</v>
      </c>
      <c r="D3902" s="70">
        <v>1</v>
      </c>
      <c r="E3902" s="70" t="s">
        <v>1079</v>
      </c>
      <c r="F3902" s="71">
        <v>95000</v>
      </c>
      <c r="G3902" s="74"/>
      <c r="H3902" s="74"/>
      <c r="I3902" s="72" t="e">
        <f t="shared" si="225"/>
        <v>#DIV/0!</v>
      </c>
      <c r="J3902" s="73" t="s">
        <v>838</v>
      </c>
      <c r="K3902" s="74"/>
      <c r="L3902" s="74"/>
      <c r="M3902" s="271"/>
      <c r="N3902" s="269"/>
      <c r="O3902" s="269"/>
      <c r="P3902" s="269"/>
      <c r="Q3902" s="269"/>
      <c r="R3902" s="271"/>
    </row>
    <row r="3903" spans="1:18" s="35" customFormat="1" ht="63" hidden="1" customHeight="1" outlineLevel="2" x14ac:dyDescent="0.25">
      <c r="A3903" s="67">
        <v>84</v>
      </c>
      <c r="B3903" s="18" t="s">
        <v>4247</v>
      </c>
      <c r="C3903" s="33" t="s">
        <v>1015</v>
      </c>
      <c r="D3903" s="70">
        <v>1</v>
      </c>
      <c r="E3903" s="70" t="s">
        <v>1079</v>
      </c>
      <c r="F3903" s="71">
        <v>2522821</v>
      </c>
      <c r="G3903" s="74">
        <v>2522400</v>
      </c>
      <c r="H3903" s="192">
        <f>F3903-G3903</f>
        <v>421</v>
      </c>
      <c r="I3903" s="72">
        <f t="shared" si="225"/>
        <v>1.669045353631462E-4</v>
      </c>
      <c r="J3903" s="73" t="s">
        <v>838</v>
      </c>
      <c r="K3903" s="74" t="s">
        <v>4248</v>
      </c>
      <c r="L3903" s="74" t="s">
        <v>890</v>
      </c>
      <c r="M3903" s="271"/>
      <c r="N3903" s="268">
        <v>43550</v>
      </c>
      <c r="O3903" s="269" t="s">
        <v>4249</v>
      </c>
      <c r="P3903" s="268">
        <v>43830</v>
      </c>
      <c r="Q3903" s="269" t="s">
        <v>4208</v>
      </c>
      <c r="R3903" s="271"/>
    </row>
    <row r="3904" spans="1:18" ht="60" customHeight="1" outlineLevel="2" x14ac:dyDescent="0.25">
      <c r="A3904" s="67">
        <v>85</v>
      </c>
      <c r="B3904" s="18" t="s">
        <v>1021</v>
      </c>
      <c r="C3904" s="33" t="s">
        <v>1015</v>
      </c>
      <c r="D3904" s="70">
        <v>1</v>
      </c>
      <c r="E3904" s="70" t="s">
        <v>1079</v>
      </c>
      <c r="F3904" s="71">
        <v>2000000</v>
      </c>
      <c r="G3904" s="74"/>
      <c r="H3904" s="74"/>
      <c r="I3904" s="72" t="e">
        <f t="shared" si="225"/>
        <v>#DIV/0!</v>
      </c>
      <c r="J3904" s="73" t="s">
        <v>838</v>
      </c>
      <c r="K3904" s="74"/>
      <c r="L3904" s="74"/>
      <c r="M3904" s="271"/>
      <c r="N3904" s="269"/>
      <c r="O3904" s="269"/>
      <c r="P3904" s="269"/>
      <c r="Q3904" s="269"/>
      <c r="R3904" s="271"/>
    </row>
    <row r="3905" spans="1:18" ht="78.75" customHeight="1" outlineLevel="2" x14ac:dyDescent="0.25">
      <c r="A3905" s="67">
        <v>86</v>
      </c>
      <c r="B3905" s="18" t="s">
        <v>1022</v>
      </c>
      <c r="C3905" s="33" t="s">
        <v>1015</v>
      </c>
      <c r="D3905" s="70">
        <v>1</v>
      </c>
      <c r="E3905" s="70" t="s">
        <v>1079</v>
      </c>
      <c r="F3905" s="71">
        <v>2101441</v>
      </c>
      <c r="G3905" s="74"/>
      <c r="H3905" s="74"/>
      <c r="I3905" s="72" t="e">
        <f t="shared" si="225"/>
        <v>#DIV/0!</v>
      </c>
      <c r="J3905" s="73" t="s">
        <v>838</v>
      </c>
      <c r="K3905" s="74"/>
      <c r="L3905" s="74"/>
      <c r="M3905" s="271"/>
      <c r="N3905" s="269"/>
      <c r="O3905" s="269"/>
      <c r="P3905" s="269"/>
      <c r="Q3905" s="269"/>
      <c r="R3905" s="271"/>
    </row>
    <row r="3906" spans="1:18" s="35" customFormat="1" ht="63" hidden="1" customHeight="1" outlineLevel="2" x14ac:dyDescent="0.25">
      <c r="A3906" s="67">
        <v>87</v>
      </c>
      <c r="B3906" s="19" t="s">
        <v>1023</v>
      </c>
      <c r="C3906" s="33" t="s">
        <v>1015</v>
      </c>
      <c r="D3906" s="70">
        <v>1</v>
      </c>
      <c r="E3906" s="70" t="s">
        <v>1079</v>
      </c>
      <c r="F3906" s="71">
        <v>18504000</v>
      </c>
      <c r="G3906" s="74">
        <v>18504000</v>
      </c>
      <c r="H3906" s="192">
        <f>F3906-G3906</f>
        <v>0</v>
      </c>
      <c r="I3906" s="72">
        <f t="shared" si="225"/>
        <v>0</v>
      </c>
      <c r="J3906" s="73" t="s">
        <v>838</v>
      </c>
      <c r="K3906" s="74" t="s">
        <v>4685</v>
      </c>
      <c r="L3906" s="74" t="s">
        <v>877</v>
      </c>
      <c r="M3906" s="271"/>
      <c r="N3906" s="268">
        <v>43218</v>
      </c>
      <c r="O3906" s="269" t="s">
        <v>4686</v>
      </c>
      <c r="P3906" s="269" t="s">
        <v>3964</v>
      </c>
      <c r="Q3906" s="269" t="s">
        <v>4671</v>
      </c>
      <c r="R3906" s="271"/>
    </row>
    <row r="3907" spans="1:18" s="62" customFormat="1" ht="135" hidden="1" customHeight="1" outlineLevel="2" x14ac:dyDescent="0.25">
      <c r="A3907" s="133">
        <v>88</v>
      </c>
      <c r="B3907" s="243" t="s">
        <v>1024</v>
      </c>
      <c r="C3907" s="33" t="s">
        <v>1015</v>
      </c>
      <c r="D3907" s="70">
        <v>1</v>
      </c>
      <c r="E3907" s="70" t="s">
        <v>1079</v>
      </c>
      <c r="F3907" s="149">
        <v>4918680</v>
      </c>
      <c r="G3907" s="149">
        <f>4918680/1.12</f>
        <v>4391678.5714285709</v>
      </c>
      <c r="H3907" s="149">
        <f>F3907-G3907</f>
        <v>527001.4285714291</v>
      </c>
      <c r="I3907" s="72">
        <f t="shared" si="225"/>
        <v>0.12000000000000013</v>
      </c>
      <c r="J3907" s="73" t="s">
        <v>838</v>
      </c>
      <c r="K3907" s="74" t="s">
        <v>1105</v>
      </c>
      <c r="L3907" s="74" t="s">
        <v>890</v>
      </c>
      <c r="M3907" s="269"/>
      <c r="N3907" s="268">
        <v>43460</v>
      </c>
      <c r="O3907" s="269" t="s">
        <v>4222</v>
      </c>
      <c r="P3907" s="268">
        <v>43830</v>
      </c>
      <c r="Q3907" s="269" t="s">
        <v>4208</v>
      </c>
      <c r="R3907" s="269"/>
    </row>
    <row r="3908" spans="1:18" s="62" customFormat="1" ht="75" hidden="1" customHeight="1" outlineLevel="2" x14ac:dyDescent="0.25">
      <c r="A3908" s="133">
        <v>89</v>
      </c>
      <c r="B3908" s="243" t="s">
        <v>1025</v>
      </c>
      <c r="C3908" s="33" t="s">
        <v>1015</v>
      </c>
      <c r="D3908" s="70">
        <v>1</v>
      </c>
      <c r="E3908" s="70" t="s">
        <v>1079</v>
      </c>
      <c r="F3908" s="71">
        <v>300000</v>
      </c>
      <c r="G3908" s="71">
        <v>300000</v>
      </c>
      <c r="H3908" s="71">
        <f>F3908-G3908</f>
        <v>0</v>
      </c>
      <c r="I3908" s="72">
        <f t="shared" si="225"/>
        <v>0</v>
      </c>
      <c r="J3908" s="73" t="s">
        <v>838</v>
      </c>
      <c r="K3908" s="74" t="s">
        <v>1106</v>
      </c>
      <c r="L3908" s="74" t="s">
        <v>890</v>
      </c>
      <c r="M3908" s="276"/>
      <c r="N3908" s="264">
        <v>43463</v>
      </c>
      <c r="O3908" s="269" t="s">
        <v>4214</v>
      </c>
      <c r="P3908" s="268">
        <v>43830</v>
      </c>
      <c r="Q3908" s="269" t="s">
        <v>4208</v>
      </c>
      <c r="R3908" s="276"/>
    </row>
    <row r="3909" spans="1:18" s="35" customFormat="1" ht="78.75" hidden="1" customHeight="1" outlineLevel="2" x14ac:dyDescent="0.25">
      <c r="A3909" s="133">
        <v>90</v>
      </c>
      <c r="B3909" s="242" t="s">
        <v>1026</v>
      </c>
      <c r="C3909" s="33" t="s">
        <v>1015</v>
      </c>
      <c r="D3909" s="70">
        <v>1</v>
      </c>
      <c r="E3909" s="70" t="s">
        <v>1079</v>
      </c>
      <c r="F3909" s="71">
        <v>277200</v>
      </c>
      <c r="G3909" s="71">
        <v>277200</v>
      </c>
      <c r="H3909" s="71">
        <f>F3909-G3909</f>
        <v>0</v>
      </c>
      <c r="I3909" s="72">
        <f t="shared" si="225"/>
        <v>0</v>
      </c>
      <c r="J3909" s="73" t="s">
        <v>838</v>
      </c>
      <c r="K3909" s="74" t="s">
        <v>1107</v>
      </c>
      <c r="L3909" s="74" t="s">
        <v>890</v>
      </c>
      <c r="M3909" s="271"/>
      <c r="N3909" s="268">
        <v>43458</v>
      </c>
      <c r="O3909" s="269" t="s">
        <v>4207</v>
      </c>
      <c r="P3909" s="268">
        <v>43830</v>
      </c>
      <c r="Q3909" s="269" t="s">
        <v>4208</v>
      </c>
      <c r="R3909" s="271"/>
    </row>
    <row r="3910" spans="1:18" s="35" customFormat="1" ht="78.75" hidden="1" customHeight="1" outlineLevel="2" x14ac:dyDescent="0.25">
      <c r="A3910" s="67">
        <v>91</v>
      </c>
      <c r="B3910" s="242" t="s">
        <v>1027</v>
      </c>
      <c r="C3910" s="33" t="s">
        <v>1015</v>
      </c>
      <c r="D3910" s="70">
        <v>1</v>
      </c>
      <c r="E3910" s="70" t="s">
        <v>1079</v>
      </c>
      <c r="F3910" s="71">
        <v>332000</v>
      </c>
      <c r="G3910" s="71">
        <v>232400</v>
      </c>
      <c r="H3910" s="71">
        <f>F3910-G3910</f>
        <v>99600</v>
      </c>
      <c r="I3910" s="72">
        <f t="shared" si="225"/>
        <v>0.42857142857142855</v>
      </c>
      <c r="J3910" s="73" t="s">
        <v>838</v>
      </c>
      <c r="K3910" s="74" t="s">
        <v>1108</v>
      </c>
      <c r="L3910" s="74" t="s">
        <v>890</v>
      </c>
      <c r="M3910" s="271"/>
      <c r="N3910" s="268">
        <v>43460</v>
      </c>
      <c r="O3910" s="269" t="s">
        <v>4219</v>
      </c>
      <c r="P3910" s="268">
        <v>43830</v>
      </c>
      <c r="Q3910" s="269" t="s">
        <v>4208</v>
      </c>
      <c r="R3910" s="271"/>
    </row>
    <row r="3911" spans="1:18" ht="60" customHeight="1" outlineLevel="2" x14ac:dyDescent="0.25">
      <c r="A3911" s="67">
        <v>92</v>
      </c>
      <c r="B3911" s="18" t="s">
        <v>1028</v>
      </c>
      <c r="C3911" s="33" t="s">
        <v>1015</v>
      </c>
      <c r="D3911" s="70">
        <v>1</v>
      </c>
      <c r="E3911" s="70" t="s">
        <v>1079</v>
      </c>
      <c r="F3911" s="71">
        <v>1038800</v>
      </c>
      <c r="G3911" s="74"/>
      <c r="H3911" s="74"/>
      <c r="I3911" s="72" t="e">
        <f t="shared" si="225"/>
        <v>#DIV/0!</v>
      </c>
      <c r="J3911" s="73" t="s">
        <v>838</v>
      </c>
      <c r="K3911" s="74"/>
      <c r="L3911" s="74"/>
      <c r="M3911" s="271"/>
      <c r="N3911" s="269"/>
      <c r="O3911" s="269"/>
      <c r="P3911" s="269"/>
      <c r="Q3911" s="269"/>
      <c r="R3911" s="271"/>
    </row>
    <row r="3912" spans="1:18" ht="94.5" customHeight="1" outlineLevel="2" x14ac:dyDescent="0.25">
      <c r="A3912" s="67">
        <v>93</v>
      </c>
      <c r="B3912" s="18" t="s">
        <v>1029</v>
      </c>
      <c r="C3912" s="33" t="s">
        <v>1030</v>
      </c>
      <c r="D3912" s="70">
        <v>1</v>
      </c>
      <c r="E3912" s="70" t="s">
        <v>1079</v>
      </c>
      <c r="F3912" s="71">
        <v>3350000</v>
      </c>
      <c r="G3912" s="74"/>
      <c r="H3912" s="74"/>
      <c r="I3912" s="72" t="e">
        <f t="shared" si="225"/>
        <v>#DIV/0!</v>
      </c>
      <c r="J3912" s="73" t="s">
        <v>838</v>
      </c>
      <c r="K3912" s="74"/>
      <c r="L3912" s="74"/>
      <c r="M3912" s="271"/>
      <c r="N3912" s="269"/>
      <c r="O3912" s="269"/>
      <c r="P3912" s="269"/>
      <c r="Q3912" s="269"/>
      <c r="R3912" s="271"/>
    </row>
    <row r="3913" spans="1:18" s="35" customFormat="1" ht="60" hidden="1" customHeight="1" outlineLevel="2" x14ac:dyDescent="0.25">
      <c r="A3913" s="67">
        <v>94</v>
      </c>
      <c r="B3913" s="9" t="s">
        <v>1031</v>
      </c>
      <c r="C3913" s="22" t="s">
        <v>973</v>
      </c>
      <c r="D3913" s="70">
        <v>1</v>
      </c>
      <c r="E3913" s="70" t="s">
        <v>1079</v>
      </c>
      <c r="F3913" s="71">
        <v>31810.78</v>
      </c>
      <c r="G3913" s="71">
        <f>F3913/1.12</f>
        <v>28402.482142857138</v>
      </c>
      <c r="H3913" s="192">
        <f>F3913-G3913</f>
        <v>3408.2978571428612</v>
      </c>
      <c r="I3913" s="72">
        <f t="shared" si="225"/>
        <v>0.12000000000000016</v>
      </c>
      <c r="J3913" s="73" t="s">
        <v>838</v>
      </c>
      <c r="K3913" s="74" t="s">
        <v>1109</v>
      </c>
      <c r="L3913" s="74" t="s">
        <v>842</v>
      </c>
      <c r="M3913" s="271"/>
      <c r="N3913" s="268">
        <v>43463</v>
      </c>
      <c r="O3913" s="269" t="s">
        <v>4294</v>
      </c>
      <c r="P3913" s="268">
        <v>43830</v>
      </c>
      <c r="Q3913" s="269" t="s">
        <v>4254</v>
      </c>
      <c r="R3913" s="271"/>
    </row>
    <row r="3914" spans="1:18" s="35" customFormat="1" ht="63" hidden="1" customHeight="1" outlineLevel="2" x14ac:dyDescent="0.25">
      <c r="A3914" s="67">
        <v>95</v>
      </c>
      <c r="B3914" s="229" t="s">
        <v>1032</v>
      </c>
      <c r="C3914" s="12" t="s">
        <v>1033</v>
      </c>
      <c r="D3914" s="70">
        <v>1</v>
      </c>
      <c r="E3914" s="70" t="s">
        <v>1079</v>
      </c>
      <c r="F3914" s="71">
        <v>1296000</v>
      </c>
      <c r="G3914" s="71">
        <v>1296000</v>
      </c>
      <c r="H3914" s="192">
        <f>F3914-G3914</f>
        <v>0</v>
      </c>
      <c r="I3914" s="72">
        <f t="shared" si="225"/>
        <v>0</v>
      </c>
      <c r="J3914" s="73" t="s">
        <v>838</v>
      </c>
      <c r="K3914" s="74" t="s">
        <v>4323</v>
      </c>
      <c r="L3914" s="74" t="s">
        <v>1110</v>
      </c>
      <c r="M3914" s="271"/>
      <c r="N3914" s="268">
        <v>43523</v>
      </c>
      <c r="O3914" s="269" t="s">
        <v>4324</v>
      </c>
      <c r="P3914" s="269" t="s">
        <v>3964</v>
      </c>
      <c r="Q3914" s="269" t="s">
        <v>4280</v>
      </c>
      <c r="R3914" s="271"/>
    </row>
    <row r="3915" spans="1:18" s="35" customFormat="1" ht="94.5" hidden="1" customHeight="1" outlineLevel="2" x14ac:dyDescent="0.25">
      <c r="A3915" s="67">
        <v>96</v>
      </c>
      <c r="B3915" s="229" t="s">
        <v>1034</v>
      </c>
      <c r="C3915" s="12" t="s">
        <v>1033</v>
      </c>
      <c r="D3915" s="70">
        <v>1</v>
      </c>
      <c r="E3915" s="70" t="s">
        <v>1079</v>
      </c>
      <c r="F3915" s="71">
        <v>1800000</v>
      </c>
      <c r="G3915" s="71">
        <f>2016000/1.12</f>
        <v>1799999.9999999998</v>
      </c>
      <c r="H3915" s="192">
        <f>F3915-G3915</f>
        <v>0</v>
      </c>
      <c r="I3915" s="72">
        <f t="shared" si="225"/>
        <v>0</v>
      </c>
      <c r="J3915" s="73" t="s">
        <v>838</v>
      </c>
      <c r="K3915" s="74" t="s">
        <v>4283</v>
      </c>
      <c r="L3915" s="74" t="s">
        <v>1110</v>
      </c>
      <c r="M3915" s="271"/>
      <c r="N3915" s="268">
        <v>43585</v>
      </c>
      <c r="O3915" s="269" t="s">
        <v>4284</v>
      </c>
      <c r="P3915" s="269" t="s">
        <v>3964</v>
      </c>
      <c r="Q3915" s="269" t="s">
        <v>4285</v>
      </c>
      <c r="R3915" s="271"/>
    </row>
    <row r="3916" spans="1:18" ht="94.5" customHeight="1" outlineLevel="2" x14ac:dyDescent="0.25">
      <c r="A3916" s="67">
        <v>97</v>
      </c>
      <c r="B3916" s="229" t="s">
        <v>1035</v>
      </c>
      <c r="C3916" s="12" t="s">
        <v>1033</v>
      </c>
      <c r="D3916" s="70">
        <v>1</v>
      </c>
      <c r="E3916" s="70" t="s">
        <v>1079</v>
      </c>
      <c r="F3916" s="71">
        <v>1650000</v>
      </c>
      <c r="G3916" s="74"/>
      <c r="H3916" s="74"/>
      <c r="I3916" s="72" t="e">
        <f t="shared" si="225"/>
        <v>#DIV/0!</v>
      </c>
      <c r="J3916" s="73" t="s">
        <v>838</v>
      </c>
      <c r="K3916" s="74"/>
      <c r="L3916" s="74" t="s">
        <v>1110</v>
      </c>
      <c r="M3916" s="271"/>
      <c r="N3916" s="269"/>
      <c r="O3916" s="269"/>
      <c r="P3916" s="269"/>
      <c r="Q3916" s="269"/>
      <c r="R3916" s="271"/>
    </row>
    <row r="3917" spans="1:18" s="35" customFormat="1" ht="60" hidden="1" customHeight="1" outlineLevel="2" x14ac:dyDescent="0.25">
      <c r="A3917" s="67">
        <v>98</v>
      </c>
      <c r="B3917" s="23" t="s">
        <v>1036</v>
      </c>
      <c r="C3917" s="13" t="s">
        <v>1037</v>
      </c>
      <c r="D3917" s="70">
        <v>1</v>
      </c>
      <c r="E3917" s="70" t="s">
        <v>1079</v>
      </c>
      <c r="F3917" s="71">
        <v>644581.27</v>
      </c>
      <c r="G3917" s="71">
        <f>710671/1.12</f>
        <v>634527.67857142852</v>
      </c>
      <c r="H3917" s="147">
        <f t="shared" ref="H3917" si="226">F3917-G3917</f>
        <v>10053.591428571497</v>
      </c>
      <c r="I3917" s="72">
        <f t="shared" si="225"/>
        <v>1.5844212582193557E-2</v>
      </c>
      <c r="J3917" s="73" t="s">
        <v>838</v>
      </c>
      <c r="K3917" s="74" t="s">
        <v>839</v>
      </c>
      <c r="L3917" s="74" t="s">
        <v>845</v>
      </c>
      <c r="M3917" s="271"/>
      <c r="N3917" s="268">
        <v>43504</v>
      </c>
      <c r="O3917" s="269" t="s">
        <v>4311</v>
      </c>
      <c r="P3917" s="264">
        <v>43830</v>
      </c>
      <c r="Q3917" s="269" t="s">
        <v>4312</v>
      </c>
      <c r="R3917" s="271"/>
    </row>
    <row r="3918" spans="1:18" ht="141.75" customHeight="1" outlineLevel="2" x14ac:dyDescent="0.25">
      <c r="A3918" s="67">
        <v>99</v>
      </c>
      <c r="B3918" s="23" t="s">
        <v>1038</v>
      </c>
      <c r="C3918" s="13" t="s">
        <v>1039</v>
      </c>
      <c r="D3918" s="70">
        <v>1</v>
      </c>
      <c r="E3918" s="70" t="s">
        <v>1079</v>
      </c>
      <c r="F3918" s="71">
        <v>4324800</v>
      </c>
      <c r="G3918" s="74"/>
      <c r="H3918" s="74"/>
      <c r="I3918" s="72" t="e">
        <f t="shared" si="225"/>
        <v>#DIV/0!</v>
      </c>
      <c r="J3918" s="73" t="s">
        <v>838</v>
      </c>
      <c r="K3918" s="74"/>
      <c r="L3918" s="74" t="s">
        <v>845</v>
      </c>
      <c r="M3918" s="271"/>
      <c r="N3918" s="269"/>
      <c r="O3918" s="269"/>
      <c r="P3918" s="269"/>
      <c r="Q3918" s="269"/>
      <c r="R3918" s="271"/>
    </row>
    <row r="3919" spans="1:18" s="35" customFormat="1" ht="110.25" hidden="1" customHeight="1" outlineLevel="2" x14ac:dyDescent="0.25">
      <c r="A3919" s="67">
        <v>100</v>
      </c>
      <c r="B3919" s="6" t="s">
        <v>1040</v>
      </c>
      <c r="C3919" s="244" t="s">
        <v>711</v>
      </c>
      <c r="D3919" s="70">
        <v>1</v>
      </c>
      <c r="E3919" s="70" t="s">
        <v>1079</v>
      </c>
      <c r="F3919" s="235">
        <v>3397500</v>
      </c>
      <c r="G3919" s="74">
        <v>3397500</v>
      </c>
      <c r="H3919" s="71">
        <f>F3919-G3919</f>
        <v>0</v>
      </c>
      <c r="I3919" s="72">
        <f t="shared" si="225"/>
        <v>0</v>
      </c>
      <c r="J3919" s="73" t="s">
        <v>838</v>
      </c>
      <c r="K3919" s="74" t="s">
        <v>1111</v>
      </c>
      <c r="L3919" s="74" t="s">
        <v>849</v>
      </c>
      <c r="M3919" s="271"/>
      <c r="N3919" s="268">
        <v>43529</v>
      </c>
      <c r="O3919" s="269" t="s">
        <v>4330</v>
      </c>
      <c r="P3919" s="268">
        <v>43830</v>
      </c>
      <c r="Q3919" s="269" t="s">
        <v>3886</v>
      </c>
      <c r="R3919" s="271"/>
    </row>
    <row r="3920" spans="1:18" ht="78.75" hidden="1" customHeight="1" outlineLevel="2" x14ac:dyDescent="0.25">
      <c r="A3920" s="67">
        <v>101</v>
      </c>
      <c r="B3920" s="6" t="s">
        <v>1041</v>
      </c>
      <c r="C3920" s="244" t="s">
        <v>711</v>
      </c>
      <c r="D3920" s="70">
        <v>1</v>
      </c>
      <c r="E3920" s="70" t="s">
        <v>1079</v>
      </c>
      <c r="F3920" s="71">
        <v>12857.14</v>
      </c>
      <c r="G3920" s="74"/>
      <c r="H3920" s="74"/>
      <c r="I3920" s="72" t="e">
        <f t="shared" si="225"/>
        <v>#DIV/0!</v>
      </c>
      <c r="J3920" s="73" t="s">
        <v>838</v>
      </c>
      <c r="K3920" s="74" t="s">
        <v>1111</v>
      </c>
      <c r="L3920" s="74" t="s">
        <v>849</v>
      </c>
      <c r="M3920" s="271"/>
      <c r="N3920" s="269"/>
      <c r="O3920" s="269"/>
      <c r="P3920" s="269"/>
      <c r="Q3920" s="269"/>
      <c r="R3920" s="271"/>
    </row>
    <row r="3921" spans="1:18" ht="94.5" hidden="1" customHeight="1" outlineLevel="2" x14ac:dyDescent="0.25">
      <c r="A3921" s="67">
        <v>102</v>
      </c>
      <c r="B3921" s="6" t="s">
        <v>1042</v>
      </c>
      <c r="C3921" s="244" t="s">
        <v>711</v>
      </c>
      <c r="D3921" s="70">
        <v>1</v>
      </c>
      <c r="E3921" s="70" t="s">
        <v>1079</v>
      </c>
      <c r="F3921" s="71">
        <v>1446428.57</v>
      </c>
      <c r="G3921" s="74"/>
      <c r="H3921" s="74"/>
      <c r="I3921" s="72" t="e">
        <f t="shared" si="225"/>
        <v>#DIV/0!</v>
      </c>
      <c r="J3921" s="73" t="s">
        <v>838</v>
      </c>
      <c r="K3921" s="74" t="s">
        <v>1111</v>
      </c>
      <c r="L3921" s="74" t="s">
        <v>849</v>
      </c>
      <c r="M3921" s="271"/>
      <c r="N3921" s="269"/>
      <c r="O3921" s="269"/>
      <c r="P3921" s="269"/>
      <c r="Q3921" s="269"/>
      <c r="R3921" s="271"/>
    </row>
    <row r="3922" spans="1:18" ht="78.75" hidden="1" customHeight="1" outlineLevel="2" x14ac:dyDescent="0.25">
      <c r="A3922" s="67">
        <v>103</v>
      </c>
      <c r="B3922" s="6" t="s">
        <v>1043</v>
      </c>
      <c r="C3922" s="244" t="s">
        <v>711</v>
      </c>
      <c r="D3922" s="70">
        <v>1</v>
      </c>
      <c r="E3922" s="70" t="s">
        <v>1079</v>
      </c>
      <c r="F3922" s="71">
        <v>53571.43</v>
      </c>
      <c r="G3922" s="74"/>
      <c r="H3922" s="74"/>
      <c r="I3922" s="72" t="e">
        <f t="shared" si="225"/>
        <v>#DIV/0!</v>
      </c>
      <c r="J3922" s="73" t="s">
        <v>838</v>
      </c>
      <c r="K3922" s="74" t="s">
        <v>1111</v>
      </c>
      <c r="L3922" s="74" t="s">
        <v>849</v>
      </c>
      <c r="M3922" s="271"/>
      <c r="N3922" s="269"/>
      <c r="O3922" s="269"/>
      <c r="P3922" s="269"/>
      <c r="Q3922" s="269"/>
      <c r="R3922" s="271"/>
    </row>
    <row r="3923" spans="1:18" ht="78.75" hidden="1" customHeight="1" outlineLevel="2" x14ac:dyDescent="0.25">
      <c r="A3923" s="67">
        <v>104</v>
      </c>
      <c r="B3923" s="6" t="s">
        <v>1044</v>
      </c>
      <c r="C3923" s="244" t="s">
        <v>711</v>
      </c>
      <c r="D3923" s="70">
        <v>1</v>
      </c>
      <c r="E3923" s="70" t="s">
        <v>1079</v>
      </c>
      <c r="F3923" s="71">
        <v>187500</v>
      </c>
      <c r="G3923" s="74"/>
      <c r="H3923" s="74"/>
      <c r="I3923" s="72" t="e">
        <f t="shared" si="225"/>
        <v>#DIV/0!</v>
      </c>
      <c r="J3923" s="73" t="s">
        <v>838</v>
      </c>
      <c r="K3923" s="74" t="s">
        <v>1111</v>
      </c>
      <c r="L3923" s="74" t="s">
        <v>849</v>
      </c>
      <c r="M3923" s="271"/>
      <c r="N3923" s="269"/>
      <c r="O3923" s="269"/>
      <c r="P3923" s="269"/>
      <c r="Q3923" s="269"/>
      <c r="R3923" s="271"/>
    </row>
    <row r="3924" spans="1:18" ht="60" customHeight="1" outlineLevel="2" x14ac:dyDescent="0.25">
      <c r="A3924" s="67">
        <v>105</v>
      </c>
      <c r="B3924" s="24" t="s">
        <v>1045</v>
      </c>
      <c r="C3924" s="32" t="s">
        <v>1046</v>
      </c>
      <c r="D3924" s="70">
        <v>1</v>
      </c>
      <c r="E3924" s="70" t="s">
        <v>1079</v>
      </c>
      <c r="F3924" s="71">
        <v>332425</v>
      </c>
      <c r="G3924" s="74"/>
      <c r="H3924" s="74"/>
      <c r="I3924" s="72" t="e">
        <f t="shared" si="225"/>
        <v>#DIV/0!</v>
      </c>
      <c r="J3924" s="73" t="s">
        <v>838</v>
      </c>
      <c r="K3924" s="74"/>
      <c r="L3924" s="74" t="s">
        <v>890</v>
      </c>
      <c r="M3924" s="271"/>
      <c r="N3924" s="269"/>
      <c r="O3924" s="269"/>
      <c r="P3924" s="269"/>
      <c r="Q3924" s="269"/>
      <c r="R3924" s="271"/>
    </row>
    <row r="3925" spans="1:18" ht="60" customHeight="1" outlineLevel="2" x14ac:dyDescent="0.25">
      <c r="A3925" s="67">
        <v>106</v>
      </c>
      <c r="B3925" s="16" t="s">
        <v>1047</v>
      </c>
      <c r="C3925" s="32" t="s">
        <v>1046</v>
      </c>
      <c r="D3925" s="70">
        <v>1</v>
      </c>
      <c r="E3925" s="70" t="s">
        <v>1079</v>
      </c>
      <c r="F3925" s="71">
        <v>317130.23999999999</v>
      </c>
      <c r="G3925" s="74"/>
      <c r="H3925" s="74"/>
      <c r="I3925" s="72" t="e">
        <f t="shared" si="225"/>
        <v>#DIV/0!</v>
      </c>
      <c r="J3925" s="73" t="s">
        <v>838</v>
      </c>
      <c r="K3925" s="74"/>
      <c r="L3925" s="74" t="s">
        <v>890</v>
      </c>
      <c r="M3925" s="271"/>
      <c r="N3925" s="269"/>
      <c r="O3925" s="269"/>
      <c r="P3925" s="269"/>
      <c r="Q3925" s="269"/>
      <c r="R3925" s="271"/>
    </row>
    <row r="3926" spans="1:18" ht="60" customHeight="1" outlineLevel="2" x14ac:dyDescent="0.25">
      <c r="A3926" s="67">
        <v>107</v>
      </c>
      <c r="B3926" s="16" t="s">
        <v>1048</v>
      </c>
      <c r="C3926" s="32" t="s">
        <v>1046</v>
      </c>
      <c r="D3926" s="70">
        <v>1</v>
      </c>
      <c r="E3926" s="70" t="s">
        <v>1079</v>
      </c>
      <c r="F3926" s="71">
        <v>158565.12</v>
      </c>
      <c r="G3926" s="74"/>
      <c r="H3926" s="74"/>
      <c r="I3926" s="72" t="e">
        <f t="shared" si="225"/>
        <v>#DIV/0!</v>
      </c>
      <c r="J3926" s="73" t="s">
        <v>838</v>
      </c>
      <c r="K3926" s="74"/>
      <c r="L3926" s="74" t="s">
        <v>890</v>
      </c>
      <c r="M3926" s="271"/>
      <c r="N3926" s="269"/>
      <c r="O3926" s="269"/>
      <c r="P3926" s="269"/>
      <c r="Q3926" s="269"/>
      <c r="R3926" s="271"/>
    </row>
    <row r="3927" spans="1:18" ht="60" customHeight="1" outlineLevel="2" x14ac:dyDescent="0.25">
      <c r="A3927" s="67">
        <v>108</v>
      </c>
      <c r="B3927" s="16" t="s">
        <v>1049</v>
      </c>
      <c r="C3927" s="32" t="s">
        <v>1046</v>
      </c>
      <c r="D3927" s="70">
        <v>1</v>
      </c>
      <c r="E3927" s="70" t="s">
        <v>1079</v>
      </c>
      <c r="F3927" s="71">
        <v>135912.95999999999</v>
      </c>
      <c r="G3927" s="74"/>
      <c r="H3927" s="74"/>
      <c r="I3927" s="72" t="e">
        <f t="shared" si="225"/>
        <v>#DIV/0!</v>
      </c>
      <c r="J3927" s="73" t="s">
        <v>838</v>
      </c>
      <c r="K3927" s="74"/>
      <c r="L3927" s="74" t="s">
        <v>890</v>
      </c>
      <c r="M3927" s="271"/>
      <c r="N3927" s="269"/>
      <c r="O3927" s="269"/>
      <c r="P3927" s="269"/>
      <c r="Q3927" s="269"/>
      <c r="R3927" s="271"/>
    </row>
    <row r="3928" spans="1:18" ht="60" customHeight="1" outlineLevel="2" x14ac:dyDescent="0.25">
      <c r="A3928" s="67">
        <v>109</v>
      </c>
      <c r="B3928" s="16" t="s">
        <v>1050</v>
      </c>
      <c r="C3928" s="32" t="s">
        <v>1046</v>
      </c>
      <c r="D3928" s="70">
        <v>1</v>
      </c>
      <c r="E3928" s="70" t="s">
        <v>1079</v>
      </c>
      <c r="F3928" s="71">
        <v>351108.48</v>
      </c>
      <c r="G3928" s="74"/>
      <c r="H3928" s="74"/>
      <c r="I3928" s="72" t="e">
        <f t="shared" si="225"/>
        <v>#DIV/0!</v>
      </c>
      <c r="J3928" s="73" t="s">
        <v>838</v>
      </c>
      <c r="K3928" s="74"/>
      <c r="L3928" s="74" t="s">
        <v>890</v>
      </c>
      <c r="M3928" s="271"/>
      <c r="N3928" s="269"/>
      <c r="O3928" s="269"/>
      <c r="P3928" s="269"/>
      <c r="Q3928" s="269"/>
      <c r="R3928" s="271"/>
    </row>
    <row r="3929" spans="1:18" ht="60" customHeight="1" outlineLevel="2" x14ac:dyDescent="0.25">
      <c r="A3929" s="67">
        <v>110</v>
      </c>
      <c r="B3929" s="16" t="s">
        <v>1051</v>
      </c>
      <c r="C3929" s="32" t="s">
        <v>1046</v>
      </c>
      <c r="D3929" s="70">
        <v>1</v>
      </c>
      <c r="E3929" s="70" t="s">
        <v>1079</v>
      </c>
      <c r="F3929" s="71">
        <v>1155560</v>
      </c>
      <c r="G3929" s="74"/>
      <c r="H3929" s="74"/>
      <c r="I3929" s="72" t="e">
        <f t="shared" si="225"/>
        <v>#DIV/0!</v>
      </c>
      <c r="J3929" s="73" t="s">
        <v>838</v>
      </c>
      <c r="K3929" s="74"/>
      <c r="L3929" s="74" t="s">
        <v>890</v>
      </c>
      <c r="M3929" s="271"/>
      <c r="N3929" s="269"/>
      <c r="O3929" s="269"/>
      <c r="P3929" s="269"/>
      <c r="Q3929" s="269"/>
      <c r="R3929" s="271"/>
    </row>
    <row r="3930" spans="1:18" ht="60" customHeight="1" outlineLevel="2" x14ac:dyDescent="0.25">
      <c r="A3930" s="67">
        <v>111</v>
      </c>
      <c r="B3930" s="16" t="s">
        <v>1052</v>
      </c>
      <c r="C3930" s="32" t="s">
        <v>1046</v>
      </c>
      <c r="D3930" s="70">
        <v>1</v>
      </c>
      <c r="E3930" s="70" t="s">
        <v>1079</v>
      </c>
      <c r="F3930" s="71">
        <v>888896</v>
      </c>
      <c r="G3930" s="74"/>
      <c r="H3930" s="74"/>
      <c r="I3930" s="72" t="e">
        <f t="shared" si="225"/>
        <v>#DIV/0!</v>
      </c>
      <c r="J3930" s="73" t="s">
        <v>838</v>
      </c>
      <c r="K3930" s="74"/>
      <c r="L3930" s="74" t="s">
        <v>890</v>
      </c>
      <c r="M3930" s="271"/>
      <c r="N3930" s="269"/>
      <c r="O3930" s="269"/>
      <c r="P3930" s="269"/>
      <c r="Q3930" s="269"/>
      <c r="R3930" s="271"/>
    </row>
    <row r="3931" spans="1:18" ht="60" customHeight="1" outlineLevel="2" x14ac:dyDescent="0.25">
      <c r="A3931" s="67">
        <v>112</v>
      </c>
      <c r="B3931" s="16" t="s">
        <v>1053</v>
      </c>
      <c r="C3931" s="32" t="s">
        <v>1046</v>
      </c>
      <c r="D3931" s="70">
        <v>1</v>
      </c>
      <c r="E3931" s="70" t="s">
        <v>1079</v>
      </c>
      <c r="F3931" s="71">
        <v>888896</v>
      </c>
      <c r="G3931" s="74"/>
      <c r="H3931" s="74"/>
      <c r="I3931" s="72" t="e">
        <f t="shared" si="225"/>
        <v>#DIV/0!</v>
      </c>
      <c r="J3931" s="73" t="s">
        <v>838</v>
      </c>
      <c r="K3931" s="74"/>
      <c r="L3931" s="74" t="s">
        <v>890</v>
      </c>
      <c r="M3931" s="271"/>
      <c r="N3931" s="269"/>
      <c r="O3931" s="269"/>
      <c r="P3931" s="269"/>
      <c r="Q3931" s="269"/>
      <c r="R3931" s="271"/>
    </row>
    <row r="3932" spans="1:18" ht="60" customHeight="1" outlineLevel="2" x14ac:dyDescent="0.25">
      <c r="A3932" s="67">
        <v>113</v>
      </c>
      <c r="B3932" s="16" t="s">
        <v>1054</v>
      </c>
      <c r="C3932" s="32" t="s">
        <v>1046</v>
      </c>
      <c r="D3932" s="70">
        <v>1</v>
      </c>
      <c r="E3932" s="70" t="s">
        <v>1079</v>
      </c>
      <c r="F3932" s="71">
        <v>444448</v>
      </c>
      <c r="G3932" s="74"/>
      <c r="H3932" s="74"/>
      <c r="I3932" s="72" t="e">
        <f t="shared" si="225"/>
        <v>#DIV/0!</v>
      </c>
      <c r="J3932" s="73" t="s">
        <v>838</v>
      </c>
      <c r="K3932" s="74"/>
      <c r="L3932" s="74" t="s">
        <v>890</v>
      </c>
      <c r="M3932" s="271"/>
      <c r="N3932" s="269"/>
      <c r="O3932" s="269"/>
      <c r="P3932" s="269"/>
      <c r="Q3932" s="269"/>
      <c r="R3932" s="271"/>
    </row>
    <row r="3933" spans="1:18" ht="60" customHeight="1" outlineLevel="2" x14ac:dyDescent="0.25">
      <c r="A3933" s="67">
        <v>114</v>
      </c>
      <c r="B3933" s="16" t="s">
        <v>1055</v>
      </c>
      <c r="C3933" s="32" t="s">
        <v>1046</v>
      </c>
      <c r="D3933" s="70">
        <v>1</v>
      </c>
      <c r="E3933" s="70" t="s">
        <v>1079</v>
      </c>
      <c r="F3933" s="71">
        <v>50967.360000000001</v>
      </c>
      <c r="G3933" s="74"/>
      <c r="H3933" s="74"/>
      <c r="I3933" s="72" t="e">
        <f t="shared" si="225"/>
        <v>#DIV/0!</v>
      </c>
      <c r="J3933" s="73" t="s">
        <v>838</v>
      </c>
      <c r="K3933" s="74"/>
      <c r="L3933" s="74" t="s">
        <v>890</v>
      </c>
      <c r="M3933" s="271"/>
      <c r="N3933" s="269"/>
      <c r="O3933" s="269"/>
      <c r="P3933" s="269"/>
      <c r="Q3933" s="269"/>
      <c r="R3933" s="271"/>
    </row>
    <row r="3934" spans="1:18" ht="60" customHeight="1" outlineLevel="2" x14ac:dyDescent="0.25">
      <c r="A3934" s="67">
        <v>115</v>
      </c>
      <c r="B3934" s="16" t="s">
        <v>1056</v>
      </c>
      <c r="C3934" s="32" t="s">
        <v>1046</v>
      </c>
      <c r="D3934" s="70">
        <v>1</v>
      </c>
      <c r="E3934" s="70" t="s">
        <v>1079</v>
      </c>
      <c r="F3934" s="71">
        <v>400000</v>
      </c>
      <c r="G3934" s="74"/>
      <c r="H3934" s="74"/>
      <c r="I3934" s="72" t="e">
        <f t="shared" si="225"/>
        <v>#DIV/0!</v>
      </c>
      <c r="J3934" s="73" t="s">
        <v>838</v>
      </c>
      <c r="K3934" s="74"/>
      <c r="L3934" s="74" t="s">
        <v>890</v>
      </c>
      <c r="M3934" s="271"/>
      <c r="N3934" s="269"/>
      <c r="O3934" s="269"/>
      <c r="P3934" s="269"/>
      <c r="Q3934" s="269"/>
      <c r="R3934" s="271"/>
    </row>
    <row r="3935" spans="1:18" ht="60" customHeight="1" outlineLevel="2" x14ac:dyDescent="0.25">
      <c r="A3935" s="67">
        <v>116</v>
      </c>
      <c r="B3935" s="16" t="s">
        <v>1057</v>
      </c>
      <c r="C3935" s="32" t="s">
        <v>1046</v>
      </c>
      <c r="D3935" s="70">
        <v>1</v>
      </c>
      <c r="E3935" s="70" t="s">
        <v>1079</v>
      </c>
      <c r="F3935" s="71">
        <v>67956.479999999996</v>
      </c>
      <c r="G3935" s="74"/>
      <c r="H3935" s="74"/>
      <c r="I3935" s="72" t="e">
        <f t="shared" si="225"/>
        <v>#DIV/0!</v>
      </c>
      <c r="J3935" s="73" t="s">
        <v>838</v>
      </c>
      <c r="K3935" s="74"/>
      <c r="L3935" s="74" t="s">
        <v>890</v>
      </c>
      <c r="M3935" s="271"/>
      <c r="N3935" s="269"/>
      <c r="O3935" s="269"/>
      <c r="P3935" s="269"/>
      <c r="Q3935" s="269"/>
      <c r="R3935" s="271"/>
    </row>
    <row r="3936" spans="1:18" ht="60" customHeight="1" outlineLevel="2" x14ac:dyDescent="0.25">
      <c r="A3936" s="67">
        <v>117</v>
      </c>
      <c r="B3936" s="16" t="s">
        <v>1058</v>
      </c>
      <c r="C3936" s="32" t="s">
        <v>1046</v>
      </c>
      <c r="D3936" s="70">
        <v>1</v>
      </c>
      <c r="E3936" s="70" t="s">
        <v>1079</v>
      </c>
      <c r="F3936" s="71">
        <v>713543.04</v>
      </c>
      <c r="G3936" s="74"/>
      <c r="H3936" s="74"/>
      <c r="I3936" s="72" t="e">
        <f t="shared" si="225"/>
        <v>#DIV/0!</v>
      </c>
      <c r="J3936" s="73" t="s">
        <v>838</v>
      </c>
      <c r="K3936" s="74"/>
      <c r="L3936" s="74" t="s">
        <v>890</v>
      </c>
      <c r="M3936" s="271"/>
      <c r="N3936" s="269"/>
      <c r="O3936" s="269"/>
      <c r="P3936" s="269"/>
      <c r="Q3936" s="269"/>
      <c r="R3936" s="271"/>
    </row>
    <row r="3937" spans="1:18" s="35" customFormat="1" ht="78.75" hidden="1" customHeight="1" outlineLevel="2" x14ac:dyDescent="0.25">
      <c r="A3937" s="67">
        <v>118</v>
      </c>
      <c r="B3937" s="229" t="s">
        <v>1059</v>
      </c>
      <c r="C3937" s="12" t="s">
        <v>1060</v>
      </c>
      <c r="D3937" s="70">
        <v>1</v>
      </c>
      <c r="E3937" s="70" t="s">
        <v>1079</v>
      </c>
      <c r="F3937" s="235">
        <v>380000</v>
      </c>
      <c r="G3937" s="192">
        <v>380000</v>
      </c>
      <c r="H3937" s="192">
        <f>F3937-G3937</f>
        <v>0</v>
      </c>
      <c r="I3937" s="72">
        <f t="shared" si="225"/>
        <v>0</v>
      </c>
      <c r="J3937" s="73" t="s">
        <v>838</v>
      </c>
      <c r="K3937" s="74" t="s">
        <v>1112</v>
      </c>
      <c r="L3937" s="74" t="s">
        <v>939</v>
      </c>
      <c r="M3937" s="271"/>
      <c r="N3937" s="268">
        <v>43566</v>
      </c>
      <c r="O3937" s="269" t="s">
        <v>4281</v>
      </c>
      <c r="P3937" s="269" t="s">
        <v>3964</v>
      </c>
      <c r="Q3937" s="269" t="s">
        <v>4280</v>
      </c>
      <c r="R3937" s="271"/>
    </row>
    <row r="3938" spans="1:18" ht="63" customHeight="1" outlineLevel="2" x14ac:dyDescent="0.25">
      <c r="A3938" s="67">
        <v>119</v>
      </c>
      <c r="B3938" s="229" t="s">
        <v>1061</v>
      </c>
      <c r="C3938" s="12" t="s">
        <v>1062</v>
      </c>
      <c r="D3938" s="70">
        <v>1</v>
      </c>
      <c r="E3938" s="70" t="s">
        <v>1079</v>
      </c>
      <c r="F3938" s="71">
        <v>44785</v>
      </c>
      <c r="G3938" s="74"/>
      <c r="H3938" s="74"/>
      <c r="I3938" s="72" t="e">
        <f t="shared" si="225"/>
        <v>#DIV/0!</v>
      </c>
      <c r="J3938" s="73" t="s">
        <v>838</v>
      </c>
      <c r="K3938" s="74"/>
      <c r="L3938" s="74" t="s">
        <v>939</v>
      </c>
      <c r="M3938" s="271"/>
      <c r="N3938" s="269"/>
      <c r="O3938" s="269"/>
      <c r="P3938" s="269"/>
      <c r="Q3938" s="269"/>
      <c r="R3938" s="271"/>
    </row>
    <row r="3939" spans="1:18" s="35" customFormat="1" ht="78.75" hidden="1" customHeight="1" outlineLevel="2" x14ac:dyDescent="0.25">
      <c r="A3939" s="67">
        <v>120</v>
      </c>
      <c r="B3939" s="229" t="s">
        <v>1063</v>
      </c>
      <c r="C3939" s="12" t="s">
        <v>1064</v>
      </c>
      <c r="D3939" s="70">
        <v>1</v>
      </c>
      <c r="E3939" s="70" t="s">
        <v>1079</v>
      </c>
      <c r="F3939" s="71">
        <v>750000</v>
      </c>
      <c r="G3939" s="71">
        <v>750000</v>
      </c>
      <c r="H3939" s="192">
        <f>F3939-G3939</f>
        <v>0</v>
      </c>
      <c r="I3939" s="72">
        <f t="shared" si="225"/>
        <v>0</v>
      </c>
      <c r="J3939" s="73" t="s">
        <v>838</v>
      </c>
      <c r="K3939" s="74" t="s">
        <v>1113</v>
      </c>
      <c r="L3939" s="74" t="s">
        <v>939</v>
      </c>
      <c r="M3939" s="271"/>
      <c r="N3939" s="268">
        <v>43579</v>
      </c>
      <c r="O3939" s="269" t="s">
        <v>4282</v>
      </c>
      <c r="P3939" s="269" t="s">
        <v>3964</v>
      </c>
      <c r="Q3939" s="269" t="s">
        <v>4280</v>
      </c>
      <c r="R3939" s="271"/>
    </row>
    <row r="3940" spans="1:18" ht="78.75" customHeight="1" outlineLevel="2" x14ac:dyDescent="0.25">
      <c r="A3940" s="67">
        <v>121</v>
      </c>
      <c r="B3940" s="229" t="s">
        <v>1063</v>
      </c>
      <c r="C3940" s="12" t="s">
        <v>1064</v>
      </c>
      <c r="D3940" s="70">
        <v>1</v>
      </c>
      <c r="E3940" s="70" t="s">
        <v>1079</v>
      </c>
      <c r="F3940" s="71">
        <v>2250000</v>
      </c>
      <c r="G3940" s="74"/>
      <c r="H3940" s="74"/>
      <c r="I3940" s="72" t="e">
        <f t="shared" si="225"/>
        <v>#DIV/0!</v>
      </c>
      <c r="J3940" s="73" t="s">
        <v>838</v>
      </c>
      <c r="K3940" s="74"/>
      <c r="L3940" s="74" t="s">
        <v>939</v>
      </c>
      <c r="M3940" s="271"/>
      <c r="N3940" s="269"/>
      <c r="O3940" s="269"/>
      <c r="P3940" s="269"/>
      <c r="Q3940" s="269"/>
      <c r="R3940" s="271"/>
    </row>
    <row r="3941" spans="1:18" ht="78.75" customHeight="1" outlineLevel="2" x14ac:dyDescent="0.25">
      <c r="A3941" s="67">
        <v>122</v>
      </c>
      <c r="B3941" s="229" t="s">
        <v>1065</v>
      </c>
      <c r="C3941" s="12" t="s">
        <v>1062</v>
      </c>
      <c r="D3941" s="70">
        <v>1</v>
      </c>
      <c r="E3941" s="70" t="s">
        <v>1079</v>
      </c>
      <c r="F3941" s="71">
        <v>130000</v>
      </c>
      <c r="G3941" s="74"/>
      <c r="H3941" s="74"/>
      <c r="I3941" s="72" t="e">
        <f t="shared" si="225"/>
        <v>#DIV/0!</v>
      </c>
      <c r="J3941" s="73" t="s">
        <v>838</v>
      </c>
      <c r="K3941" s="74"/>
      <c r="L3941" s="74" t="s">
        <v>939</v>
      </c>
      <c r="M3941" s="271"/>
      <c r="N3941" s="269"/>
      <c r="O3941" s="269"/>
      <c r="P3941" s="269"/>
      <c r="Q3941" s="269"/>
      <c r="R3941" s="271"/>
    </row>
    <row r="3942" spans="1:18" ht="60" customHeight="1" outlineLevel="2" x14ac:dyDescent="0.25">
      <c r="A3942" s="67">
        <v>123</v>
      </c>
      <c r="B3942" s="92" t="s">
        <v>1066</v>
      </c>
      <c r="C3942" s="12" t="s">
        <v>1067</v>
      </c>
      <c r="D3942" s="70">
        <v>1</v>
      </c>
      <c r="E3942" s="70" t="s">
        <v>1079</v>
      </c>
      <c r="F3942" s="71">
        <v>96760</v>
      </c>
      <c r="G3942" s="74"/>
      <c r="H3942" s="74"/>
      <c r="I3942" s="72" t="e">
        <f t="shared" si="225"/>
        <v>#DIV/0!</v>
      </c>
      <c r="J3942" s="73" t="s">
        <v>838</v>
      </c>
      <c r="K3942" s="74"/>
      <c r="L3942" s="74" t="s">
        <v>939</v>
      </c>
      <c r="M3942" s="271"/>
      <c r="N3942" s="269"/>
      <c r="O3942" s="269"/>
      <c r="P3942" s="269"/>
      <c r="Q3942" s="269"/>
      <c r="R3942" s="271"/>
    </row>
    <row r="3943" spans="1:18" s="35" customFormat="1" ht="60" hidden="1" customHeight="1" outlineLevel="2" x14ac:dyDescent="0.25">
      <c r="A3943" s="67">
        <v>124</v>
      </c>
      <c r="B3943" s="229" t="s">
        <v>1068</v>
      </c>
      <c r="C3943" s="12" t="s">
        <v>930</v>
      </c>
      <c r="D3943" s="70">
        <v>1</v>
      </c>
      <c r="E3943" s="70" t="s">
        <v>1079</v>
      </c>
      <c r="F3943" s="71">
        <v>1600000</v>
      </c>
      <c r="G3943" s="74">
        <v>1200000</v>
      </c>
      <c r="H3943" s="192">
        <f t="shared" ref="H3943:H3948" si="227">F3943-G3943</f>
        <v>400000</v>
      </c>
      <c r="I3943" s="72">
        <f t="shared" si="225"/>
        <v>0.33333333333333331</v>
      </c>
      <c r="J3943" s="73" t="s">
        <v>838</v>
      </c>
      <c r="K3943" s="74" t="s">
        <v>1114</v>
      </c>
      <c r="L3943" s="74" t="s">
        <v>939</v>
      </c>
      <c r="M3943" s="271"/>
      <c r="N3943" s="268">
        <v>43572</v>
      </c>
      <c r="O3943" s="269" t="s">
        <v>4356</v>
      </c>
      <c r="P3943" s="269" t="s">
        <v>3964</v>
      </c>
      <c r="Q3943" s="269" t="s">
        <v>4280</v>
      </c>
      <c r="R3943" s="271"/>
    </row>
    <row r="3944" spans="1:18" s="35" customFormat="1" ht="60" hidden="1" customHeight="1" outlineLevel="2" x14ac:dyDescent="0.25">
      <c r="A3944" s="67">
        <v>125</v>
      </c>
      <c r="B3944" s="229" t="s">
        <v>1069</v>
      </c>
      <c r="C3944" s="12" t="s">
        <v>930</v>
      </c>
      <c r="D3944" s="70">
        <v>1</v>
      </c>
      <c r="E3944" s="70" t="s">
        <v>1079</v>
      </c>
      <c r="F3944" s="71">
        <v>1000000</v>
      </c>
      <c r="G3944" s="74">
        <v>850000</v>
      </c>
      <c r="H3944" s="192">
        <f t="shared" si="227"/>
        <v>150000</v>
      </c>
      <c r="I3944" s="72">
        <f t="shared" si="225"/>
        <v>0.17647058823529413</v>
      </c>
      <c r="J3944" s="73" t="s">
        <v>838</v>
      </c>
      <c r="K3944" s="74" t="s">
        <v>1115</v>
      </c>
      <c r="L3944" s="74" t="s">
        <v>939</v>
      </c>
      <c r="M3944" s="271"/>
      <c r="N3944" s="268">
        <v>43588</v>
      </c>
      <c r="O3944" s="269" t="s">
        <v>4373</v>
      </c>
      <c r="P3944" s="269" t="s">
        <v>3964</v>
      </c>
      <c r="Q3944" s="269" t="s">
        <v>4374</v>
      </c>
      <c r="R3944" s="271"/>
    </row>
    <row r="3945" spans="1:18" s="35" customFormat="1" ht="75" hidden="1" customHeight="1" outlineLevel="2" x14ac:dyDescent="0.25">
      <c r="A3945" s="133">
        <v>126</v>
      </c>
      <c r="B3945" s="245" t="s">
        <v>1070</v>
      </c>
      <c r="C3945" s="69" t="s">
        <v>945</v>
      </c>
      <c r="D3945" s="70">
        <v>1</v>
      </c>
      <c r="E3945" s="70" t="s">
        <v>1079</v>
      </c>
      <c r="F3945" s="71">
        <v>49984676.789999999</v>
      </c>
      <c r="G3945" s="71">
        <v>49264897.439999998</v>
      </c>
      <c r="H3945" s="71">
        <f t="shared" si="227"/>
        <v>719779.35000000149</v>
      </c>
      <c r="I3945" s="72">
        <f t="shared" si="225"/>
        <v>1.4610389697382906E-2</v>
      </c>
      <c r="J3945" s="73" t="s">
        <v>838</v>
      </c>
      <c r="K3945" s="74" t="s">
        <v>1116</v>
      </c>
      <c r="L3945" s="74" t="s">
        <v>842</v>
      </c>
      <c r="M3945" s="271"/>
      <c r="N3945" s="268">
        <v>43500</v>
      </c>
      <c r="O3945" s="269" t="s">
        <v>4197</v>
      </c>
      <c r="P3945" s="269" t="s">
        <v>3964</v>
      </c>
      <c r="Q3945" s="269" t="s">
        <v>4196</v>
      </c>
      <c r="R3945" s="271"/>
    </row>
    <row r="3946" spans="1:18" s="35" customFormat="1" ht="60" hidden="1" customHeight="1" outlineLevel="2" x14ac:dyDescent="0.25">
      <c r="A3946" s="67">
        <v>127</v>
      </c>
      <c r="B3946" s="245" t="s">
        <v>1071</v>
      </c>
      <c r="C3946" s="69" t="s">
        <v>957</v>
      </c>
      <c r="D3946" s="70">
        <v>1</v>
      </c>
      <c r="E3946" s="70" t="s">
        <v>1079</v>
      </c>
      <c r="F3946" s="71">
        <v>48214.29</v>
      </c>
      <c r="G3946" s="71">
        <f>54000/1.12</f>
        <v>48214.28571428571</v>
      </c>
      <c r="H3946" s="192">
        <f t="shared" si="227"/>
        <v>4.2857142907450907E-3</v>
      </c>
      <c r="I3946" s="72">
        <f t="shared" si="225"/>
        <v>8.8888888993231522E-8</v>
      </c>
      <c r="J3946" s="73" t="s">
        <v>838</v>
      </c>
      <c r="K3946" s="74" t="s">
        <v>1117</v>
      </c>
      <c r="L3946" s="74" t="s">
        <v>1081</v>
      </c>
      <c r="M3946" s="271"/>
      <c r="N3946" s="268">
        <v>43510</v>
      </c>
      <c r="O3946" s="269" t="s">
        <v>4315</v>
      </c>
      <c r="P3946" s="269" t="s">
        <v>3964</v>
      </c>
      <c r="Q3946" s="269" t="s">
        <v>4316</v>
      </c>
      <c r="R3946" s="271"/>
    </row>
    <row r="3947" spans="1:18" s="35" customFormat="1" ht="60" hidden="1" customHeight="1" outlineLevel="2" x14ac:dyDescent="0.25">
      <c r="A3947" s="67">
        <v>128</v>
      </c>
      <c r="B3947" s="245" t="s">
        <v>1072</v>
      </c>
      <c r="C3947" s="69" t="s">
        <v>945</v>
      </c>
      <c r="D3947" s="70">
        <v>1</v>
      </c>
      <c r="E3947" s="70" t="s">
        <v>1079</v>
      </c>
      <c r="F3947" s="235">
        <v>5040000</v>
      </c>
      <c r="G3947" s="71">
        <v>5040000</v>
      </c>
      <c r="H3947" s="192">
        <f t="shared" si="227"/>
        <v>0</v>
      </c>
      <c r="I3947" s="72">
        <f t="shared" si="225"/>
        <v>0</v>
      </c>
      <c r="J3947" s="73" t="s">
        <v>838</v>
      </c>
      <c r="K3947" s="74" t="s">
        <v>1118</v>
      </c>
      <c r="L3947" s="74" t="s">
        <v>1088</v>
      </c>
      <c r="M3947" s="271"/>
      <c r="N3947" s="268">
        <v>43514</v>
      </c>
      <c r="O3947" s="269" t="s">
        <v>4321</v>
      </c>
      <c r="P3947" s="269" t="s">
        <v>3964</v>
      </c>
      <c r="Q3947" s="269" t="s">
        <v>4322</v>
      </c>
      <c r="R3947" s="271"/>
    </row>
    <row r="3948" spans="1:18" s="35" customFormat="1" ht="60" hidden="1" customHeight="1" outlineLevel="2" x14ac:dyDescent="0.25">
      <c r="A3948" s="67">
        <v>129</v>
      </c>
      <c r="B3948" s="245" t="s">
        <v>1073</v>
      </c>
      <c r="C3948" s="69" t="s">
        <v>945</v>
      </c>
      <c r="D3948" s="70">
        <v>1</v>
      </c>
      <c r="E3948" s="70" t="s">
        <v>1079</v>
      </c>
      <c r="F3948" s="71">
        <v>13800006</v>
      </c>
      <c r="G3948" s="74">
        <v>13800006</v>
      </c>
      <c r="H3948" s="192">
        <f t="shared" si="227"/>
        <v>0</v>
      </c>
      <c r="I3948" s="72">
        <f t="shared" si="225"/>
        <v>0</v>
      </c>
      <c r="J3948" s="73" t="s">
        <v>838</v>
      </c>
      <c r="K3948" s="74" t="s">
        <v>1118</v>
      </c>
      <c r="L3948" s="74" t="s">
        <v>1088</v>
      </c>
      <c r="M3948" s="271"/>
      <c r="N3948" s="268">
        <v>43560</v>
      </c>
      <c r="O3948" s="269" t="s">
        <v>4344</v>
      </c>
      <c r="P3948" s="269" t="s">
        <v>4346</v>
      </c>
      <c r="Q3948" s="269" t="s">
        <v>4345</v>
      </c>
      <c r="R3948" s="271"/>
    </row>
    <row r="3949" spans="1:18" s="35" customFormat="1" ht="60" hidden="1" customHeight="1" outlineLevel="2" x14ac:dyDescent="0.25">
      <c r="A3949" s="67">
        <v>130</v>
      </c>
      <c r="B3949" s="68" t="s">
        <v>1074</v>
      </c>
      <c r="C3949" s="69" t="s">
        <v>1075</v>
      </c>
      <c r="D3949" s="70">
        <v>1</v>
      </c>
      <c r="E3949" s="70" t="s">
        <v>1079</v>
      </c>
      <c r="F3949" s="71">
        <v>50000</v>
      </c>
      <c r="G3949" s="74">
        <f>56000/1.12</f>
        <v>49999.999999999993</v>
      </c>
      <c r="H3949" s="147">
        <f t="shared" ref="H3949:H3952" si="228">F3949-G3949</f>
        <v>0</v>
      </c>
      <c r="I3949" s="72">
        <f t="shared" ref="I3949:I3953" si="229">H3949/G3949</f>
        <v>0</v>
      </c>
      <c r="J3949" s="73" t="s">
        <v>838</v>
      </c>
      <c r="K3949" s="146" t="s">
        <v>3962</v>
      </c>
      <c r="L3949" s="74" t="s">
        <v>842</v>
      </c>
      <c r="M3949" s="271"/>
      <c r="N3949" s="268">
        <v>43580</v>
      </c>
      <c r="O3949" s="269" t="s">
        <v>4357</v>
      </c>
      <c r="P3949" s="263" t="s">
        <v>3964</v>
      </c>
      <c r="Q3949" s="263" t="s">
        <v>3940</v>
      </c>
      <c r="R3949" s="271"/>
    </row>
    <row r="3950" spans="1:18" s="35" customFormat="1" ht="60" hidden="1" customHeight="1" outlineLevel="2" x14ac:dyDescent="0.25">
      <c r="A3950" s="67">
        <v>131</v>
      </c>
      <c r="B3950" s="68" t="s">
        <v>1076</v>
      </c>
      <c r="C3950" s="69" t="s">
        <v>1075</v>
      </c>
      <c r="D3950" s="70">
        <v>1</v>
      </c>
      <c r="E3950" s="70" t="s">
        <v>1079</v>
      </c>
      <c r="F3950" s="71">
        <v>62500</v>
      </c>
      <c r="G3950" s="74">
        <f>70000/1.12</f>
        <v>62499.999999999993</v>
      </c>
      <c r="H3950" s="147">
        <f t="shared" si="228"/>
        <v>0</v>
      </c>
      <c r="I3950" s="72">
        <f t="shared" si="229"/>
        <v>0</v>
      </c>
      <c r="J3950" s="73" t="s">
        <v>838</v>
      </c>
      <c r="K3950" s="146" t="s">
        <v>3962</v>
      </c>
      <c r="L3950" s="74" t="s">
        <v>842</v>
      </c>
      <c r="M3950" s="271"/>
      <c r="N3950" s="268">
        <v>43580</v>
      </c>
      <c r="O3950" s="269" t="s">
        <v>4357</v>
      </c>
      <c r="P3950" s="263" t="s">
        <v>3964</v>
      </c>
      <c r="Q3950" s="263" t="s">
        <v>3940</v>
      </c>
      <c r="R3950" s="271"/>
    </row>
    <row r="3951" spans="1:18" s="35" customFormat="1" ht="60" hidden="1" customHeight="1" outlineLevel="2" x14ac:dyDescent="0.25">
      <c r="A3951" s="67">
        <v>132</v>
      </c>
      <c r="B3951" s="68" t="s">
        <v>1077</v>
      </c>
      <c r="C3951" s="69" t="s">
        <v>1075</v>
      </c>
      <c r="D3951" s="70">
        <v>1</v>
      </c>
      <c r="E3951" s="70" t="s">
        <v>1079</v>
      </c>
      <c r="F3951" s="71">
        <v>8750</v>
      </c>
      <c r="G3951" s="74">
        <f>9800/1.12</f>
        <v>8750</v>
      </c>
      <c r="H3951" s="147">
        <f t="shared" si="228"/>
        <v>0</v>
      </c>
      <c r="I3951" s="72">
        <f t="shared" si="229"/>
        <v>0</v>
      </c>
      <c r="J3951" s="73" t="s">
        <v>838</v>
      </c>
      <c r="K3951" s="146" t="s">
        <v>3962</v>
      </c>
      <c r="L3951" s="74" t="s">
        <v>842</v>
      </c>
      <c r="M3951" s="271"/>
      <c r="N3951" s="268">
        <v>43580</v>
      </c>
      <c r="O3951" s="269" t="s">
        <v>4357</v>
      </c>
      <c r="P3951" s="263" t="s">
        <v>3964</v>
      </c>
      <c r="Q3951" s="263" t="s">
        <v>3940</v>
      </c>
      <c r="R3951" s="271"/>
    </row>
    <row r="3952" spans="1:18" s="35" customFormat="1" ht="60" hidden="1" customHeight="1" outlineLevel="2" x14ac:dyDescent="0.25">
      <c r="A3952" s="67">
        <v>133</v>
      </c>
      <c r="B3952" s="68" t="s">
        <v>1078</v>
      </c>
      <c r="C3952" s="69" t="s">
        <v>1075</v>
      </c>
      <c r="D3952" s="70">
        <v>1</v>
      </c>
      <c r="E3952" s="70" t="s">
        <v>1079</v>
      </c>
      <c r="F3952" s="71">
        <v>12500</v>
      </c>
      <c r="G3952" s="74">
        <f>14000/1.12</f>
        <v>12499.999999999998</v>
      </c>
      <c r="H3952" s="147">
        <f t="shared" si="228"/>
        <v>0</v>
      </c>
      <c r="I3952" s="72">
        <f t="shared" si="229"/>
        <v>0</v>
      </c>
      <c r="J3952" s="73" t="s">
        <v>838</v>
      </c>
      <c r="K3952" s="146" t="s">
        <v>3962</v>
      </c>
      <c r="L3952" s="74" t="s">
        <v>842</v>
      </c>
      <c r="M3952" s="271"/>
      <c r="N3952" s="268">
        <v>43580</v>
      </c>
      <c r="O3952" s="269" t="s">
        <v>4357</v>
      </c>
      <c r="P3952" s="263" t="s">
        <v>3964</v>
      </c>
      <c r="Q3952" s="263" t="s">
        <v>3940</v>
      </c>
      <c r="R3952" s="271"/>
    </row>
    <row r="3953" spans="1:18" s="35" customFormat="1" ht="75" hidden="1" customHeight="1" outlineLevel="2" x14ac:dyDescent="0.25">
      <c r="A3953" s="67">
        <v>134</v>
      </c>
      <c r="B3953" s="68" t="s">
        <v>4203</v>
      </c>
      <c r="C3953" s="69" t="s">
        <v>4204</v>
      </c>
      <c r="D3953" s="70">
        <v>1</v>
      </c>
      <c r="E3953" s="70" t="s">
        <v>1079</v>
      </c>
      <c r="F3953" s="71">
        <f>64000/1.12</f>
        <v>57142.857142857138</v>
      </c>
      <c r="G3953" s="71">
        <f>F3953</f>
        <v>57142.857142857138</v>
      </c>
      <c r="H3953" s="71">
        <f t="shared" ref="H3953:H3968" si="230">F3953-G3953</f>
        <v>0</v>
      </c>
      <c r="I3953" s="72">
        <f t="shared" si="229"/>
        <v>0</v>
      </c>
      <c r="J3953" s="73" t="s">
        <v>838</v>
      </c>
      <c r="K3953" s="74" t="s">
        <v>4205</v>
      </c>
      <c r="L3953" s="74" t="s">
        <v>842</v>
      </c>
      <c r="M3953" s="271"/>
      <c r="N3953" s="268">
        <v>43563</v>
      </c>
      <c r="O3953" s="269" t="s">
        <v>4206</v>
      </c>
      <c r="P3953" s="268">
        <v>43830</v>
      </c>
      <c r="Q3953" s="269" t="s">
        <v>3664</v>
      </c>
      <c r="R3953" s="271"/>
    </row>
    <row r="3954" spans="1:18" s="35" customFormat="1" ht="83.25" hidden="1" customHeight="1" outlineLevel="2" x14ac:dyDescent="0.25">
      <c r="A3954" s="67">
        <v>135</v>
      </c>
      <c r="B3954" s="68" t="s">
        <v>4216</v>
      </c>
      <c r="C3954" s="69" t="s">
        <v>711</v>
      </c>
      <c r="D3954" s="70">
        <v>1</v>
      </c>
      <c r="E3954" s="70" t="s">
        <v>1079</v>
      </c>
      <c r="F3954" s="71">
        <v>1058743</v>
      </c>
      <c r="G3954" s="71">
        <f>F3954</f>
        <v>1058743</v>
      </c>
      <c r="H3954" s="71">
        <f t="shared" si="230"/>
        <v>0</v>
      </c>
      <c r="I3954" s="72">
        <f t="shared" ref="I3954" si="231">H3954/G3954</f>
        <v>0</v>
      </c>
      <c r="J3954" s="73" t="s">
        <v>838</v>
      </c>
      <c r="K3954" s="74" t="s">
        <v>1098</v>
      </c>
      <c r="L3954" s="74" t="s">
        <v>890</v>
      </c>
      <c r="M3954" s="271"/>
      <c r="N3954" s="268">
        <v>43460</v>
      </c>
      <c r="O3954" s="269" t="s">
        <v>4217</v>
      </c>
      <c r="P3954" s="268">
        <v>43830</v>
      </c>
      <c r="Q3954" s="269" t="s">
        <v>4208</v>
      </c>
      <c r="R3954" s="271"/>
    </row>
    <row r="3955" spans="1:18" s="35" customFormat="1" ht="83.25" hidden="1" customHeight="1" outlineLevel="2" x14ac:dyDescent="0.25">
      <c r="A3955" s="67">
        <v>136</v>
      </c>
      <c r="B3955" s="68" t="s">
        <v>4244</v>
      </c>
      <c r="C3955" s="69" t="s">
        <v>711</v>
      </c>
      <c r="D3955" s="70">
        <v>1</v>
      </c>
      <c r="E3955" s="70" t="s">
        <v>1079</v>
      </c>
      <c r="F3955" s="71">
        <v>334900</v>
      </c>
      <c r="G3955" s="71">
        <f>F3955</f>
        <v>334900</v>
      </c>
      <c r="H3955" s="71">
        <f t="shared" si="230"/>
        <v>0</v>
      </c>
      <c r="I3955" s="72">
        <f t="shared" ref="I3955" si="232">H3955/G3955</f>
        <v>0</v>
      </c>
      <c r="J3955" s="73" t="s">
        <v>838</v>
      </c>
      <c r="K3955" s="74" t="s">
        <v>4245</v>
      </c>
      <c r="L3955" s="74" t="s">
        <v>890</v>
      </c>
      <c r="M3955" s="271"/>
      <c r="N3955" s="268">
        <v>43521</v>
      </c>
      <c r="O3955" s="269" t="s">
        <v>4246</v>
      </c>
      <c r="P3955" s="268">
        <v>43830</v>
      </c>
      <c r="Q3955" s="269" t="s">
        <v>4208</v>
      </c>
      <c r="R3955" s="271"/>
    </row>
    <row r="3956" spans="1:18" s="35" customFormat="1" ht="83.25" hidden="1" customHeight="1" outlineLevel="2" x14ac:dyDescent="0.25">
      <c r="A3956" s="67">
        <v>137</v>
      </c>
      <c r="B3956" s="68" t="s">
        <v>4299</v>
      </c>
      <c r="C3956" s="69" t="s">
        <v>4300</v>
      </c>
      <c r="D3956" s="70">
        <v>1</v>
      </c>
      <c r="E3956" s="70" t="s">
        <v>1079</v>
      </c>
      <c r="F3956" s="71">
        <f>352750/1.12</f>
        <v>314955.3571428571</v>
      </c>
      <c r="G3956" s="71">
        <v>314955.3571428571</v>
      </c>
      <c r="H3956" s="71">
        <f t="shared" si="230"/>
        <v>0</v>
      </c>
      <c r="I3956" s="72">
        <f t="shared" ref="I3956:I3957" si="233">H3956/G3956</f>
        <v>0</v>
      </c>
      <c r="J3956" s="73" t="s">
        <v>838</v>
      </c>
      <c r="K3956" s="74" t="s">
        <v>4301</v>
      </c>
      <c r="L3956" s="74" t="s">
        <v>2717</v>
      </c>
      <c r="M3956" s="271"/>
      <c r="N3956" s="268">
        <v>43459</v>
      </c>
      <c r="O3956" s="269" t="s">
        <v>4302</v>
      </c>
      <c r="P3956" s="268">
        <v>43830</v>
      </c>
      <c r="Q3956" s="269" t="s">
        <v>4254</v>
      </c>
      <c r="R3956" s="271"/>
    </row>
    <row r="3957" spans="1:18" s="35" customFormat="1" ht="83.25" hidden="1" customHeight="1" outlineLevel="2" x14ac:dyDescent="0.25">
      <c r="A3957" s="67">
        <v>138</v>
      </c>
      <c r="B3957" s="68" t="s">
        <v>4303</v>
      </c>
      <c r="C3957" s="69" t="s">
        <v>711</v>
      </c>
      <c r="D3957" s="70">
        <v>1</v>
      </c>
      <c r="E3957" s="70" t="s">
        <v>1079</v>
      </c>
      <c r="F3957" s="71">
        <f>524008/1.12</f>
        <v>467864.28571428568</v>
      </c>
      <c r="G3957" s="71">
        <v>467864.28571428568</v>
      </c>
      <c r="H3957" s="71">
        <f t="shared" si="230"/>
        <v>0</v>
      </c>
      <c r="I3957" s="72">
        <f t="shared" si="233"/>
        <v>0</v>
      </c>
      <c r="J3957" s="73" t="s">
        <v>838</v>
      </c>
      <c r="K3957" s="74" t="s">
        <v>4304</v>
      </c>
      <c r="L3957" s="74" t="s">
        <v>2717</v>
      </c>
      <c r="M3957" s="271"/>
      <c r="N3957" s="268">
        <v>43824</v>
      </c>
      <c r="O3957" s="269" t="s">
        <v>4305</v>
      </c>
      <c r="P3957" s="268">
        <v>43830</v>
      </c>
      <c r="Q3957" s="269" t="s">
        <v>4254</v>
      </c>
      <c r="R3957" s="271"/>
    </row>
    <row r="3958" spans="1:18" s="35" customFormat="1" ht="83.25" hidden="1" customHeight="1" outlineLevel="2" x14ac:dyDescent="0.25">
      <c r="A3958" s="67">
        <v>139</v>
      </c>
      <c r="B3958" s="68" t="s">
        <v>4308</v>
      </c>
      <c r="C3958" s="69" t="s">
        <v>4309</v>
      </c>
      <c r="D3958" s="70">
        <v>1</v>
      </c>
      <c r="E3958" s="70" t="s">
        <v>1079</v>
      </c>
      <c r="F3958" s="71">
        <v>330780</v>
      </c>
      <c r="G3958" s="71">
        <v>330780</v>
      </c>
      <c r="H3958" s="71">
        <f t="shared" si="230"/>
        <v>0</v>
      </c>
      <c r="I3958" s="72">
        <f t="shared" ref="I3958:I3959" si="234">H3958/G3958</f>
        <v>0</v>
      </c>
      <c r="J3958" s="73" t="s">
        <v>838</v>
      </c>
      <c r="K3958" s="74" t="s">
        <v>4306</v>
      </c>
      <c r="L3958" s="74" t="s">
        <v>2717</v>
      </c>
      <c r="M3958" s="271"/>
      <c r="N3958" s="268">
        <v>43826</v>
      </c>
      <c r="O3958" s="269" t="s">
        <v>4307</v>
      </c>
      <c r="P3958" s="268">
        <v>43830</v>
      </c>
      <c r="Q3958" s="269" t="s">
        <v>4254</v>
      </c>
      <c r="R3958" s="271"/>
    </row>
    <row r="3959" spans="1:18" s="35" customFormat="1" ht="83.25" hidden="1" customHeight="1" outlineLevel="2" x14ac:dyDescent="0.25">
      <c r="A3959" s="67">
        <v>140</v>
      </c>
      <c r="B3959" s="68" t="s">
        <v>4319</v>
      </c>
      <c r="C3959" s="69" t="s">
        <v>711</v>
      </c>
      <c r="D3959" s="70">
        <v>1</v>
      </c>
      <c r="E3959" s="70" t="s">
        <v>1079</v>
      </c>
      <c r="F3959" s="71">
        <v>2938.26</v>
      </c>
      <c r="G3959" s="71">
        <v>2938.26</v>
      </c>
      <c r="H3959" s="71">
        <f t="shared" si="230"/>
        <v>0</v>
      </c>
      <c r="I3959" s="72">
        <f t="shared" si="234"/>
        <v>0</v>
      </c>
      <c r="J3959" s="73" t="s">
        <v>838</v>
      </c>
      <c r="K3959" s="74" t="s">
        <v>4242</v>
      </c>
      <c r="L3959" s="74" t="s">
        <v>890</v>
      </c>
      <c r="M3959" s="271"/>
      <c r="N3959" s="268">
        <v>43514</v>
      </c>
      <c r="O3959" s="269" t="s">
        <v>4320</v>
      </c>
      <c r="P3959" s="268">
        <v>43830</v>
      </c>
      <c r="Q3959" s="269" t="s">
        <v>4208</v>
      </c>
      <c r="R3959" s="271"/>
    </row>
    <row r="3960" spans="1:18" s="35" customFormat="1" ht="83.25" hidden="1" customHeight="1" outlineLevel="2" x14ac:dyDescent="0.25">
      <c r="A3960" s="67">
        <v>141</v>
      </c>
      <c r="B3960" s="68" t="s">
        <v>4328</v>
      </c>
      <c r="C3960" s="69" t="s">
        <v>711</v>
      </c>
      <c r="D3960" s="70">
        <v>1</v>
      </c>
      <c r="E3960" s="70" t="s">
        <v>1079</v>
      </c>
      <c r="F3960" s="71">
        <f>1242946.92/1.12</f>
        <v>1109774.0357142854</v>
      </c>
      <c r="G3960" s="71">
        <v>1109774.0357142854</v>
      </c>
      <c r="H3960" s="71">
        <f t="shared" si="230"/>
        <v>0</v>
      </c>
      <c r="I3960" s="72">
        <f t="shared" ref="I3960" si="235">H3960/G3960</f>
        <v>0</v>
      </c>
      <c r="J3960" s="73" t="s">
        <v>838</v>
      </c>
      <c r="K3960" s="74" t="s">
        <v>1099</v>
      </c>
      <c r="L3960" s="74" t="s">
        <v>849</v>
      </c>
      <c r="M3960" s="271"/>
      <c r="N3960" s="268">
        <v>43529</v>
      </c>
      <c r="O3960" s="269" t="s">
        <v>4329</v>
      </c>
      <c r="P3960" s="268">
        <v>43830</v>
      </c>
      <c r="Q3960" s="269" t="s">
        <v>3886</v>
      </c>
      <c r="R3960" s="271"/>
    </row>
    <row r="3961" spans="1:18" s="35" customFormat="1" ht="83.25" hidden="1" customHeight="1" outlineLevel="2" x14ac:dyDescent="0.25">
      <c r="A3961" s="67">
        <v>142</v>
      </c>
      <c r="B3961" s="68" t="s">
        <v>4349</v>
      </c>
      <c r="C3961" s="69" t="s">
        <v>711</v>
      </c>
      <c r="D3961" s="70">
        <v>1</v>
      </c>
      <c r="E3961" s="70" t="s">
        <v>1079</v>
      </c>
      <c r="F3961" s="71">
        <v>332425</v>
      </c>
      <c r="G3961" s="71">
        <v>332425</v>
      </c>
      <c r="H3961" s="71">
        <f t="shared" si="230"/>
        <v>0</v>
      </c>
      <c r="I3961" s="72">
        <f t="shared" ref="I3961" si="236">H3961/G3961</f>
        <v>0</v>
      </c>
      <c r="J3961" s="73" t="s">
        <v>838</v>
      </c>
      <c r="K3961" s="74" t="s">
        <v>4347</v>
      </c>
      <c r="L3961" s="74" t="s">
        <v>890</v>
      </c>
      <c r="M3961" s="271"/>
      <c r="N3961" s="268">
        <v>43558</v>
      </c>
      <c r="O3961" s="269" t="s">
        <v>4348</v>
      </c>
      <c r="P3961" s="268">
        <v>43830</v>
      </c>
      <c r="Q3961" s="269" t="s">
        <v>4208</v>
      </c>
      <c r="R3961" s="271"/>
    </row>
    <row r="3962" spans="1:18" s="35" customFormat="1" ht="83.25" hidden="1" customHeight="1" outlineLevel="2" x14ac:dyDescent="0.25">
      <c r="A3962" s="67">
        <v>143</v>
      </c>
      <c r="B3962" s="68" t="s">
        <v>4355</v>
      </c>
      <c r="C3962" s="69" t="s">
        <v>711</v>
      </c>
      <c r="D3962" s="70">
        <v>1</v>
      </c>
      <c r="E3962" s="70" t="s">
        <v>1079</v>
      </c>
      <c r="F3962" s="71">
        <f>534100/1.12</f>
        <v>476874.99999999994</v>
      </c>
      <c r="G3962" s="71">
        <v>476874.99999999994</v>
      </c>
      <c r="H3962" s="71">
        <f t="shared" si="230"/>
        <v>0</v>
      </c>
      <c r="I3962" s="72">
        <f t="shared" ref="I3962" si="237">H3962/G3962</f>
        <v>0</v>
      </c>
      <c r="J3962" s="73" t="s">
        <v>838</v>
      </c>
      <c r="K3962" s="74" t="s">
        <v>1111</v>
      </c>
      <c r="L3962" s="74" t="s">
        <v>877</v>
      </c>
      <c r="M3962" s="271"/>
      <c r="N3962" s="268">
        <v>43570</v>
      </c>
      <c r="O3962" s="269" t="s">
        <v>4354</v>
      </c>
      <c r="P3962" s="268">
        <v>43585</v>
      </c>
      <c r="Q3962" s="269" t="s">
        <v>4353</v>
      </c>
      <c r="R3962" s="271"/>
    </row>
    <row r="3963" spans="1:18" s="35" customFormat="1" ht="83.25" hidden="1" customHeight="1" outlineLevel="2" x14ac:dyDescent="0.25">
      <c r="A3963" s="67">
        <v>144</v>
      </c>
      <c r="B3963" s="68" t="s">
        <v>4358</v>
      </c>
      <c r="C3963" s="69" t="s">
        <v>711</v>
      </c>
      <c r="D3963" s="70">
        <v>1</v>
      </c>
      <c r="E3963" s="70" t="s">
        <v>1079</v>
      </c>
      <c r="F3963" s="71">
        <f>467500/1.12</f>
        <v>417410.71428571426</v>
      </c>
      <c r="G3963" s="71">
        <v>417410.71428571426</v>
      </c>
      <c r="H3963" s="71">
        <f t="shared" si="230"/>
        <v>0</v>
      </c>
      <c r="I3963" s="72">
        <f t="shared" ref="I3963" si="238">H3963/G3963</f>
        <v>0</v>
      </c>
      <c r="J3963" s="73" t="s">
        <v>838</v>
      </c>
      <c r="K3963" s="74" t="s">
        <v>4359</v>
      </c>
      <c r="L3963" s="74" t="s">
        <v>1088</v>
      </c>
      <c r="M3963" s="271"/>
      <c r="N3963" s="268">
        <v>43580</v>
      </c>
      <c r="O3963" s="269" t="s">
        <v>4360</v>
      </c>
      <c r="P3963" s="268" t="s">
        <v>4361</v>
      </c>
      <c r="Q3963" s="269" t="s">
        <v>4327</v>
      </c>
      <c r="R3963" s="271"/>
    </row>
    <row r="3964" spans="1:18" s="35" customFormat="1" ht="83.25" hidden="1" customHeight="1" outlineLevel="2" x14ac:dyDescent="0.25">
      <c r="A3964" s="67">
        <v>145</v>
      </c>
      <c r="B3964" s="68" t="s">
        <v>4364</v>
      </c>
      <c r="C3964" s="69" t="s">
        <v>711</v>
      </c>
      <c r="D3964" s="70">
        <v>1</v>
      </c>
      <c r="E3964" s="70" t="s">
        <v>1079</v>
      </c>
      <c r="F3964" s="71">
        <v>1570000</v>
      </c>
      <c r="G3964" s="71">
        <v>1570000</v>
      </c>
      <c r="H3964" s="71">
        <f t="shared" si="230"/>
        <v>0</v>
      </c>
      <c r="I3964" s="72">
        <f t="shared" ref="I3964" si="239">H3964/G3964</f>
        <v>0</v>
      </c>
      <c r="J3964" s="73" t="s">
        <v>838</v>
      </c>
      <c r="K3964" s="74" t="s">
        <v>4365</v>
      </c>
      <c r="L3964" s="74" t="s">
        <v>1088</v>
      </c>
      <c r="M3964" s="271"/>
      <c r="N3964" s="268">
        <v>43616</v>
      </c>
      <c r="O3964" s="269" t="s">
        <v>4366</v>
      </c>
      <c r="P3964" s="268" t="s">
        <v>3964</v>
      </c>
      <c r="Q3964" s="269" t="s">
        <v>4367</v>
      </c>
      <c r="R3964" s="271"/>
    </row>
    <row r="3965" spans="1:18" s="60" customFormat="1" ht="83.25" customHeight="1" outlineLevel="2" x14ac:dyDescent="0.25">
      <c r="A3965" s="67">
        <v>146</v>
      </c>
      <c r="B3965" s="68" t="s">
        <v>4479</v>
      </c>
      <c r="C3965" s="69" t="s">
        <v>4204</v>
      </c>
      <c r="D3965" s="70">
        <v>1</v>
      </c>
      <c r="E3965" s="70" t="s">
        <v>1079</v>
      </c>
      <c r="F3965" s="71">
        <v>270000</v>
      </c>
      <c r="G3965" s="71"/>
      <c r="H3965" s="71"/>
      <c r="I3965" s="72"/>
      <c r="J3965" s="73" t="s">
        <v>838</v>
      </c>
      <c r="K3965" s="74"/>
      <c r="L3965" s="74" t="s">
        <v>4480</v>
      </c>
      <c r="M3965" s="271"/>
      <c r="N3965" s="268">
        <v>43651</v>
      </c>
      <c r="O3965" s="269"/>
      <c r="P3965" s="268"/>
      <c r="Q3965" s="269"/>
      <c r="R3965" s="271"/>
    </row>
    <row r="3966" spans="1:18" s="35" customFormat="1" ht="83.25" hidden="1" customHeight="1" outlineLevel="2" x14ac:dyDescent="0.25">
      <c r="A3966" s="67">
        <v>147</v>
      </c>
      <c r="B3966" s="68" t="s">
        <v>4649</v>
      </c>
      <c r="C3966" s="69" t="s">
        <v>4300</v>
      </c>
      <c r="D3966" s="70">
        <v>1</v>
      </c>
      <c r="E3966" s="70" t="s">
        <v>1079</v>
      </c>
      <c r="F3966" s="71">
        <v>0</v>
      </c>
      <c r="G3966" s="71">
        <v>0</v>
      </c>
      <c r="H3966" s="71">
        <f t="shared" ref="H3966" si="240">F3966-G3966</f>
        <v>0</v>
      </c>
      <c r="I3966" s="72" t="e">
        <f t="shared" ref="I3966" si="241">H3966/G3966</f>
        <v>#DIV/0!</v>
      </c>
      <c r="J3966" s="73" t="s">
        <v>838</v>
      </c>
      <c r="K3966" s="74" t="s">
        <v>4650</v>
      </c>
      <c r="L3966" s="74" t="s">
        <v>4651</v>
      </c>
      <c r="M3966" s="271"/>
      <c r="N3966" s="268">
        <v>43318</v>
      </c>
      <c r="O3966" s="269" t="s">
        <v>4652</v>
      </c>
      <c r="P3966" s="268">
        <v>43465</v>
      </c>
      <c r="Q3966" s="269" t="s">
        <v>4653</v>
      </c>
      <c r="R3966" s="271"/>
    </row>
    <row r="3967" spans="1:18" s="35" customFormat="1" ht="83.25" hidden="1" customHeight="1" outlineLevel="2" x14ac:dyDescent="0.25">
      <c r="A3967" s="67">
        <v>148</v>
      </c>
      <c r="B3967" s="68" t="s">
        <v>4349</v>
      </c>
      <c r="C3967" s="69" t="s">
        <v>711</v>
      </c>
      <c r="D3967" s="70">
        <v>1</v>
      </c>
      <c r="E3967" s="70" t="s">
        <v>1079</v>
      </c>
      <c r="F3967" s="71">
        <v>3720869.76</v>
      </c>
      <c r="G3967" s="71">
        <v>3720869.76</v>
      </c>
      <c r="H3967" s="71">
        <f t="shared" si="230"/>
        <v>0</v>
      </c>
      <c r="I3967" s="72">
        <f t="shared" ref="I3967:I3968" si="242">H3967/G3967</f>
        <v>0</v>
      </c>
      <c r="J3967" s="73" t="s">
        <v>838</v>
      </c>
      <c r="K3967" s="74" t="s">
        <v>4350</v>
      </c>
      <c r="L3967" s="74" t="s">
        <v>890</v>
      </c>
      <c r="M3967" s="271"/>
      <c r="N3967" s="268">
        <v>43558</v>
      </c>
      <c r="O3967" s="269" t="s">
        <v>4351</v>
      </c>
      <c r="P3967" s="268">
        <v>43830</v>
      </c>
      <c r="Q3967" s="269" t="s">
        <v>4208</v>
      </c>
      <c r="R3967" s="271"/>
    </row>
    <row r="3968" spans="1:18" s="35" customFormat="1" ht="83.25" hidden="1" customHeight="1" outlineLevel="2" x14ac:dyDescent="0.25">
      <c r="A3968" s="67">
        <v>149</v>
      </c>
      <c r="B3968" s="68" t="s">
        <v>4654</v>
      </c>
      <c r="C3968" s="69" t="s">
        <v>941</v>
      </c>
      <c r="D3968" s="70">
        <v>1</v>
      </c>
      <c r="E3968" s="70" t="s">
        <v>1079</v>
      </c>
      <c r="F3968" s="71">
        <v>135500</v>
      </c>
      <c r="G3968" s="71">
        <v>135500</v>
      </c>
      <c r="H3968" s="71">
        <f t="shared" si="230"/>
        <v>0</v>
      </c>
      <c r="I3968" s="72">
        <f t="shared" si="242"/>
        <v>0</v>
      </c>
      <c r="J3968" s="73" t="s">
        <v>838</v>
      </c>
      <c r="K3968" s="74" t="s">
        <v>4656</v>
      </c>
      <c r="L3968" s="74" t="s">
        <v>4655</v>
      </c>
      <c r="M3968" s="271"/>
      <c r="N3968" s="268">
        <v>43245</v>
      </c>
      <c r="O3968" s="269" t="s">
        <v>4657</v>
      </c>
      <c r="P3968" s="268">
        <v>43830</v>
      </c>
      <c r="Q3968" s="269" t="s">
        <v>4658</v>
      </c>
      <c r="R3968" s="271"/>
    </row>
    <row r="3969" spans="1:18" s="35" customFormat="1" ht="83.25" hidden="1" customHeight="1" outlineLevel="2" x14ac:dyDescent="0.25">
      <c r="A3969" s="67">
        <v>150</v>
      </c>
      <c r="B3969" s="68" t="s">
        <v>4303</v>
      </c>
      <c r="C3969" s="69" t="s">
        <v>711</v>
      </c>
      <c r="D3969" s="70">
        <v>1</v>
      </c>
      <c r="E3969" s="70" t="s">
        <v>1079</v>
      </c>
      <c r="F3969" s="71">
        <v>3180000</v>
      </c>
      <c r="G3969" s="71">
        <v>3180000</v>
      </c>
      <c r="H3969" s="71">
        <f t="shared" ref="H3969" si="243">F3969-G3969</f>
        <v>0</v>
      </c>
      <c r="I3969" s="72">
        <f t="shared" ref="I3969" si="244">H3969/G3969</f>
        <v>0</v>
      </c>
      <c r="J3969" s="73" t="s">
        <v>838</v>
      </c>
      <c r="K3969" s="74" t="s">
        <v>4672</v>
      </c>
      <c r="L3969" s="74" t="s">
        <v>890</v>
      </c>
      <c r="M3969" s="271"/>
      <c r="N3969" s="268">
        <v>43115</v>
      </c>
      <c r="O3969" s="269" t="s">
        <v>4673</v>
      </c>
      <c r="P3969" s="268" t="s">
        <v>3964</v>
      </c>
      <c r="Q3969" s="269" t="s">
        <v>4671</v>
      </c>
      <c r="R3969" s="271"/>
    </row>
    <row r="3970" spans="1:18" s="35" customFormat="1" ht="83.25" hidden="1" customHeight="1" outlineLevel="2" x14ac:dyDescent="0.25">
      <c r="A3970" s="67">
        <v>151</v>
      </c>
      <c r="B3970" s="68" t="s">
        <v>4674</v>
      </c>
      <c r="C3970" s="69" t="s">
        <v>711</v>
      </c>
      <c r="D3970" s="70">
        <v>1</v>
      </c>
      <c r="E3970" s="70" t="s">
        <v>1079</v>
      </c>
      <c r="F3970" s="71">
        <v>1929557.14</v>
      </c>
      <c r="G3970" s="71">
        <v>1929557.14</v>
      </c>
      <c r="H3970" s="71">
        <f t="shared" ref="H3970" si="245">F3970-G3970</f>
        <v>0</v>
      </c>
      <c r="I3970" s="72">
        <f t="shared" ref="I3970" si="246">H3970/G3970</f>
        <v>0</v>
      </c>
      <c r="J3970" s="73" t="s">
        <v>838</v>
      </c>
      <c r="K3970" s="74" t="s">
        <v>1111</v>
      </c>
      <c r="L3970" s="74" t="s">
        <v>877</v>
      </c>
      <c r="M3970" s="271"/>
      <c r="N3970" s="268">
        <v>43158</v>
      </c>
      <c r="O3970" s="269" t="s">
        <v>4675</v>
      </c>
      <c r="P3970" s="268" t="s">
        <v>4676</v>
      </c>
      <c r="Q3970" s="269" t="s">
        <v>4677</v>
      </c>
      <c r="R3970" s="271"/>
    </row>
    <row r="3971" spans="1:18" s="35" customFormat="1" ht="83.25" hidden="1" customHeight="1" outlineLevel="2" x14ac:dyDescent="0.25">
      <c r="A3971" s="67">
        <v>152</v>
      </c>
      <c r="B3971" s="68" t="s">
        <v>4681</v>
      </c>
      <c r="C3971" s="69" t="s">
        <v>4204</v>
      </c>
      <c r="D3971" s="70">
        <v>1</v>
      </c>
      <c r="E3971" s="70" t="s">
        <v>1079</v>
      </c>
      <c r="F3971" s="71">
        <v>432653.24</v>
      </c>
      <c r="G3971" s="71">
        <v>432653.24</v>
      </c>
      <c r="H3971" s="71">
        <f t="shared" ref="H3971" si="247">F3971-G3971</f>
        <v>0</v>
      </c>
      <c r="I3971" s="72">
        <f t="shared" ref="I3971" si="248">H3971/G3971</f>
        <v>0</v>
      </c>
      <c r="J3971" s="73" t="s">
        <v>838</v>
      </c>
      <c r="K3971" s="74" t="s">
        <v>4682</v>
      </c>
      <c r="L3971" s="74" t="s">
        <v>2717</v>
      </c>
      <c r="M3971" s="271"/>
      <c r="N3971" s="268">
        <v>43147</v>
      </c>
      <c r="O3971" s="269" t="s">
        <v>4683</v>
      </c>
      <c r="P3971" s="268">
        <v>43830</v>
      </c>
      <c r="Q3971" s="269" t="s">
        <v>4684</v>
      </c>
      <c r="R3971" s="271"/>
    </row>
    <row r="3972" spans="1:18" s="35" customFormat="1" ht="83.25" hidden="1" customHeight="1" outlineLevel="2" x14ac:dyDescent="0.25">
      <c r="A3972" s="67">
        <v>153</v>
      </c>
      <c r="B3972" s="68" t="s">
        <v>4735</v>
      </c>
      <c r="C3972" s="69" t="s">
        <v>4736</v>
      </c>
      <c r="D3972" s="70">
        <v>1</v>
      </c>
      <c r="E3972" s="70" t="s">
        <v>1079</v>
      </c>
      <c r="F3972" s="71">
        <v>115714.29</v>
      </c>
      <c r="G3972" s="71">
        <v>115714.29</v>
      </c>
      <c r="H3972" s="71">
        <f t="shared" ref="H3972" si="249">F3972-G3972</f>
        <v>0</v>
      </c>
      <c r="I3972" s="72">
        <f t="shared" ref="I3972" si="250">H3972/G3972</f>
        <v>0</v>
      </c>
      <c r="J3972" s="73" t="s">
        <v>838</v>
      </c>
      <c r="K3972" s="74" t="s">
        <v>4737</v>
      </c>
      <c r="L3972" s="74" t="s">
        <v>1088</v>
      </c>
      <c r="M3972" s="271"/>
      <c r="N3972" s="268">
        <v>43633</v>
      </c>
      <c r="O3972" s="269" t="s">
        <v>4738</v>
      </c>
      <c r="P3972" s="268" t="s">
        <v>3964</v>
      </c>
      <c r="Q3972" s="269" t="s">
        <v>4739</v>
      </c>
      <c r="R3972" s="271"/>
    </row>
    <row r="3973" spans="1:18" s="35" customFormat="1" ht="83.25" hidden="1" customHeight="1" outlineLevel="2" x14ac:dyDescent="0.25">
      <c r="A3973" s="67">
        <v>154</v>
      </c>
      <c r="B3973" s="68" t="s">
        <v>4639</v>
      </c>
      <c r="C3973" s="69" t="s">
        <v>711</v>
      </c>
      <c r="D3973" s="70">
        <v>1</v>
      </c>
      <c r="E3973" s="70" t="s">
        <v>1079</v>
      </c>
      <c r="F3973" s="71">
        <v>2700000</v>
      </c>
      <c r="G3973" s="71">
        <f>F3973</f>
        <v>2700000</v>
      </c>
      <c r="H3973" s="71">
        <f t="shared" ref="H3973" si="251">F3973-G3973</f>
        <v>0</v>
      </c>
      <c r="I3973" s="72">
        <f t="shared" ref="I3973" si="252">H3973/G3973</f>
        <v>0</v>
      </c>
      <c r="J3973" s="73" t="s">
        <v>838</v>
      </c>
      <c r="K3973" s="74" t="s">
        <v>4640</v>
      </c>
      <c r="L3973" s="74" t="s">
        <v>849</v>
      </c>
      <c r="M3973" s="271"/>
      <c r="N3973" s="268">
        <v>43119</v>
      </c>
      <c r="O3973" s="269" t="s">
        <v>4641</v>
      </c>
      <c r="P3973" s="268">
        <v>43830</v>
      </c>
      <c r="Q3973" s="269" t="s">
        <v>4208</v>
      </c>
      <c r="R3973" s="271"/>
    </row>
    <row r="3974" spans="1:18" ht="15" customHeight="1" outlineLevel="1" x14ac:dyDescent="0.25">
      <c r="A3974" s="422" t="s">
        <v>4768</v>
      </c>
      <c r="B3974" s="422"/>
      <c r="C3974" s="189"/>
      <c r="D3974" s="187">
        <f>SUM(D3820:D3973)</f>
        <v>155</v>
      </c>
      <c r="E3974" s="190"/>
      <c r="F3974" s="197">
        <f>SUM(F3820:F3973)</f>
        <v>1903190667.9468577</v>
      </c>
      <c r="G3974" s="197">
        <f>SUM(G3820:G3973)</f>
        <v>580676787.41499972</v>
      </c>
      <c r="H3974" s="197">
        <f>SUM(H3820:H3973)</f>
        <v>16627738.211857146</v>
      </c>
      <c r="I3974" s="246">
        <f>H3974/G3974</f>
        <v>2.8635100579582125E-2</v>
      </c>
      <c r="J3974" s="190"/>
      <c r="K3974" s="191"/>
      <c r="L3974" s="191"/>
      <c r="M3974" s="59"/>
    </row>
    <row r="3975" spans="1:18" ht="15.75" customHeight="1" thickBot="1" x14ac:dyDescent="0.3">
      <c r="A3975" s="423" t="s">
        <v>25</v>
      </c>
      <c r="B3975" s="423"/>
      <c r="C3975" s="247"/>
      <c r="D3975" s="200">
        <f>D3801+D3818+D3974</f>
        <v>2095920</v>
      </c>
      <c r="E3975" s="200"/>
      <c r="F3975" s="200">
        <f>F3801+F3818+F3974</f>
        <v>3475484930.0068579</v>
      </c>
      <c r="G3975" s="200">
        <f>G3801+G3818+G3974</f>
        <v>2139417063.9050004</v>
      </c>
      <c r="H3975" s="200">
        <f>H3801+H3818+H3974</f>
        <v>33039195.981857151</v>
      </c>
      <c r="I3975" s="200">
        <f>I3801+I3818+I3974</f>
        <v>0.10499039621875454</v>
      </c>
      <c r="J3975" s="248"/>
      <c r="K3975" s="248"/>
      <c r="L3975" s="248"/>
      <c r="M3975" s="59"/>
    </row>
    <row r="3976" spans="1:18" s="2" customFormat="1" ht="15.75" customHeight="1" thickBot="1" x14ac:dyDescent="0.3">
      <c r="A3976" s="424" t="s">
        <v>3590</v>
      </c>
      <c r="B3976" s="425"/>
      <c r="C3976" s="425"/>
      <c r="D3976" s="425"/>
      <c r="E3976" s="425"/>
      <c r="F3976" s="425"/>
      <c r="G3976" s="426"/>
      <c r="H3976" s="426"/>
      <c r="I3976" s="425"/>
      <c r="J3976" s="425"/>
      <c r="K3976" s="425"/>
      <c r="L3976" s="427"/>
      <c r="M3976" s="76"/>
      <c r="N3976" s="75"/>
      <c r="O3976" s="75"/>
      <c r="P3976" s="75"/>
      <c r="Q3976" s="75"/>
      <c r="R3976" s="76"/>
    </row>
    <row r="3977" spans="1:18" ht="15" customHeight="1" outlineLevel="1" x14ac:dyDescent="0.25">
      <c r="A3977" s="77">
        <v>1</v>
      </c>
      <c r="B3977" s="78" t="s">
        <v>19</v>
      </c>
      <c r="C3977" s="79"/>
      <c r="D3977" s="79"/>
      <c r="E3977" s="80"/>
      <c r="F3977" s="80"/>
      <c r="G3977" s="81"/>
      <c r="H3977" s="81"/>
      <c r="I3977" s="80"/>
      <c r="J3977" s="80"/>
      <c r="K3977" s="80"/>
      <c r="L3977" s="80"/>
      <c r="M3977" s="59"/>
    </row>
    <row r="3978" spans="1:18" s="34" customFormat="1" ht="60" hidden="1" customHeight="1" outlineLevel="1" x14ac:dyDescent="0.25">
      <c r="A3978" s="52">
        <v>1</v>
      </c>
      <c r="B3978" s="121" t="s">
        <v>2574</v>
      </c>
      <c r="C3978" s="106" t="s">
        <v>3812</v>
      </c>
      <c r="D3978" s="122">
        <v>523195</v>
      </c>
      <c r="E3978" s="110" t="s">
        <v>821</v>
      </c>
      <c r="F3978" s="122">
        <v>98099062.5</v>
      </c>
      <c r="G3978" s="122">
        <f>106731780-11435547</f>
        <v>95296233</v>
      </c>
      <c r="H3978" s="122">
        <f>F3978-G3978</f>
        <v>2802829.5</v>
      </c>
      <c r="I3978" s="123">
        <f>H3978/G3978</f>
        <v>2.9411755446828627E-2</v>
      </c>
      <c r="J3978" s="207" t="s">
        <v>838</v>
      </c>
      <c r="K3978" s="106" t="s">
        <v>3813</v>
      </c>
      <c r="L3978" s="165" t="s">
        <v>842</v>
      </c>
      <c r="M3978" s="126"/>
      <c r="N3978" s="124">
        <v>43525</v>
      </c>
      <c r="O3978" s="125" t="s">
        <v>3815</v>
      </c>
      <c r="P3978" s="124">
        <v>43830</v>
      </c>
      <c r="Q3978" s="125" t="s">
        <v>3816</v>
      </c>
      <c r="R3978" s="126"/>
    </row>
    <row r="3979" spans="1:18" ht="15" customHeight="1" outlineLevel="1" x14ac:dyDescent="0.25">
      <c r="A3979" s="428" t="s">
        <v>3811</v>
      </c>
      <c r="B3979" s="428"/>
      <c r="C3979" s="176"/>
      <c r="D3979" s="249">
        <f>D3978</f>
        <v>523195</v>
      </c>
      <c r="E3979" s="178"/>
      <c r="F3979" s="249">
        <f>F3978</f>
        <v>98099062.5</v>
      </c>
      <c r="G3979" s="249">
        <f>G3978</f>
        <v>95296233</v>
      </c>
      <c r="H3979" s="249">
        <f>H3978</f>
        <v>2802829.5</v>
      </c>
      <c r="I3979" s="250">
        <f>H3979/G3979</f>
        <v>2.9411755446828627E-2</v>
      </c>
      <c r="J3979" s="178"/>
      <c r="K3979" s="178"/>
      <c r="L3979" s="178"/>
      <c r="M3979" s="59"/>
    </row>
    <row r="3980" spans="1:18" ht="15" customHeight="1" outlineLevel="1" x14ac:dyDescent="0.25">
      <c r="A3980" s="180">
        <v>1</v>
      </c>
      <c r="B3980" s="181" t="s">
        <v>20</v>
      </c>
      <c r="C3980" s="182"/>
      <c r="D3980" s="182"/>
      <c r="E3980" s="183"/>
      <c r="F3980" s="183"/>
      <c r="G3980" s="184"/>
      <c r="H3980" s="184"/>
      <c r="I3980" s="183"/>
      <c r="J3980" s="183"/>
      <c r="K3980" s="183"/>
      <c r="L3980" s="183"/>
      <c r="M3980" s="59"/>
    </row>
    <row r="3981" spans="1:18" ht="15" customHeight="1" outlineLevel="1" x14ac:dyDescent="0.25">
      <c r="A3981" s="421" t="s">
        <v>21</v>
      </c>
      <c r="B3981" s="421"/>
      <c r="C3981" s="182"/>
      <c r="D3981" s="182"/>
      <c r="E3981" s="183"/>
      <c r="F3981" s="183"/>
      <c r="G3981" s="184"/>
      <c r="H3981" s="184"/>
      <c r="I3981" s="183"/>
      <c r="J3981" s="183"/>
      <c r="K3981" s="183"/>
      <c r="L3981" s="183"/>
      <c r="M3981" s="59"/>
    </row>
    <row r="3982" spans="1:18" ht="15" customHeight="1" outlineLevel="1" x14ac:dyDescent="0.25">
      <c r="A3982" s="187">
        <v>1</v>
      </c>
      <c r="B3982" s="188" t="s">
        <v>22</v>
      </c>
      <c r="C3982" s="189"/>
      <c r="D3982" s="189"/>
      <c r="E3982" s="190"/>
      <c r="F3982" s="190"/>
      <c r="G3982" s="191"/>
      <c r="H3982" s="191"/>
      <c r="I3982" s="190"/>
      <c r="J3982" s="190"/>
      <c r="K3982" s="190"/>
      <c r="L3982" s="190"/>
      <c r="M3982" s="59"/>
    </row>
    <row r="3983" spans="1:18" ht="15" customHeight="1" outlineLevel="1" x14ac:dyDescent="0.25">
      <c r="A3983" s="422" t="s">
        <v>23</v>
      </c>
      <c r="B3983" s="422"/>
      <c r="C3983" s="189"/>
      <c r="D3983" s="189"/>
      <c r="E3983" s="190"/>
      <c r="F3983" s="190"/>
      <c r="G3983" s="191"/>
      <c r="H3983" s="191"/>
      <c r="I3983" s="190"/>
      <c r="J3983" s="190"/>
      <c r="K3983" s="190"/>
      <c r="L3983" s="190"/>
      <c r="M3983" s="59"/>
    </row>
    <row r="3984" spans="1:18" ht="15.75" customHeight="1" thickBot="1" x14ac:dyDescent="0.3">
      <c r="A3984" s="423" t="s">
        <v>26</v>
      </c>
      <c r="B3984" s="423"/>
      <c r="C3984" s="247"/>
      <c r="D3984" s="200">
        <f>D3979+D3981+D3983</f>
        <v>523195</v>
      </c>
      <c r="E3984" s="200"/>
      <c r="F3984" s="200">
        <f>F3979+F3981+F3983</f>
        <v>98099062.5</v>
      </c>
      <c r="G3984" s="200">
        <f>G3979+G3981+G3983</f>
        <v>95296233</v>
      </c>
      <c r="H3984" s="200">
        <f>H3979+H3981+H3983</f>
        <v>2802829.5</v>
      </c>
      <c r="I3984" s="200">
        <f>I3979+I3981+I3983</f>
        <v>2.9411755446828627E-2</v>
      </c>
      <c r="J3984" s="248"/>
      <c r="K3984" s="248"/>
      <c r="L3984" s="248"/>
      <c r="M3984" s="59"/>
    </row>
    <row r="3985" spans="1:18" ht="15.75" customHeight="1" thickBot="1" x14ac:dyDescent="0.3">
      <c r="A3985" s="429" t="s">
        <v>27</v>
      </c>
      <c r="B3985" s="430"/>
      <c r="C3985" s="251"/>
      <c r="D3985" s="252">
        <f>D2806+D3975+D3984</f>
        <v>7100130.21</v>
      </c>
      <c r="E3985" s="253"/>
      <c r="F3985" s="252">
        <f>F2806+F3975+F3984</f>
        <v>6193275159.5999355</v>
      </c>
      <c r="G3985" s="252">
        <f>G2806+G3975+G3984</f>
        <v>4430354967.2985725</v>
      </c>
      <c r="H3985" s="252">
        <f>H2806+H3975+H3984</f>
        <v>153279688.5835714</v>
      </c>
      <c r="I3985" s="254">
        <f>H3985/G3985</f>
        <v>3.4597608930878584E-2</v>
      </c>
      <c r="J3985" s="253"/>
      <c r="K3985" s="253"/>
      <c r="L3985" s="255"/>
      <c r="M3985" s="59"/>
    </row>
    <row r="3986" spans="1:18" s="34" customFormat="1" x14ac:dyDescent="0.25">
      <c r="A3986" s="256"/>
      <c r="B3986" s="257"/>
      <c r="C3986" s="256"/>
      <c r="D3986" s="256"/>
      <c r="E3986" s="258"/>
      <c r="F3986" s="257"/>
      <c r="G3986" s="259"/>
      <c r="H3986" s="259"/>
      <c r="I3986" s="257"/>
      <c r="J3986" s="257"/>
      <c r="K3986" s="257"/>
      <c r="L3986" s="257"/>
      <c r="M3986" s="125"/>
      <c r="N3986" s="125"/>
      <c r="O3986" s="125"/>
      <c r="P3986" s="125"/>
      <c r="Q3986" s="125"/>
      <c r="R3986" s="125"/>
    </row>
  </sheetData>
  <autoFilter ref="A5:R3985">
    <filterColumn colId="10">
      <filters blank="1"/>
    </filterColumn>
  </autoFilter>
  <dataConsolidate topLabels="1">
    <dataRefs count="1">
      <dataRef ref="A15:XFD15" sheet="Реестр" r:id="rId1"/>
    </dataRefs>
  </dataConsolidate>
  <customSheetViews>
    <customSheetView guid="{4C359A55-C237-4BFB-93AE-3A720C666A1E}" scale="70">
      <selection activeCell="I34" sqref="I34"/>
      <pageMargins left="0.7" right="0.7" top="0.75" bottom="0.75" header="0.3" footer="0.3"/>
      <pageSetup paperSize="9" orientation="portrait" verticalDpi="0" r:id="rId2"/>
    </customSheetView>
  </customSheetViews>
  <mergeCells count="61">
    <mergeCell ref="A1:L2"/>
    <mergeCell ref="G3:G4"/>
    <mergeCell ref="H3:H4"/>
    <mergeCell ref="J3:J4"/>
    <mergeCell ref="K3:K4"/>
    <mergeCell ref="L3:L4"/>
    <mergeCell ref="A3:A4"/>
    <mergeCell ref="B3:B4"/>
    <mergeCell ref="C3:C4"/>
    <mergeCell ref="D3:D4"/>
    <mergeCell ref="E3:E4"/>
    <mergeCell ref="F3:F4"/>
    <mergeCell ref="O3:O4"/>
    <mergeCell ref="P3:P4"/>
    <mergeCell ref="Q3:Q4"/>
    <mergeCell ref="R3:R4"/>
    <mergeCell ref="I3:I4"/>
    <mergeCell ref="N3:N4"/>
    <mergeCell ref="M3:M4"/>
    <mergeCell ref="A6:L6"/>
    <mergeCell ref="A2760:B2760"/>
    <mergeCell ref="A2763:B2763"/>
    <mergeCell ref="A2805:B2805"/>
    <mergeCell ref="A2807:L2807"/>
    <mergeCell ref="A2806:B2806"/>
    <mergeCell ref="A1614:B1614"/>
    <mergeCell ref="A1622:B1622"/>
    <mergeCell ref="A1753:B1753"/>
    <mergeCell ref="A1771:B1771"/>
    <mergeCell ref="A863:B863"/>
    <mergeCell ref="A1551:B1551"/>
    <mergeCell ref="A1594:B1594"/>
    <mergeCell ref="A1613:B1613"/>
    <mergeCell ref="B2736:C2736"/>
    <mergeCell ref="A1775:B1775"/>
    <mergeCell ref="A3981:B3981"/>
    <mergeCell ref="A3983:B3983"/>
    <mergeCell ref="A3984:B3984"/>
    <mergeCell ref="A3985:B3985"/>
    <mergeCell ref="A3979:B3979"/>
    <mergeCell ref="B2808:L2808"/>
    <mergeCell ref="A3818:B3818"/>
    <mergeCell ref="A3974:B3974"/>
    <mergeCell ref="A3975:B3975"/>
    <mergeCell ref="A3976:L3976"/>
    <mergeCell ref="A3801:B3801"/>
    <mergeCell ref="A1921:B1921"/>
    <mergeCell ref="A2011:C2011"/>
    <mergeCell ref="A2173:C2173"/>
    <mergeCell ref="A2209:C2209"/>
    <mergeCell ref="A2512:C2512"/>
    <mergeCell ref="A2518:C2518"/>
    <mergeCell ref="A2712:C2712"/>
    <mergeCell ref="A2735:C2735"/>
    <mergeCell ref="A2804:C2804"/>
    <mergeCell ref="A2758:C2758"/>
    <mergeCell ref="A2759:C2759"/>
    <mergeCell ref="A2769:C2769"/>
    <mergeCell ref="A2775:C2775"/>
    <mergeCell ref="A2779:B2779"/>
    <mergeCell ref="A2782:C2782"/>
  </mergeCells>
  <dataValidations count="1">
    <dataValidation allowBlank="1" showInputMessage="1" showErrorMessage="1" prompt="Введите наименование на рус.языке" sqref="B180"/>
  </dataValidations>
  <pageMargins left="0.25" right="0.25"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8"/>
  <sheetViews>
    <sheetView zoomScale="70" zoomScaleNormal="70" workbookViewId="0">
      <selection activeCell="A3" sqref="A3:A18"/>
    </sheetView>
  </sheetViews>
  <sheetFormatPr defaultRowHeight="15" x14ac:dyDescent="0.25"/>
  <cols>
    <col min="1" max="4" width="15.85546875" customWidth="1"/>
    <col min="5" max="5" width="22.7109375" customWidth="1"/>
    <col min="6" max="12" width="15.85546875" customWidth="1"/>
    <col min="13" max="13" width="50.140625" customWidth="1"/>
    <col min="14" max="14" width="15.85546875" customWidth="1"/>
  </cols>
  <sheetData>
    <row r="2" spans="1:16" ht="94.5" x14ac:dyDescent="0.25">
      <c r="A2" s="281" t="s">
        <v>4769</v>
      </c>
      <c r="B2" s="281" t="s">
        <v>4770</v>
      </c>
      <c r="C2" s="281" t="s">
        <v>4771</v>
      </c>
      <c r="D2" s="281" t="s">
        <v>4772</v>
      </c>
      <c r="E2" s="281" t="s">
        <v>4773</v>
      </c>
      <c r="F2" s="282" t="s">
        <v>4774</v>
      </c>
      <c r="G2" s="283" t="s">
        <v>4775</v>
      </c>
      <c r="H2" s="283" t="s">
        <v>4776</v>
      </c>
      <c r="I2" s="281" t="s">
        <v>4777</v>
      </c>
      <c r="J2" s="281" t="s">
        <v>4778</v>
      </c>
      <c r="K2" s="281" t="s">
        <v>4779</v>
      </c>
      <c r="L2" s="282" t="s">
        <v>4780</v>
      </c>
      <c r="M2" s="284" t="s">
        <v>14</v>
      </c>
      <c r="N2" s="285" t="s">
        <v>4781</v>
      </c>
      <c r="O2" s="285" t="s">
        <v>4782</v>
      </c>
      <c r="P2" s="286"/>
    </row>
    <row r="3" spans="1:16" ht="75" x14ac:dyDescent="0.25">
      <c r="A3" s="287">
        <v>43187</v>
      </c>
      <c r="B3" s="288" t="s">
        <v>4783</v>
      </c>
      <c r="C3" s="288" t="s">
        <v>4549</v>
      </c>
      <c r="D3" s="288" t="s">
        <v>4784</v>
      </c>
      <c r="E3" s="288" t="s">
        <v>1584</v>
      </c>
      <c r="F3" s="288" t="s">
        <v>4785</v>
      </c>
      <c r="G3" s="289">
        <v>17229578</v>
      </c>
      <c r="H3" s="289"/>
      <c r="I3" s="288" t="s">
        <v>4786</v>
      </c>
      <c r="J3" s="290">
        <v>43830</v>
      </c>
      <c r="K3" s="288" t="s">
        <v>4787</v>
      </c>
      <c r="L3" s="291"/>
      <c r="M3" s="292" t="s">
        <v>4788</v>
      </c>
      <c r="N3" s="293"/>
      <c r="O3" s="291"/>
      <c r="P3" s="294" t="s">
        <v>4789</v>
      </c>
    </row>
    <row r="4" spans="1:16" ht="63" x14ac:dyDescent="0.25">
      <c r="A4" s="287">
        <v>43224</v>
      </c>
      <c r="B4" s="295" t="s">
        <v>4790</v>
      </c>
      <c r="C4" s="295" t="s">
        <v>1135</v>
      </c>
      <c r="D4" s="295" t="s">
        <v>4791</v>
      </c>
      <c r="E4" s="295" t="s">
        <v>1629</v>
      </c>
      <c r="F4" s="295" t="s">
        <v>4785</v>
      </c>
      <c r="G4" s="296">
        <v>16013745</v>
      </c>
      <c r="H4" s="296"/>
      <c r="I4" s="295" t="s">
        <v>4786</v>
      </c>
      <c r="J4" s="290">
        <v>43830</v>
      </c>
      <c r="K4" s="288" t="s">
        <v>4792</v>
      </c>
      <c r="L4" s="297"/>
      <c r="M4" s="298" t="s">
        <v>4793</v>
      </c>
      <c r="N4" s="299"/>
      <c r="O4" s="297"/>
      <c r="P4" s="300" t="s">
        <v>4789</v>
      </c>
    </row>
    <row r="5" spans="1:16" ht="31.5" x14ac:dyDescent="0.25">
      <c r="A5" s="301">
        <v>43241</v>
      </c>
      <c r="B5" s="295" t="s">
        <v>4754</v>
      </c>
      <c r="C5" s="295" t="s">
        <v>4549</v>
      </c>
      <c r="D5" s="295" t="s">
        <v>2316</v>
      </c>
      <c r="E5" s="295" t="s">
        <v>2313</v>
      </c>
      <c r="F5" s="295" t="s">
        <v>4785</v>
      </c>
      <c r="G5" s="296">
        <v>9754720</v>
      </c>
      <c r="H5" s="296"/>
      <c r="I5" s="295" t="s">
        <v>4786</v>
      </c>
      <c r="J5" s="302">
        <v>43465</v>
      </c>
      <c r="K5" s="295" t="s">
        <v>4792</v>
      </c>
      <c r="L5" s="297"/>
      <c r="M5" s="298" t="s">
        <v>4794</v>
      </c>
      <c r="N5" s="299"/>
      <c r="O5" s="297"/>
      <c r="P5" s="303"/>
    </row>
    <row r="6" spans="1:16" ht="63" x14ac:dyDescent="0.25">
      <c r="A6" s="301">
        <v>43280</v>
      </c>
      <c r="B6" s="295" t="s">
        <v>4795</v>
      </c>
      <c r="C6" s="295" t="s">
        <v>4796</v>
      </c>
      <c r="D6" s="295" t="s">
        <v>1627</v>
      </c>
      <c r="E6" s="295" t="s">
        <v>1584</v>
      </c>
      <c r="F6" s="295" t="s">
        <v>4785</v>
      </c>
      <c r="G6" s="296">
        <v>13466510</v>
      </c>
      <c r="H6" s="296"/>
      <c r="I6" s="295" t="s">
        <v>4786</v>
      </c>
      <c r="J6" s="295" t="s">
        <v>3964</v>
      </c>
      <c r="K6" s="295" t="s">
        <v>4792</v>
      </c>
      <c r="L6" s="297"/>
      <c r="M6" s="298" t="s">
        <v>4797</v>
      </c>
      <c r="N6" s="299"/>
      <c r="O6" s="297"/>
      <c r="P6" s="300" t="s">
        <v>4789</v>
      </c>
    </row>
    <row r="7" spans="1:16" ht="63" x14ac:dyDescent="0.25">
      <c r="A7" s="301">
        <v>43292</v>
      </c>
      <c r="B7" s="295" t="s">
        <v>4798</v>
      </c>
      <c r="C7" s="295" t="s">
        <v>4549</v>
      </c>
      <c r="D7" s="295" t="s">
        <v>1576</v>
      </c>
      <c r="E7" s="295" t="s">
        <v>2298</v>
      </c>
      <c r="F7" s="295" t="s">
        <v>4785</v>
      </c>
      <c r="G7" s="296">
        <v>6916000</v>
      </c>
      <c r="H7" s="296"/>
      <c r="I7" s="295" t="s">
        <v>4786</v>
      </c>
      <c r="J7" s="295" t="s">
        <v>3964</v>
      </c>
      <c r="K7" s="295" t="s">
        <v>4643</v>
      </c>
      <c r="L7" s="297"/>
      <c r="M7" s="298" t="s">
        <v>4799</v>
      </c>
      <c r="N7" s="299"/>
      <c r="O7" s="297"/>
      <c r="P7" s="300" t="s">
        <v>4789</v>
      </c>
    </row>
    <row r="8" spans="1:16" ht="30" x14ac:dyDescent="0.25">
      <c r="A8" s="304">
        <v>43560</v>
      </c>
      <c r="B8" s="304" t="s">
        <v>4800</v>
      </c>
      <c r="C8" s="304" t="s">
        <v>4608</v>
      </c>
      <c r="D8" s="304" t="s">
        <v>3540</v>
      </c>
      <c r="E8" s="305" t="s">
        <v>4801</v>
      </c>
      <c r="F8" s="304" t="s">
        <v>4802</v>
      </c>
      <c r="G8" s="312"/>
      <c r="H8" s="313">
        <v>42336</v>
      </c>
      <c r="I8" s="306" t="s">
        <v>4786</v>
      </c>
      <c r="J8" s="304" t="s">
        <v>3964</v>
      </c>
      <c r="K8" s="306" t="s">
        <v>4688</v>
      </c>
      <c r="L8" s="314"/>
      <c r="M8" s="315" t="s">
        <v>4803</v>
      </c>
      <c r="N8" s="315"/>
      <c r="O8" s="314"/>
      <c r="P8" s="316"/>
    </row>
    <row r="9" spans="1:16" ht="75" x14ac:dyDescent="0.25">
      <c r="A9" s="317">
        <v>43605</v>
      </c>
      <c r="B9" s="310" t="s">
        <v>4804</v>
      </c>
      <c r="C9" s="306" t="s">
        <v>957</v>
      </c>
      <c r="D9" s="304" t="s">
        <v>4805</v>
      </c>
      <c r="E9" s="305" t="s">
        <v>4313</v>
      </c>
      <c r="F9" s="306" t="s">
        <v>4806</v>
      </c>
      <c r="G9" s="307">
        <v>10816220</v>
      </c>
      <c r="H9" s="307"/>
      <c r="I9" s="306" t="s">
        <v>4786</v>
      </c>
      <c r="J9" s="304" t="s">
        <v>3964</v>
      </c>
      <c r="K9" s="306" t="s">
        <v>4807</v>
      </c>
      <c r="L9" s="308"/>
      <c r="M9" s="309" t="s">
        <v>4808</v>
      </c>
      <c r="N9" s="309"/>
      <c r="O9" s="308"/>
      <c r="P9" s="310"/>
    </row>
    <row r="10" spans="1:16" ht="30" x14ac:dyDescent="0.25">
      <c r="A10" s="317">
        <v>43605</v>
      </c>
      <c r="B10" s="310" t="s">
        <v>4809</v>
      </c>
      <c r="C10" s="306" t="s">
        <v>4810</v>
      </c>
      <c r="D10" s="304" t="s">
        <v>4805</v>
      </c>
      <c r="E10" s="309" t="s">
        <v>4811</v>
      </c>
      <c r="F10" s="306" t="s">
        <v>4812</v>
      </c>
      <c r="G10" s="318"/>
      <c r="H10" s="307">
        <v>698140</v>
      </c>
      <c r="I10" s="306" t="s">
        <v>4786</v>
      </c>
      <c r="J10" s="317">
        <v>43830</v>
      </c>
      <c r="K10" s="319" t="s">
        <v>4813</v>
      </c>
      <c r="L10" s="308"/>
      <c r="M10" s="320"/>
      <c r="N10" s="321"/>
      <c r="O10" s="322"/>
      <c r="P10" s="310"/>
    </row>
    <row r="11" spans="1:16" ht="30" x14ac:dyDescent="0.25">
      <c r="A11" s="317">
        <v>43606</v>
      </c>
      <c r="B11" s="310" t="s">
        <v>4814</v>
      </c>
      <c r="C11" s="304" t="s">
        <v>28</v>
      </c>
      <c r="D11" s="304" t="s">
        <v>4805</v>
      </c>
      <c r="E11" s="305" t="s">
        <v>4815</v>
      </c>
      <c r="F11" s="306" t="s">
        <v>4816</v>
      </c>
      <c r="G11" s="307">
        <v>329000</v>
      </c>
      <c r="H11" s="323"/>
      <c r="I11" s="306" t="s">
        <v>4786</v>
      </c>
      <c r="J11" s="304" t="s">
        <v>3964</v>
      </c>
      <c r="K11" s="306" t="s">
        <v>4807</v>
      </c>
      <c r="L11" s="314"/>
      <c r="M11" s="324" t="s">
        <v>4817</v>
      </c>
      <c r="N11" s="324"/>
      <c r="O11" s="314"/>
      <c r="P11" s="316"/>
    </row>
    <row r="12" spans="1:16" ht="30" x14ac:dyDescent="0.25">
      <c r="A12" s="317">
        <v>43614</v>
      </c>
      <c r="B12" s="306" t="s">
        <v>4818</v>
      </c>
      <c r="C12" s="304" t="s">
        <v>4608</v>
      </c>
      <c r="D12" s="304" t="s">
        <v>1659</v>
      </c>
      <c r="E12" s="305" t="s">
        <v>4819</v>
      </c>
      <c r="F12" s="306" t="s">
        <v>4806</v>
      </c>
      <c r="G12" s="307">
        <v>421000</v>
      </c>
      <c r="H12" s="312"/>
      <c r="I12" s="306" t="s">
        <v>4786</v>
      </c>
      <c r="J12" s="304" t="s">
        <v>3964</v>
      </c>
      <c r="K12" s="310" t="s">
        <v>4820</v>
      </c>
      <c r="L12" s="314"/>
      <c r="M12" s="309" t="s">
        <v>4821</v>
      </c>
      <c r="N12" s="309"/>
      <c r="O12" s="314"/>
      <c r="P12" s="316"/>
    </row>
    <row r="13" spans="1:16" ht="75" x14ac:dyDescent="0.25">
      <c r="A13" s="317">
        <v>43619</v>
      </c>
      <c r="B13" s="306" t="s">
        <v>4822</v>
      </c>
      <c r="C13" s="304" t="s">
        <v>809</v>
      </c>
      <c r="D13" s="304" t="s">
        <v>4805</v>
      </c>
      <c r="E13" s="305" t="s">
        <v>4823</v>
      </c>
      <c r="F13" s="306" t="s">
        <v>4824</v>
      </c>
      <c r="G13" s="307"/>
      <c r="H13" s="307">
        <v>5000</v>
      </c>
      <c r="I13" s="306" t="s">
        <v>4786</v>
      </c>
      <c r="J13" s="304">
        <v>43830</v>
      </c>
      <c r="K13" s="310" t="s">
        <v>4825</v>
      </c>
      <c r="L13" s="314"/>
      <c r="M13" s="309" t="s">
        <v>4826</v>
      </c>
      <c r="N13" s="309"/>
      <c r="O13" s="314"/>
      <c r="P13" s="316"/>
    </row>
    <row r="14" spans="1:16" ht="60" x14ac:dyDescent="0.25">
      <c r="A14" s="317">
        <v>43623</v>
      </c>
      <c r="B14" s="306" t="s">
        <v>4827</v>
      </c>
      <c r="C14" s="304" t="s">
        <v>4608</v>
      </c>
      <c r="D14" s="304" t="s">
        <v>4828</v>
      </c>
      <c r="E14" s="309" t="s">
        <v>4829</v>
      </c>
      <c r="F14" s="306" t="s">
        <v>4830</v>
      </c>
      <c r="G14" s="307"/>
      <c r="H14" s="307">
        <v>88999.92</v>
      </c>
      <c r="I14" s="306" t="s">
        <v>4786</v>
      </c>
      <c r="J14" s="304" t="s">
        <v>3964</v>
      </c>
      <c r="K14" s="310" t="s">
        <v>4831</v>
      </c>
      <c r="L14" s="314"/>
      <c r="M14" s="309"/>
      <c r="N14" s="309"/>
      <c r="O14" s="314"/>
      <c r="P14" s="316"/>
    </row>
    <row r="15" spans="1:16" ht="30" x14ac:dyDescent="0.25">
      <c r="A15" s="317">
        <v>43627</v>
      </c>
      <c r="B15" s="306" t="s">
        <v>4832</v>
      </c>
      <c r="C15" s="304" t="s">
        <v>4549</v>
      </c>
      <c r="D15" s="304" t="s">
        <v>4746</v>
      </c>
      <c r="E15" s="309" t="s">
        <v>4833</v>
      </c>
      <c r="F15" s="306" t="s">
        <v>4834</v>
      </c>
      <c r="G15" s="307">
        <v>4739420</v>
      </c>
      <c r="H15" s="307"/>
      <c r="I15" s="306" t="s">
        <v>4786</v>
      </c>
      <c r="J15" s="304" t="s">
        <v>3964</v>
      </c>
      <c r="K15" s="310" t="s">
        <v>3701</v>
      </c>
      <c r="L15" s="314"/>
      <c r="M15" s="309" t="s">
        <v>4835</v>
      </c>
      <c r="N15" s="309"/>
      <c r="O15" s="314"/>
      <c r="P15" s="316"/>
    </row>
    <row r="16" spans="1:16" ht="60" x14ac:dyDescent="0.25">
      <c r="A16" s="317">
        <v>43634</v>
      </c>
      <c r="B16" s="306" t="s">
        <v>4836</v>
      </c>
      <c r="C16" s="304" t="s">
        <v>809</v>
      </c>
      <c r="D16" s="304" t="s">
        <v>4805</v>
      </c>
      <c r="E16" s="309" t="s">
        <v>4837</v>
      </c>
      <c r="F16" s="306" t="s">
        <v>4834</v>
      </c>
      <c r="G16" s="307">
        <v>7219107</v>
      </c>
      <c r="H16" s="307"/>
      <c r="I16" s="306" t="s">
        <v>4786</v>
      </c>
      <c r="J16" s="304" t="s">
        <v>3964</v>
      </c>
      <c r="K16" s="310" t="s">
        <v>4075</v>
      </c>
      <c r="L16" s="314"/>
      <c r="M16" s="311" t="s">
        <v>4838</v>
      </c>
      <c r="N16" s="309"/>
      <c r="O16" s="314"/>
      <c r="P16" s="316"/>
    </row>
    <row r="17" spans="1:16" ht="30" x14ac:dyDescent="0.25">
      <c r="A17" s="317">
        <v>43635</v>
      </c>
      <c r="B17" s="306" t="s">
        <v>4839</v>
      </c>
      <c r="C17" s="304" t="s">
        <v>28</v>
      </c>
      <c r="D17" s="304" t="s">
        <v>4805</v>
      </c>
      <c r="E17" s="305" t="s">
        <v>4840</v>
      </c>
      <c r="F17" s="306" t="s">
        <v>4841</v>
      </c>
      <c r="G17" s="307">
        <v>500000</v>
      </c>
      <c r="H17" s="307"/>
      <c r="I17" s="306" t="s">
        <v>4786</v>
      </c>
      <c r="J17" s="304" t="s">
        <v>3964</v>
      </c>
      <c r="K17" s="310" t="s">
        <v>4820</v>
      </c>
      <c r="L17" s="314"/>
      <c r="M17" s="311" t="s">
        <v>4842</v>
      </c>
      <c r="N17" s="309"/>
      <c r="O17" s="314"/>
      <c r="P17" s="316"/>
    </row>
    <row r="18" spans="1:16" ht="105" x14ac:dyDescent="0.25">
      <c r="A18" s="317">
        <v>43641</v>
      </c>
      <c r="B18" s="306" t="s">
        <v>4843</v>
      </c>
      <c r="C18" s="304" t="s">
        <v>4549</v>
      </c>
      <c r="D18" s="304" t="s">
        <v>4844</v>
      </c>
      <c r="E18" s="309" t="s">
        <v>4829</v>
      </c>
      <c r="F18" s="306" t="s">
        <v>4845</v>
      </c>
      <c r="G18" s="306" t="s">
        <v>4846</v>
      </c>
      <c r="H18" s="312"/>
      <c r="I18" s="307">
        <v>508870.6</v>
      </c>
      <c r="J18" s="306" t="s">
        <v>4786</v>
      </c>
      <c r="K18" s="304" t="s">
        <v>3964</v>
      </c>
      <c r="L18" s="310" t="s">
        <v>4847</v>
      </c>
      <c r="M18" s="314"/>
      <c r="N18" s="311"/>
      <c r="O18" s="309"/>
      <c r="P18" s="3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Реестр планируемых закупок</vt:lpstr>
      <vt:lpstr>Реестр осуществленных закупок</vt:lpstr>
      <vt:lpstr>Отс. договора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2019-08-09T03:10:48Z</dcterms:modified>
</cp:coreProperties>
</file>